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slicerCaches/slicerCache1.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slicers/slicer1.xml" ContentType="application/vnd.ms-excel.slicer+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tables/table1.xml" ContentType="application/vnd.openxmlformats-officedocument.spreadsheetml.table+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codeName="EstaPasta_de_trabalho" defaultThemeVersion="124226"/>
  <mc:AlternateContent xmlns:mc="http://schemas.openxmlformats.org/markup-compatibility/2006">
    <mc:Choice Requires="x15">
      <x15ac:absPath xmlns:x15ac="http://schemas.microsoft.com/office/spreadsheetml/2010/11/ac" url="I:\SEGECON\2. Atas SRP\1. Atas UDESC\VIGÊNCIA EXPIRADA\PE 1664.2024 SRP SGPE 37706.2024 - Peças Incorporáveis - VIG. 06.01.2026-ok\"/>
    </mc:Choice>
  </mc:AlternateContent>
  <xr:revisionPtr revIDLastSave="0" documentId="13_ncr:1_{F91BBEA7-DD26-4E47-B829-1A127697FA07}" xr6:coauthVersionLast="47" xr6:coauthVersionMax="47" xr10:uidLastSave="{00000000-0000-0000-0000-000000000000}"/>
  <bookViews>
    <workbookView xWindow="28680" yWindow="-120" windowWidth="29040" windowHeight="15720" tabRatio="551" firstSheet="7" activeTab="19" xr2:uid="{00000000-000D-0000-FFFF-FFFF00000000}"/>
  </bookViews>
  <sheets>
    <sheet name="Dashboard" sheetId="147" r:id="rId1"/>
    <sheet name="Dados Dashboard" sheetId="146" r:id="rId2"/>
    <sheet name="Reitoria-SETIC" sheetId="145" r:id="rId3"/>
    <sheet name="Reit - PROEX-PROPPG" sheetId="131" r:id="rId4"/>
    <sheet name="Reit - BU" sheetId="132" r:id="rId5"/>
    <sheet name="Reit - SEMS" sheetId="133" state="hidden" r:id="rId6"/>
    <sheet name="ESAG" sheetId="141" r:id="rId7"/>
    <sheet name="CEART" sheetId="113" r:id="rId8"/>
    <sheet name="FAED" sheetId="134" r:id="rId9"/>
    <sheet name="CEAD" sheetId="121" r:id="rId10"/>
    <sheet name="CEFID" sheetId="135" r:id="rId11"/>
    <sheet name="CERES" sheetId="140" r:id="rId12"/>
    <sheet name="CESFI" sheetId="139" r:id="rId13"/>
    <sheet name="CCT" sheetId="136" r:id="rId14"/>
    <sheet name="CEPLAN" sheetId="143" r:id="rId15"/>
    <sheet name="CEAVI" sheetId="129" r:id="rId16"/>
    <sheet name="CAV" sheetId="137" r:id="rId17"/>
    <sheet name="CEO" sheetId="138" r:id="rId18"/>
    <sheet name="CESMO" sheetId="144" r:id="rId19"/>
    <sheet name="GESTOR" sheetId="128" r:id="rId20"/>
    <sheet name="(CARONA)" sheetId="142" r:id="rId21"/>
  </sheets>
  <definedNames>
    <definedName name="_xlnm._FilterDatabase" localSheetId="20" hidden="1">'(CARONA)'!$A$3:$AJ$59</definedName>
    <definedName name="_xlnm._FilterDatabase" localSheetId="16" hidden="1">CAV!$A$3:$T$3</definedName>
    <definedName name="_xlnm._FilterDatabase" localSheetId="13" hidden="1">CCT!$A$3:$T$3</definedName>
    <definedName name="_xlnm._FilterDatabase" localSheetId="9" hidden="1">CEAD!$A$3:$K$3</definedName>
    <definedName name="_xlnm._FilterDatabase" localSheetId="7" hidden="1">CEART!$A$3:$T$3</definedName>
    <definedName name="_xlnm._FilterDatabase" localSheetId="15" hidden="1">CEAVI!$A$3:$T$3</definedName>
    <definedName name="_xlnm._FilterDatabase" localSheetId="10" hidden="1">CEFID!$A$3:$T$3</definedName>
    <definedName name="_xlnm._FilterDatabase" localSheetId="17" hidden="1">CEO!$A$3:$T$3</definedName>
    <definedName name="_xlnm._FilterDatabase" localSheetId="14" hidden="1">CEPLAN!$A$3:$T$3</definedName>
    <definedName name="_xlnm._FilterDatabase" localSheetId="11" hidden="1">CERES!$A$3:$T$3</definedName>
    <definedName name="_xlnm._FilterDatabase" localSheetId="12" hidden="1">CESFI!$A$3:$T$3</definedName>
    <definedName name="_xlnm._FilterDatabase" localSheetId="18" hidden="1">CESMO!$A$3:$T$3</definedName>
    <definedName name="_xlnm._FilterDatabase" localSheetId="1" hidden="1">'Dados Dashboard'!$A$2:$AM$57</definedName>
    <definedName name="_xlnm._FilterDatabase" localSheetId="6" hidden="1">ESAG!$A$3:$T$3</definedName>
    <definedName name="_xlnm._FilterDatabase" localSheetId="8" hidden="1">FAED!$A$3:$T$3</definedName>
    <definedName name="_xlnm._FilterDatabase" localSheetId="19" hidden="1">GESTOR!$A$3:$S$3</definedName>
    <definedName name="_xlnm._FilterDatabase" localSheetId="4" hidden="1">'Reit - BU'!$A$3:$T$3</definedName>
    <definedName name="_xlnm._FilterDatabase" localSheetId="3" hidden="1">'Reit - PROEX-PROPPG'!$A$3:$T$3</definedName>
    <definedName name="_xlnm._FilterDatabase" localSheetId="2" hidden="1">'Reitoria-SETIC'!$A$3:$AL$60</definedName>
    <definedName name="CEPLAN" localSheetId="20">#REF!</definedName>
    <definedName name="CEPLAN" localSheetId="15">#REF!</definedName>
    <definedName name="CEPLAN" localSheetId="19">#REF!</definedName>
    <definedName name="CEPLAN">#REF!</definedName>
    <definedName name="diasuteis" localSheetId="20">#REF!</definedName>
    <definedName name="diasuteis" localSheetId="15">#REF!</definedName>
    <definedName name="diasuteis" localSheetId="19">#REF!</definedName>
    <definedName name="diasuteis">#REF!</definedName>
    <definedName name="Ferias" localSheetId="20">#REF!</definedName>
    <definedName name="Ferias" localSheetId="15">#REF!</definedName>
    <definedName name="Ferias" localSheetId="19">#REF!</definedName>
    <definedName name="Ferias">#REF!</definedName>
    <definedName name="RD" localSheetId="20">OFFSET(#REF!,(MATCH(SMALL(#REF!,ROW()-10),#REF!,0)-1),0)</definedName>
    <definedName name="RD" localSheetId="15">OFFSET(#REF!,(MATCH(SMALL(#REF!,ROW()-10),#REF!,0)-1),0)</definedName>
    <definedName name="RD" localSheetId="19">OFFSET(#REF!,(MATCH(SMALL(#REF!,ROW()-10),#REF!,0)-1),0)</definedName>
    <definedName name="RD">OFFSET(#REF!,(MATCH(SMALL(#REF!,ROW()-10),#REF!,0)-1),0)</definedName>
    <definedName name="SegmentaçãodeDados_Item">#N/A</definedName>
  </definedNames>
  <calcPr calcId="191029"/>
  <extLst>
    <ext xmlns:x14="http://schemas.microsoft.com/office/spreadsheetml/2009/9/main" uri="{79F54976-1DA5-4618-B147-4CDE4B953A38}">
      <x14:workbookPr/>
    </ext>
    <ext xmlns:x15="http://schemas.microsoft.com/office/spreadsheetml/2010/11/main" uri="{46BE6895-7355-4a93-B00E-2C351335B9C9}">
      <x15:slicerCaches xmlns:x14="http://schemas.microsoft.com/office/spreadsheetml/2009/9/main">
        <x14:slicerCache r:id="rId22"/>
      </x15:slicerCaches>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V59" i="144" l="1"/>
  <c r="W59" i="144"/>
  <c r="X59" i="144"/>
  <c r="Y59" i="144"/>
  <c r="Z59" i="144"/>
  <c r="AA59" i="144"/>
  <c r="AB59" i="144"/>
  <c r="AC59" i="144"/>
  <c r="AD59" i="144"/>
  <c r="AE59" i="144"/>
  <c r="AF59" i="144"/>
  <c r="AG59" i="144"/>
  <c r="AH59" i="144"/>
  <c r="AI59" i="144"/>
  <c r="V59" i="138"/>
  <c r="W59" i="138"/>
  <c r="X59" i="138"/>
  <c r="Y59" i="138"/>
  <c r="Z59" i="138"/>
  <c r="AA59" i="138"/>
  <c r="AB59" i="138"/>
  <c r="AC59" i="138"/>
  <c r="AD59" i="138"/>
  <c r="AE59" i="138"/>
  <c r="AF59" i="138"/>
  <c r="AG59" i="138"/>
  <c r="AH59" i="138"/>
  <c r="AI59" i="138"/>
  <c r="AJ59" i="138"/>
  <c r="AK59" i="138"/>
  <c r="AL59" i="138"/>
  <c r="Y7" i="129"/>
  <c r="Y6" i="129"/>
  <c r="AI35" i="129"/>
  <c r="V59" i="143"/>
  <c r="W59" i="143"/>
  <c r="X59" i="143"/>
  <c r="Y59" i="143"/>
  <c r="Z59" i="143"/>
  <c r="AA59" i="143"/>
  <c r="AB59" i="143"/>
  <c r="AC59" i="143"/>
  <c r="AD59" i="143"/>
  <c r="AE59" i="143"/>
  <c r="AF59" i="143"/>
  <c r="AG59" i="143"/>
  <c r="AI59" i="136"/>
  <c r="AJ59" i="136"/>
  <c r="AK59" i="136"/>
  <c r="AL59" i="136"/>
  <c r="AM59" i="136"/>
  <c r="AN59" i="136"/>
  <c r="AO59" i="136"/>
  <c r="AP59" i="136"/>
  <c r="AQ59" i="136"/>
  <c r="AR59" i="136"/>
  <c r="AS59" i="136"/>
  <c r="AT59" i="136"/>
  <c r="M5" i="136"/>
  <c r="M6" i="136"/>
  <c r="M7" i="136"/>
  <c r="M8" i="136"/>
  <c r="M9" i="136"/>
  <c r="M10" i="136"/>
  <c r="M11" i="136"/>
  <c r="M12" i="136"/>
  <c r="M13" i="136"/>
  <c r="M14" i="136"/>
  <c r="M15" i="136"/>
  <c r="M16" i="136"/>
  <c r="M17" i="136"/>
  <c r="M18" i="136"/>
  <c r="M19" i="136"/>
  <c r="M20" i="136"/>
  <c r="M21" i="136"/>
  <c r="M22" i="136"/>
  <c r="M23" i="136"/>
  <c r="M24" i="136"/>
  <c r="M25" i="136"/>
  <c r="M26" i="136"/>
  <c r="M27" i="136"/>
  <c r="M28" i="136"/>
  <c r="M29" i="136"/>
  <c r="M30" i="136"/>
  <c r="M31" i="136"/>
  <c r="M32" i="136"/>
  <c r="M33" i="136"/>
  <c r="M34" i="136"/>
  <c r="M35" i="136"/>
  <c r="M36" i="136"/>
  <c r="M37" i="136"/>
  <c r="M38" i="136"/>
  <c r="M39" i="136"/>
  <c r="M40" i="136"/>
  <c r="M41" i="136"/>
  <c r="M42" i="136"/>
  <c r="M43" i="136"/>
  <c r="M44" i="136"/>
  <c r="M45" i="136"/>
  <c r="M46" i="136"/>
  <c r="M47" i="136"/>
  <c r="M48" i="136"/>
  <c r="M49" i="136"/>
  <c r="M50" i="136"/>
  <c r="M51" i="136"/>
  <c r="M52" i="136"/>
  <c r="M53" i="136"/>
  <c r="M54" i="136"/>
  <c r="M55" i="136"/>
  <c r="M56" i="136"/>
  <c r="M57" i="136"/>
  <c r="M58" i="136"/>
  <c r="M4" i="136"/>
  <c r="Y59" i="139"/>
  <c r="Z59" i="139"/>
  <c r="AA59" i="139"/>
  <c r="AB59" i="139"/>
  <c r="AC59" i="139"/>
  <c r="S5" i="140"/>
  <c r="S6" i="140"/>
  <c r="S7" i="140"/>
  <c r="S8" i="140"/>
  <c r="S9" i="140"/>
  <c r="S10" i="140"/>
  <c r="S11" i="140"/>
  <c r="S12" i="140"/>
  <c r="S13" i="140"/>
  <c r="S14" i="140"/>
  <c r="S15" i="140"/>
  <c r="S16" i="140"/>
  <c r="S17" i="140"/>
  <c r="S18" i="140"/>
  <c r="S19" i="140"/>
  <c r="S20" i="140"/>
  <c r="S21" i="140"/>
  <c r="S22" i="140"/>
  <c r="S23" i="140"/>
  <c r="S24" i="140"/>
  <c r="S25" i="140"/>
  <c r="S26" i="140"/>
  <c r="S27" i="140"/>
  <c r="S28" i="140"/>
  <c r="S29" i="140"/>
  <c r="S30" i="140"/>
  <c r="S31" i="140"/>
  <c r="S32" i="140"/>
  <c r="S33" i="140"/>
  <c r="S34" i="140"/>
  <c r="S35" i="140"/>
  <c r="S36" i="140"/>
  <c r="S37" i="140"/>
  <c r="S38" i="140"/>
  <c r="S39" i="140"/>
  <c r="S40" i="140"/>
  <c r="S41" i="140"/>
  <c r="S42" i="140"/>
  <c r="S43" i="140"/>
  <c r="S44" i="140"/>
  <c r="S45" i="140"/>
  <c r="S46" i="140"/>
  <c r="S47" i="140"/>
  <c r="S48" i="140"/>
  <c r="S49" i="140"/>
  <c r="S50" i="140"/>
  <c r="S51" i="140"/>
  <c r="S52" i="140"/>
  <c r="S53" i="140"/>
  <c r="S54" i="140"/>
  <c r="S55" i="140"/>
  <c r="S56" i="140"/>
  <c r="S57" i="140"/>
  <c r="S58" i="140"/>
  <c r="S4" i="140"/>
  <c r="M5" i="140"/>
  <c r="M6" i="140"/>
  <c r="M7" i="140"/>
  <c r="M8" i="140"/>
  <c r="M9" i="140"/>
  <c r="M10" i="140"/>
  <c r="M11" i="140"/>
  <c r="M12" i="140"/>
  <c r="M13" i="140"/>
  <c r="M14" i="140"/>
  <c r="M15" i="140"/>
  <c r="M16" i="140"/>
  <c r="M17" i="140"/>
  <c r="M18" i="140"/>
  <c r="M19" i="140"/>
  <c r="M20" i="140"/>
  <c r="M21" i="140"/>
  <c r="M22" i="140"/>
  <c r="M23" i="140"/>
  <c r="M24" i="140"/>
  <c r="M25" i="140"/>
  <c r="M26" i="140"/>
  <c r="M27" i="140"/>
  <c r="M28" i="140"/>
  <c r="M29" i="140"/>
  <c r="M30" i="140"/>
  <c r="M31" i="140"/>
  <c r="M32" i="140"/>
  <c r="M33" i="140"/>
  <c r="M34" i="140"/>
  <c r="M35" i="140"/>
  <c r="M36" i="140"/>
  <c r="M37" i="140"/>
  <c r="M38" i="140"/>
  <c r="M39" i="140"/>
  <c r="M40" i="140"/>
  <c r="M41" i="140"/>
  <c r="M42" i="140"/>
  <c r="M43" i="140"/>
  <c r="M44" i="140"/>
  <c r="M45" i="140"/>
  <c r="M46" i="140"/>
  <c r="M47" i="140"/>
  <c r="M48" i="140"/>
  <c r="M49" i="140"/>
  <c r="M50" i="140"/>
  <c r="M51" i="140"/>
  <c r="M52" i="140"/>
  <c r="M53" i="140"/>
  <c r="M54" i="140"/>
  <c r="M55" i="140"/>
  <c r="M56" i="140"/>
  <c r="M57" i="140"/>
  <c r="M58" i="140"/>
  <c r="L5" i="140"/>
  <c r="L6" i="140"/>
  <c r="L7" i="140"/>
  <c r="L8" i="140"/>
  <c r="L9" i="140"/>
  <c r="L10" i="140"/>
  <c r="L11" i="140"/>
  <c r="L12" i="140"/>
  <c r="L13" i="140"/>
  <c r="L14" i="140"/>
  <c r="L15" i="140"/>
  <c r="L16" i="140"/>
  <c r="L17" i="140"/>
  <c r="L18" i="140"/>
  <c r="L19" i="140"/>
  <c r="L20" i="140"/>
  <c r="L21" i="140"/>
  <c r="L22" i="140"/>
  <c r="L23" i="140"/>
  <c r="L24" i="140"/>
  <c r="L25" i="140"/>
  <c r="L26" i="140"/>
  <c r="L27" i="140"/>
  <c r="L28" i="140"/>
  <c r="L29" i="140"/>
  <c r="L30" i="140"/>
  <c r="L31" i="140"/>
  <c r="L32" i="140"/>
  <c r="L33" i="140"/>
  <c r="L34" i="140"/>
  <c r="L35" i="140"/>
  <c r="L36" i="140"/>
  <c r="L37" i="140"/>
  <c r="L38" i="140"/>
  <c r="L39" i="140"/>
  <c r="L40" i="140"/>
  <c r="L41" i="140"/>
  <c r="L42" i="140"/>
  <c r="L43" i="140"/>
  <c r="L44" i="140"/>
  <c r="L45" i="140"/>
  <c r="L46" i="140"/>
  <c r="L47" i="140"/>
  <c r="L48" i="140"/>
  <c r="L49" i="140"/>
  <c r="L50" i="140"/>
  <c r="L51" i="140"/>
  <c r="L52" i="140"/>
  <c r="L53" i="140"/>
  <c r="L54" i="140"/>
  <c r="L55" i="140"/>
  <c r="L56" i="140"/>
  <c r="L57" i="140"/>
  <c r="L58" i="140"/>
  <c r="V59" i="140"/>
  <c r="W59" i="140"/>
  <c r="X59" i="140"/>
  <c r="Y59" i="140"/>
  <c r="Z59" i="140"/>
  <c r="AA59" i="140"/>
  <c r="AB59" i="140"/>
  <c r="AC59" i="140"/>
  <c r="AD59" i="140"/>
  <c r="AE59" i="140"/>
  <c r="AF59" i="140"/>
  <c r="AG59" i="140"/>
  <c r="AH59" i="140"/>
  <c r="AI59" i="140"/>
  <c r="AJ59" i="140"/>
  <c r="AK59" i="140"/>
  <c r="AL59" i="140"/>
  <c r="AM59" i="140"/>
  <c r="V59" i="134"/>
  <c r="W59" i="134"/>
  <c r="X59" i="134"/>
  <c r="Y59" i="134"/>
  <c r="Z59" i="134"/>
  <c r="AA59" i="134"/>
  <c r="AB59" i="134"/>
  <c r="AC59" i="134"/>
  <c r="AD59" i="134"/>
  <c r="Z59" i="121"/>
  <c r="AA59" i="121"/>
  <c r="AB59" i="121"/>
  <c r="AC59" i="121"/>
  <c r="AD59" i="121"/>
  <c r="AE59" i="121"/>
  <c r="AF59" i="121"/>
  <c r="AG59" i="121"/>
  <c r="M57" i="121"/>
  <c r="S38" i="113"/>
  <c r="S59" i="113"/>
  <c r="V59" i="113"/>
  <c r="W59" i="113"/>
  <c r="X59" i="113"/>
  <c r="Y59" i="113"/>
  <c r="Z59" i="113"/>
  <c r="AA59" i="113"/>
  <c r="U59" i="113"/>
  <c r="V59" i="141"/>
  <c r="W59" i="141"/>
  <c r="X59" i="141"/>
  <c r="Y59" i="141"/>
  <c r="Z59" i="141"/>
  <c r="AA59" i="141"/>
  <c r="AB59" i="141"/>
  <c r="AC59" i="141"/>
  <c r="W16" i="145"/>
  <c r="N6" i="139" l="1"/>
  <c r="AA59" i="142"/>
  <c r="AB59" i="142"/>
  <c r="AC59" i="142"/>
  <c r="AD59" i="142"/>
  <c r="AE59" i="142"/>
  <c r="AF59" i="142"/>
  <c r="AG59" i="142"/>
  <c r="AH59" i="142"/>
  <c r="AI59" i="142"/>
  <c r="AJ59" i="142"/>
  <c r="Z59" i="142"/>
  <c r="X59" i="142"/>
  <c r="P59" i="128"/>
  <c r="AB59" i="113" l="1"/>
  <c r="AC59" i="113"/>
  <c r="AD59" i="113"/>
  <c r="AE59" i="113"/>
  <c r="AF59" i="113"/>
  <c r="AG59" i="113"/>
  <c r="AH59" i="113"/>
  <c r="AI59" i="113"/>
  <c r="AJ59" i="113"/>
  <c r="AK59" i="113"/>
  <c r="AL59" i="113"/>
  <c r="P59" i="132"/>
  <c r="Q59" i="132"/>
  <c r="R59" i="132"/>
  <c r="S59" i="132"/>
  <c r="K59" i="132"/>
  <c r="AH59" i="132"/>
  <c r="AI59" i="132"/>
  <c r="AJ59" i="132"/>
  <c r="AK59" i="132"/>
  <c r="AL59" i="132"/>
  <c r="V59" i="132"/>
  <c r="W59" i="132"/>
  <c r="X59" i="132"/>
  <c r="Y59" i="132"/>
  <c r="Z59" i="132"/>
  <c r="AA59" i="132"/>
  <c r="AB59" i="132"/>
  <c r="AC59" i="132"/>
  <c r="AD59" i="132"/>
  <c r="AE59" i="132"/>
  <c r="AF59" i="132"/>
  <c r="AG59" i="132"/>
  <c r="U59" i="132"/>
  <c r="V59" i="131"/>
  <c r="W59" i="131"/>
  <c r="X59" i="131"/>
  <c r="Y59" i="131"/>
  <c r="Z59" i="131"/>
  <c r="AA59" i="131"/>
  <c r="AB59" i="131"/>
  <c r="AC59" i="131"/>
  <c r="AD59" i="131"/>
  <c r="AE59" i="131"/>
  <c r="AF59" i="131"/>
  <c r="AG59" i="131"/>
  <c r="AH59" i="131"/>
  <c r="AI59" i="131"/>
  <c r="AJ59" i="131"/>
  <c r="AK59" i="131"/>
  <c r="AL59" i="131"/>
  <c r="U59" i="131"/>
  <c r="K59" i="145"/>
  <c r="P59" i="131"/>
  <c r="Q59" i="131"/>
  <c r="R59" i="131"/>
  <c r="S59" i="131"/>
  <c r="K59" i="131"/>
  <c r="K59" i="129"/>
  <c r="AB59" i="137"/>
  <c r="AC59" i="137"/>
  <c r="AD59" i="137"/>
  <c r="AE59" i="137"/>
  <c r="AF59" i="137"/>
  <c r="AG59" i="137"/>
  <c r="AH59" i="137"/>
  <c r="AI59" i="137"/>
  <c r="AJ59" i="137"/>
  <c r="AK59" i="137"/>
  <c r="AL59" i="137"/>
  <c r="K59" i="137"/>
  <c r="U59" i="134"/>
  <c r="AD59" i="141"/>
  <c r="AE59" i="141"/>
  <c r="AF59" i="141"/>
  <c r="AG59" i="141"/>
  <c r="AH59" i="141"/>
  <c r="AI59" i="141"/>
  <c r="AJ59" i="141"/>
  <c r="AK59" i="141"/>
  <c r="AL59" i="141"/>
  <c r="U59" i="141"/>
  <c r="K59" i="141"/>
  <c r="AJ59" i="144"/>
  <c r="AK59" i="144"/>
  <c r="AL59" i="144"/>
  <c r="U59" i="144"/>
  <c r="K59" i="144"/>
  <c r="AE59" i="134"/>
  <c r="AF59" i="134"/>
  <c r="AG59" i="134"/>
  <c r="AH59" i="134"/>
  <c r="AI59" i="134"/>
  <c r="AJ59" i="134"/>
  <c r="AK59" i="134"/>
  <c r="AL59" i="134"/>
  <c r="K59" i="134" l="1"/>
  <c r="V59" i="121" l="1"/>
  <c r="W59" i="121"/>
  <c r="X59" i="121"/>
  <c r="Y59" i="121"/>
  <c r="U59" i="121"/>
  <c r="AH59" i="121"/>
  <c r="AI59" i="121"/>
  <c r="AJ59" i="121"/>
  <c r="AK59" i="121"/>
  <c r="AL59" i="121"/>
  <c r="K59" i="121"/>
  <c r="U59" i="140"/>
  <c r="K59" i="113"/>
  <c r="U59" i="143"/>
  <c r="AH59" i="143"/>
  <c r="AI59" i="143"/>
  <c r="AJ59" i="143"/>
  <c r="AK59" i="143"/>
  <c r="AL59" i="143"/>
  <c r="K59" i="143"/>
  <c r="K59" i="140"/>
  <c r="K59" i="139"/>
  <c r="V59" i="139"/>
  <c r="W59" i="139"/>
  <c r="X59" i="139"/>
  <c r="AD59" i="139"/>
  <c r="AE59" i="139"/>
  <c r="AF59" i="139"/>
  <c r="AG59" i="139"/>
  <c r="AH59" i="139"/>
  <c r="AI59" i="139"/>
  <c r="AJ59" i="139"/>
  <c r="AK59" i="139"/>
  <c r="AL59" i="139"/>
  <c r="U59" i="139"/>
  <c r="AD59" i="135"/>
  <c r="AE59" i="135"/>
  <c r="AF59" i="135"/>
  <c r="AG59" i="135"/>
  <c r="AH59" i="135"/>
  <c r="AI59" i="135"/>
  <c r="AJ59" i="135"/>
  <c r="AK59" i="135"/>
  <c r="AL59" i="135"/>
  <c r="K60" i="135"/>
  <c r="K59" i="135"/>
  <c r="L58" i="135"/>
  <c r="K59" i="136"/>
  <c r="V59" i="136"/>
  <c r="W59" i="136"/>
  <c r="X59" i="136"/>
  <c r="Y59" i="136"/>
  <c r="Z59" i="136"/>
  <c r="AA59" i="136"/>
  <c r="AB59" i="136"/>
  <c r="AC59" i="136"/>
  <c r="AD59" i="136"/>
  <c r="AE59" i="136"/>
  <c r="AF59" i="136"/>
  <c r="AG59" i="136"/>
  <c r="AH59" i="136"/>
  <c r="U59" i="136"/>
  <c r="M5" i="144"/>
  <c r="M6" i="144"/>
  <c r="M7" i="144"/>
  <c r="M8" i="144"/>
  <c r="M9" i="144"/>
  <c r="M10" i="144"/>
  <c r="M11" i="144"/>
  <c r="M12" i="144"/>
  <c r="M13" i="144"/>
  <c r="M14" i="144"/>
  <c r="M15" i="144"/>
  <c r="M16" i="144"/>
  <c r="M17" i="144"/>
  <c r="M18" i="144"/>
  <c r="M19" i="144"/>
  <c r="M20" i="144"/>
  <c r="M21" i="144"/>
  <c r="M22" i="144"/>
  <c r="M23" i="144"/>
  <c r="M24" i="144"/>
  <c r="M25" i="144"/>
  <c r="M26" i="144"/>
  <c r="M27" i="144"/>
  <c r="M28" i="144"/>
  <c r="M29" i="144"/>
  <c r="M30" i="144"/>
  <c r="M31" i="144"/>
  <c r="M32" i="144"/>
  <c r="M33" i="144"/>
  <c r="M34" i="144"/>
  <c r="M35" i="144"/>
  <c r="M36" i="144"/>
  <c r="M37" i="144"/>
  <c r="M38" i="144"/>
  <c r="M39" i="144"/>
  <c r="M40" i="144"/>
  <c r="M41" i="144"/>
  <c r="M42" i="144"/>
  <c r="M43" i="144"/>
  <c r="M44" i="144"/>
  <c r="M45" i="144"/>
  <c r="M46" i="144"/>
  <c r="M47" i="144"/>
  <c r="M48" i="144"/>
  <c r="M49" i="144"/>
  <c r="M50" i="144"/>
  <c r="M51" i="144"/>
  <c r="M52" i="144"/>
  <c r="M53" i="144"/>
  <c r="M54" i="144"/>
  <c r="M55" i="144"/>
  <c r="M56" i="144"/>
  <c r="M57" i="144"/>
  <c r="M58" i="144"/>
  <c r="M4" i="144"/>
  <c r="S4" i="144" s="1"/>
  <c r="M5" i="137"/>
  <c r="M6" i="137"/>
  <c r="M7" i="137"/>
  <c r="M8" i="137"/>
  <c r="M9" i="137"/>
  <c r="M10" i="137"/>
  <c r="M11" i="137"/>
  <c r="M12" i="137"/>
  <c r="M13" i="137"/>
  <c r="M14" i="137"/>
  <c r="M15" i="137"/>
  <c r="M16" i="137"/>
  <c r="M17" i="137"/>
  <c r="M18" i="137"/>
  <c r="M19" i="137"/>
  <c r="M20" i="137"/>
  <c r="M21" i="137"/>
  <c r="M22" i="137"/>
  <c r="M23" i="137"/>
  <c r="M24" i="137"/>
  <c r="M25" i="137"/>
  <c r="M26" i="137"/>
  <c r="M27" i="137"/>
  <c r="M28" i="137"/>
  <c r="M29" i="137"/>
  <c r="M30" i="137"/>
  <c r="M31" i="137"/>
  <c r="M32" i="137"/>
  <c r="M33" i="137"/>
  <c r="M34" i="137"/>
  <c r="M35" i="137"/>
  <c r="M36" i="137"/>
  <c r="M37" i="137"/>
  <c r="M38" i="137"/>
  <c r="M39" i="137"/>
  <c r="M40" i="137"/>
  <c r="M41" i="137"/>
  <c r="M42" i="137"/>
  <c r="M43" i="137"/>
  <c r="M44" i="137"/>
  <c r="M45" i="137"/>
  <c r="M46" i="137"/>
  <c r="M47" i="137"/>
  <c r="M48" i="137"/>
  <c r="M49" i="137"/>
  <c r="M50" i="137"/>
  <c r="M51" i="137"/>
  <c r="M52" i="137"/>
  <c r="M53" i="137"/>
  <c r="M54" i="137"/>
  <c r="M55" i="137"/>
  <c r="M56" i="137"/>
  <c r="M57" i="137"/>
  <c r="M58" i="137"/>
  <c r="M4" i="137"/>
  <c r="M5" i="129"/>
  <c r="M6" i="129"/>
  <c r="M7" i="129"/>
  <c r="M8" i="129"/>
  <c r="M9" i="129"/>
  <c r="M10" i="129"/>
  <c r="M11" i="129"/>
  <c r="M12" i="129"/>
  <c r="M13" i="129"/>
  <c r="M14" i="129"/>
  <c r="M15" i="129"/>
  <c r="M16" i="129"/>
  <c r="M17" i="129"/>
  <c r="M18" i="129"/>
  <c r="M19" i="129"/>
  <c r="M20" i="129"/>
  <c r="M21" i="129"/>
  <c r="M22" i="129"/>
  <c r="M23" i="129"/>
  <c r="M24" i="129"/>
  <c r="M25" i="129"/>
  <c r="M26" i="129"/>
  <c r="M27" i="129"/>
  <c r="M28" i="129"/>
  <c r="M29" i="129"/>
  <c r="M30" i="129"/>
  <c r="M31" i="129"/>
  <c r="M32" i="129"/>
  <c r="M33" i="129"/>
  <c r="M34" i="129"/>
  <c r="M35" i="129"/>
  <c r="M36" i="129"/>
  <c r="M37" i="129"/>
  <c r="M38" i="129"/>
  <c r="M39" i="129"/>
  <c r="M40" i="129"/>
  <c r="M41" i="129"/>
  <c r="M42" i="129"/>
  <c r="M43" i="129"/>
  <c r="M44" i="129"/>
  <c r="M45" i="129"/>
  <c r="M46" i="129"/>
  <c r="M47" i="129"/>
  <c r="M48" i="129"/>
  <c r="M49" i="129"/>
  <c r="M50" i="129"/>
  <c r="M51" i="129"/>
  <c r="M52" i="129"/>
  <c r="M53" i="129"/>
  <c r="M54" i="129"/>
  <c r="M55" i="129"/>
  <c r="M56" i="129"/>
  <c r="M57" i="129"/>
  <c r="M58" i="129"/>
  <c r="M4" i="129"/>
  <c r="M5" i="143"/>
  <c r="M6" i="143"/>
  <c r="M7" i="143"/>
  <c r="M8" i="143"/>
  <c r="M9" i="143"/>
  <c r="M10" i="143"/>
  <c r="M11" i="143"/>
  <c r="M12" i="143"/>
  <c r="M13" i="143"/>
  <c r="M14" i="143"/>
  <c r="M15" i="143"/>
  <c r="M16" i="143"/>
  <c r="M17" i="143"/>
  <c r="M18" i="143"/>
  <c r="M19" i="143"/>
  <c r="M20" i="143"/>
  <c r="M21" i="143"/>
  <c r="M22" i="143"/>
  <c r="M23" i="143"/>
  <c r="M24" i="143"/>
  <c r="M25" i="143"/>
  <c r="M26" i="143"/>
  <c r="M27" i="143"/>
  <c r="M28" i="143"/>
  <c r="M29" i="143"/>
  <c r="M30" i="143"/>
  <c r="M31" i="143"/>
  <c r="M32" i="143"/>
  <c r="M33" i="143"/>
  <c r="M34" i="143"/>
  <c r="M35" i="143"/>
  <c r="M36" i="143"/>
  <c r="M37" i="143"/>
  <c r="M38" i="143"/>
  <c r="M39" i="143"/>
  <c r="M40" i="143"/>
  <c r="M41" i="143"/>
  <c r="M42" i="143"/>
  <c r="M43" i="143"/>
  <c r="M44" i="143"/>
  <c r="M45" i="143"/>
  <c r="M46" i="143"/>
  <c r="M47" i="143"/>
  <c r="M48" i="143"/>
  <c r="M49" i="143"/>
  <c r="M50" i="143"/>
  <c r="M51" i="143"/>
  <c r="M52" i="143"/>
  <c r="M53" i="143"/>
  <c r="M54" i="143"/>
  <c r="M55" i="143"/>
  <c r="M56" i="143"/>
  <c r="M57" i="143"/>
  <c r="M58" i="143"/>
  <c r="M4" i="143"/>
  <c r="M5" i="139"/>
  <c r="M6" i="139"/>
  <c r="M7" i="139"/>
  <c r="M8" i="139"/>
  <c r="M9" i="139"/>
  <c r="M10" i="139"/>
  <c r="M11" i="139"/>
  <c r="M12" i="139"/>
  <c r="M13" i="139"/>
  <c r="M14" i="139"/>
  <c r="M15" i="139"/>
  <c r="M16" i="139"/>
  <c r="M17" i="139"/>
  <c r="M18" i="139"/>
  <c r="M19" i="139"/>
  <c r="M20" i="139"/>
  <c r="M21" i="139"/>
  <c r="M22" i="139"/>
  <c r="M23" i="139"/>
  <c r="M24" i="139"/>
  <c r="M25" i="139"/>
  <c r="M26" i="139"/>
  <c r="M27" i="139"/>
  <c r="M28" i="139"/>
  <c r="M29" i="139"/>
  <c r="M30" i="139"/>
  <c r="M31" i="139"/>
  <c r="M32" i="139"/>
  <c r="M33" i="139"/>
  <c r="M34" i="139"/>
  <c r="M35" i="139"/>
  <c r="M36" i="139"/>
  <c r="M37" i="139"/>
  <c r="M38" i="139"/>
  <c r="M39" i="139"/>
  <c r="M40" i="139"/>
  <c r="M41" i="139"/>
  <c r="M42" i="139"/>
  <c r="M43" i="139"/>
  <c r="M44" i="139"/>
  <c r="M45" i="139"/>
  <c r="M46" i="139"/>
  <c r="M47" i="139"/>
  <c r="M48" i="139"/>
  <c r="M49" i="139"/>
  <c r="M50" i="139"/>
  <c r="M51" i="139"/>
  <c r="M52" i="139"/>
  <c r="M53" i="139"/>
  <c r="M54" i="139"/>
  <c r="M55" i="139"/>
  <c r="M56" i="139"/>
  <c r="M57" i="139"/>
  <c r="M58" i="139"/>
  <c r="M4" i="139"/>
  <c r="M4" i="140"/>
  <c r="M5" i="135"/>
  <c r="M6" i="135"/>
  <c r="M7" i="135"/>
  <c r="M8" i="135"/>
  <c r="M9" i="135"/>
  <c r="M10" i="135"/>
  <c r="M11" i="135"/>
  <c r="M12" i="135"/>
  <c r="M13" i="135"/>
  <c r="M14" i="135"/>
  <c r="M15" i="135"/>
  <c r="M16" i="135"/>
  <c r="M17" i="135"/>
  <c r="M18" i="135"/>
  <c r="M19" i="135"/>
  <c r="M20" i="135"/>
  <c r="M21" i="135"/>
  <c r="M22" i="135"/>
  <c r="M23" i="135"/>
  <c r="M24" i="135"/>
  <c r="M25" i="135"/>
  <c r="M26" i="135"/>
  <c r="M27" i="135"/>
  <c r="M28" i="135"/>
  <c r="M29" i="135"/>
  <c r="M30" i="135"/>
  <c r="M31" i="135"/>
  <c r="M32" i="135"/>
  <c r="M33" i="135"/>
  <c r="M34" i="135"/>
  <c r="M35" i="135"/>
  <c r="M36" i="135"/>
  <c r="M37" i="135"/>
  <c r="M38" i="135"/>
  <c r="M39" i="135"/>
  <c r="M40" i="135"/>
  <c r="M41" i="135"/>
  <c r="M42" i="135"/>
  <c r="M43" i="135"/>
  <c r="M44" i="135"/>
  <c r="M45" i="135"/>
  <c r="M46" i="135"/>
  <c r="M47" i="135"/>
  <c r="M48" i="135"/>
  <c r="M49" i="135"/>
  <c r="M50" i="135"/>
  <c r="M51" i="135"/>
  <c r="M52" i="135"/>
  <c r="M53" i="135"/>
  <c r="M54" i="135"/>
  <c r="M55" i="135"/>
  <c r="M56" i="135"/>
  <c r="M57" i="135"/>
  <c r="M58" i="135"/>
  <c r="M4" i="135"/>
  <c r="M5" i="121"/>
  <c r="M6" i="121"/>
  <c r="M7" i="121"/>
  <c r="M8" i="121"/>
  <c r="M9" i="121"/>
  <c r="M10" i="121"/>
  <c r="M11" i="121"/>
  <c r="M12" i="121"/>
  <c r="M13" i="121"/>
  <c r="M14" i="121"/>
  <c r="M15" i="121"/>
  <c r="M16" i="121"/>
  <c r="M17" i="121"/>
  <c r="M18" i="121"/>
  <c r="M19" i="121"/>
  <c r="M20" i="121"/>
  <c r="M21" i="121"/>
  <c r="M22" i="121"/>
  <c r="M23" i="121"/>
  <c r="M24" i="121"/>
  <c r="M25" i="121"/>
  <c r="M26" i="121"/>
  <c r="M27" i="121"/>
  <c r="M28" i="121"/>
  <c r="M29" i="121"/>
  <c r="M30" i="121"/>
  <c r="M31" i="121"/>
  <c r="M32" i="121"/>
  <c r="M33" i="121"/>
  <c r="M34" i="121"/>
  <c r="M35" i="121"/>
  <c r="M36" i="121"/>
  <c r="M37" i="121"/>
  <c r="M38" i="121"/>
  <c r="M39" i="121"/>
  <c r="M40" i="121"/>
  <c r="M41" i="121"/>
  <c r="M42" i="121"/>
  <c r="M43" i="121"/>
  <c r="M44" i="121"/>
  <c r="M45" i="121"/>
  <c r="M46" i="121"/>
  <c r="M47" i="121"/>
  <c r="M48" i="121"/>
  <c r="M49" i="121"/>
  <c r="M50" i="121"/>
  <c r="M51" i="121"/>
  <c r="M52" i="121"/>
  <c r="M53" i="121"/>
  <c r="M54" i="121"/>
  <c r="M55" i="121"/>
  <c r="M56" i="121"/>
  <c r="M58" i="121"/>
  <c r="M4" i="121"/>
  <c r="M5" i="134"/>
  <c r="M6" i="134"/>
  <c r="M7" i="134"/>
  <c r="M8" i="134"/>
  <c r="M9" i="134"/>
  <c r="M10" i="134"/>
  <c r="M11" i="134"/>
  <c r="M12" i="134"/>
  <c r="M13" i="134"/>
  <c r="M14" i="134"/>
  <c r="M15" i="134"/>
  <c r="M16" i="134"/>
  <c r="M17" i="134"/>
  <c r="M18" i="134"/>
  <c r="M19" i="134"/>
  <c r="M20" i="134"/>
  <c r="M21" i="134"/>
  <c r="M22" i="134"/>
  <c r="M23" i="134"/>
  <c r="M24" i="134"/>
  <c r="M25" i="134"/>
  <c r="M26" i="134"/>
  <c r="M27" i="134"/>
  <c r="M28" i="134"/>
  <c r="M29" i="134"/>
  <c r="M30" i="134"/>
  <c r="M31" i="134"/>
  <c r="M32" i="134"/>
  <c r="M33" i="134"/>
  <c r="M34" i="134"/>
  <c r="M35" i="134"/>
  <c r="M36" i="134"/>
  <c r="M37" i="134"/>
  <c r="M38" i="134"/>
  <c r="M39" i="134"/>
  <c r="M40" i="134"/>
  <c r="M41" i="134"/>
  <c r="M42" i="134"/>
  <c r="M43" i="134"/>
  <c r="M44" i="134"/>
  <c r="M45" i="134"/>
  <c r="M46" i="134"/>
  <c r="M47" i="134"/>
  <c r="M48" i="134"/>
  <c r="M49" i="134"/>
  <c r="M50" i="134"/>
  <c r="M51" i="134"/>
  <c r="M52" i="134"/>
  <c r="M53" i="134"/>
  <c r="M54" i="134"/>
  <c r="M55" i="134"/>
  <c r="M56" i="134"/>
  <c r="M57" i="134"/>
  <c r="M58" i="134"/>
  <c r="M4" i="134"/>
  <c r="M5" i="113"/>
  <c r="M6" i="113"/>
  <c r="M7" i="113"/>
  <c r="M8" i="113"/>
  <c r="M9" i="113"/>
  <c r="M10" i="113"/>
  <c r="M11" i="113"/>
  <c r="M12" i="113"/>
  <c r="M13" i="113"/>
  <c r="M14" i="113"/>
  <c r="M15" i="113"/>
  <c r="M16" i="113"/>
  <c r="M17" i="113"/>
  <c r="M18" i="113"/>
  <c r="M19" i="113"/>
  <c r="M20" i="113"/>
  <c r="M21" i="113"/>
  <c r="M22" i="113"/>
  <c r="M23" i="113"/>
  <c r="M24" i="113"/>
  <c r="M25" i="113"/>
  <c r="M26" i="113"/>
  <c r="M27" i="113"/>
  <c r="M28" i="113"/>
  <c r="M29" i="113"/>
  <c r="M30" i="113"/>
  <c r="M31" i="113"/>
  <c r="M32" i="113"/>
  <c r="M33" i="113"/>
  <c r="M34" i="113"/>
  <c r="M35" i="113"/>
  <c r="M36" i="113"/>
  <c r="M37" i="113"/>
  <c r="M38" i="113"/>
  <c r="M39" i="113"/>
  <c r="M40" i="113"/>
  <c r="M41" i="113"/>
  <c r="M42" i="113"/>
  <c r="M43" i="113"/>
  <c r="M44" i="113"/>
  <c r="M45" i="113"/>
  <c r="M46" i="113"/>
  <c r="M47" i="113"/>
  <c r="M48" i="113"/>
  <c r="M49" i="113"/>
  <c r="M50" i="113"/>
  <c r="M51" i="113"/>
  <c r="M52" i="113"/>
  <c r="M53" i="113"/>
  <c r="M54" i="113"/>
  <c r="M55" i="113"/>
  <c r="M56" i="113"/>
  <c r="M57" i="113"/>
  <c r="M58" i="113"/>
  <c r="M4" i="113"/>
  <c r="M5" i="141"/>
  <c r="M6" i="141"/>
  <c r="M7" i="141"/>
  <c r="M8" i="141"/>
  <c r="M9" i="141"/>
  <c r="M10" i="141"/>
  <c r="M11" i="141"/>
  <c r="M12" i="141"/>
  <c r="M13" i="141"/>
  <c r="M14" i="141"/>
  <c r="M15" i="141"/>
  <c r="M16" i="141"/>
  <c r="M17" i="141"/>
  <c r="M18" i="141"/>
  <c r="M19" i="141"/>
  <c r="M20" i="141"/>
  <c r="M21" i="141"/>
  <c r="M22" i="141"/>
  <c r="M23" i="141"/>
  <c r="M24" i="141"/>
  <c r="M25" i="141"/>
  <c r="M26" i="141"/>
  <c r="M27" i="141"/>
  <c r="M28" i="141"/>
  <c r="M29" i="141"/>
  <c r="M30" i="141"/>
  <c r="M31" i="141"/>
  <c r="M32" i="141"/>
  <c r="M33" i="141"/>
  <c r="M34" i="141"/>
  <c r="M35" i="141"/>
  <c r="M36" i="141"/>
  <c r="M37" i="141"/>
  <c r="M38" i="141"/>
  <c r="M39" i="141"/>
  <c r="M40" i="141"/>
  <c r="M41" i="141"/>
  <c r="M42" i="141"/>
  <c r="M43" i="141"/>
  <c r="M44" i="141"/>
  <c r="M45" i="141"/>
  <c r="M46" i="141"/>
  <c r="M47" i="141"/>
  <c r="M48" i="141"/>
  <c r="M49" i="141"/>
  <c r="M50" i="141"/>
  <c r="M51" i="141"/>
  <c r="M52" i="141"/>
  <c r="M53" i="141"/>
  <c r="M54" i="141"/>
  <c r="M55" i="141"/>
  <c r="M56" i="141"/>
  <c r="M57" i="141"/>
  <c r="M58" i="141"/>
  <c r="M4" i="141"/>
  <c r="M5" i="132"/>
  <c r="M6" i="132"/>
  <c r="M7" i="132"/>
  <c r="M8" i="132"/>
  <c r="M9" i="132"/>
  <c r="M10" i="132"/>
  <c r="M11" i="132"/>
  <c r="M12" i="132"/>
  <c r="M13" i="132"/>
  <c r="M14" i="132"/>
  <c r="M15" i="132"/>
  <c r="M16" i="132"/>
  <c r="M17" i="132"/>
  <c r="M18" i="132"/>
  <c r="M19" i="132"/>
  <c r="M20" i="132"/>
  <c r="M21" i="132"/>
  <c r="M22" i="132"/>
  <c r="M23" i="132"/>
  <c r="M24" i="132"/>
  <c r="M25" i="132"/>
  <c r="M26" i="132"/>
  <c r="M27" i="132"/>
  <c r="M28" i="132"/>
  <c r="M29" i="132"/>
  <c r="M30" i="132"/>
  <c r="M31" i="132"/>
  <c r="M32" i="132"/>
  <c r="M33" i="132"/>
  <c r="M34" i="132"/>
  <c r="M35" i="132"/>
  <c r="M36" i="132"/>
  <c r="M37" i="132"/>
  <c r="M38" i="132"/>
  <c r="M39" i="132"/>
  <c r="M40" i="132"/>
  <c r="M41" i="132"/>
  <c r="M42" i="132"/>
  <c r="M43" i="132"/>
  <c r="M44" i="132"/>
  <c r="M45" i="132"/>
  <c r="M46" i="132"/>
  <c r="M47" i="132"/>
  <c r="M48" i="132"/>
  <c r="M49" i="132"/>
  <c r="M50" i="132"/>
  <c r="M51" i="132"/>
  <c r="M52" i="132"/>
  <c r="M53" i="132"/>
  <c r="M54" i="132"/>
  <c r="M55" i="132"/>
  <c r="M56" i="132"/>
  <c r="M57" i="132"/>
  <c r="M58" i="132"/>
  <c r="M4" i="132"/>
  <c r="M5" i="131"/>
  <c r="M6" i="131"/>
  <c r="M7" i="131"/>
  <c r="M8" i="131"/>
  <c r="M9" i="131"/>
  <c r="M10" i="131"/>
  <c r="M11" i="131"/>
  <c r="M12" i="131"/>
  <c r="M13" i="131"/>
  <c r="M14" i="131"/>
  <c r="M15" i="131"/>
  <c r="M16" i="131"/>
  <c r="M17" i="131"/>
  <c r="M18" i="131"/>
  <c r="M19" i="131"/>
  <c r="M20" i="131"/>
  <c r="M21" i="131"/>
  <c r="M22" i="131"/>
  <c r="M23" i="131"/>
  <c r="M24" i="131"/>
  <c r="M25" i="131"/>
  <c r="M26" i="131"/>
  <c r="M27" i="131"/>
  <c r="M28" i="131"/>
  <c r="M29" i="131"/>
  <c r="M30" i="131"/>
  <c r="M31" i="131"/>
  <c r="M32" i="131"/>
  <c r="M33" i="131"/>
  <c r="M34" i="131"/>
  <c r="M35" i="131"/>
  <c r="M36" i="131"/>
  <c r="M37" i="131"/>
  <c r="M38" i="131"/>
  <c r="M39" i="131"/>
  <c r="M40" i="131"/>
  <c r="M41" i="131"/>
  <c r="M42" i="131"/>
  <c r="M43" i="131"/>
  <c r="M44" i="131"/>
  <c r="M45" i="131"/>
  <c r="M46" i="131"/>
  <c r="M47" i="131"/>
  <c r="M48" i="131"/>
  <c r="M49" i="131"/>
  <c r="M50" i="131"/>
  <c r="M51" i="131"/>
  <c r="M52" i="131"/>
  <c r="M53" i="131"/>
  <c r="M54" i="131"/>
  <c r="M55" i="131"/>
  <c r="M56" i="131"/>
  <c r="M57" i="131"/>
  <c r="M58" i="131"/>
  <c r="M4" i="131"/>
  <c r="M58" i="138"/>
  <c r="M5" i="138"/>
  <c r="M6" i="138"/>
  <c r="M7" i="138"/>
  <c r="M8" i="138"/>
  <c r="M9" i="138"/>
  <c r="M10" i="138"/>
  <c r="M11" i="138"/>
  <c r="M12" i="138"/>
  <c r="M13" i="138"/>
  <c r="M14" i="138"/>
  <c r="M15" i="138"/>
  <c r="M16" i="138"/>
  <c r="M17" i="138"/>
  <c r="M18" i="138"/>
  <c r="M19" i="138"/>
  <c r="M20" i="138"/>
  <c r="M21" i="138"/>
  <c r="M22" i="138"/>
  <c r="M23" i="138"/>
  <c r="M24" i="138"/>
  <c r="M25" i="138"/>
  <c r="M26" i="138"/>
  <c r="M27" i="138"/>
  <c r="M28" i="138"/>
  <c r="M29" i="138"/>
  <c r="M30" i="138"/>
  <c r="M31" i="138"/>
  <c r="M32" i="138"/>
  <c r="M33" i="138"/>
  <c r="M34" i="138"/>
  <c r="M35" i="138"/>
  <c r="M36" i="138"/>
  <c r="M37" i="138"/>
  <c r="M38" i="138"/>
  <c r="M39" i="138"/>
  <c r="M40" i="138"/>
  <c r="M41" i="138"/>
  <c r="M42" i="138"/>
  <c r="M43" i="138"/>
  <c r="M44" i="138"/>
  <c r="M45" i="138"/>
  <c r="M46" i="138"/>
  <c r="M47" i="138"/>
  <c r="M48" i="138"/>
  <c r="M49" i="138"/>
  <c r="M50" i="138"/>
  <c r="M51" i="138"/>
  <c r="M52" i="138"/>
  <c r="M53" i="138"/>
  <c r="M54" i="138"/>
  <c r="M55" i="138"/>
  <c r="M56" i="138"/>
  <c r="M57" i="138"/>
  <c r="M4" i="138"/>
  <c r="K59" i="138"/>
  <c r="U59" i="138"/>
  <c r="N35" i="129"/>
  <c r="N34" i="129"/>
  <c r="N35" i="138"/>
  <c r="N34" i="138"/>
  <c r="N52" i="134"/>
  <c r="N50" i="134"/>
  <c r="N63" i="128"/>
  <c r="N62" i="128"/>
  <c r="N61" i="128"/>
  <c r="Z59" i="145" l="1"/>
  <c r="W59" i="145"/>
  <c r="V59" i="145"/>
  <c r="Y59" i="145"/>
  <c r="AA59" i="145"/>
  <c r="AB59" i="145"/>
  <c r="AC59" i="145"/>
  <c r="AD59" i="145"/>
  <c r="AE59" i="145"/>
  <c r="AF59" i="145"/>
  <c r="AG59" i="145"/>
  <c r="AH59" i="145"/>
  <c r="AI59" i="145"/>
  <c r="AJ59" i="145"/>
  <c r="AK59" i="145"/>
  <c r="AL59" i="145"/>
  <c r="U59" i="145"/>
  <c r="R4" i="142"/>
  <c r="O4" i="142"/>
  <c r="L11" i="142"/>
  <c r="L6" i="142"/>
  <c r="L4" i="142"/>
  <c r="I4" i="142"/>
  <c r="X59" i="145" l="1"/>
  <c r="N4" i="128"/>
  <c r="U4" i="142" s="1"/>
  <c r="R5" i="142"/>
  <c r="R6" i="142"/>
  <c r="R7" i="142"/>
  <c r="R8" i="142"/>
  <c r="R9" i="142"/>
  <c r="R10" i="142"/>
  <c r="R11" i="142"/>
  <c r="R12" i="142"/>
  <c r="R13" i="142"/>
  <c r="R14" i="142"/>
  <c r="R15" i="142"/>
  <c r="R16" i="142"/>
  <c r="R17" i="142"/>
  <c r="R18" i="142"/>
  <c r="R19" i="142"/>
  <c r="R20" i="142"/>
  <c r="R21" i="142"/>
  <c r="R22" i="142"/>
  <c r="R23" i="142"/>
  <c r="R24" i="142"/>
  <c r="R25" i="142"/>
  <c r="R26" i="142"/>
  <c r="R27" i="142"/>
  <c r="R28" i="142"/>
  <c r="R29" i="142"/>
  <c r="R30" i="142"/>
  <c r="R31" i="142"/>
  <c r="R32" i="142"/>
  <c r="R33" i="142"/>
  <c r="R34" i="142"/>
  <c r="R35" i="142"/>
  <c r="R36" i="142"/>
  <c r="R37" i="142"/>
  <c r="R38" i="142"/>
  <c r="R39" i="142"/>
  <c r="R40" i="142"/>
  <c r="R41" i="142"/>
  <c r="R42" i="142"/>
  <c r="R43" i="142"/>
  <c r="R44" i="142"/>
  <c r="R45" i="142"/>
  <c r="R46" i="142"/>
  <c r="R47" i="142"/>
  <c r="R48" i="142"/>
  <c r="R49" i="142"/>
  <c r="R50" i="142"/>
  <c r="R51" i="142"/>
  <c r="R52" i="142"/>
  <c r="R53" i="142"/>
  <c r="R54" i="142"/>
  <c r="R55" i="142"/>
  <c r="R56" i="142"/>
  <c r="R57" i="142"/>
  <c r="R58" i="142"/>
  <c r="O5" i="142"/>
  <c r="O6" i="142"/>
  <c r="O7" i="142"/>
  <c r="O8" i="142"/>
  <c r="O9" i="142"/>
  <c r="O10" i="142"/>
  <c r="O11" i="142"/>
  <c r="O12" i="142"/>
  <c r="O13" i="142"/>
  <c r="O14" i="142"/>
  <c r="O15" i="142"/>
  <c r="O16" i="142"/>
  <c r="O17" i="142"/>
  <c r="O18" i="142"/>
  <c r="O19" i="142"/>
  <c r="O20" i="142"/>
  <c r="O21" i="142"/>
  <c r="O22" i="142"/>
  <c r="O23" i="142"/>
  <c r="O24" i="142"/>
  <c r="O25" i="142"/>
  <c r="O26" i="142"/>
  <c r="O27" i="142"/>
  <c r="O28" i="142"/>
  <c r="O29" i="142"/>
  <c r="O30" i="142"/>
  <c r="O31" i="142"/>
  <c r="O32" i="142"/>
  <c r="O33" i="142"/>
  <c r="O34" i="142"/>
  <c r="O35" i="142"/>
  <c r="O36" i="142"/>
  <c r="O37" i="142"/>
  <c r="O38" i="142"/>
  <c r="O39" i="142"/>
  <c r="O40" i="142"/>
  <c r="O41" i="142"/>
  <c r="O42" i="142"/>
  <c r="O43" i="142"/>
  <c r="O44" i="142"/>
  <c r="O45" i="142"/>
  <c r="O46" i="142"/>
  <c r="O47" i="142"/>
  <c r="O48" i="142"/>
  <c r="O49" i="142"/>
  <c r="O50" i="142"/>
  <c r="O51" i="142"/>
  <c r="O52" i="142"/>
  <c r="O53" i="142"/>
  <c r="O54" i="142"/>
  <c r="O55" i="142"/>
  <c r="O56" i="142"/>
  <c r="O57" i="142"/>
  <c r="O58" i="142"/>
  <c r="L5" i="142"/>
  <c r="L7" i="142"/>
  <c r="L8" i="142"/>
  <c r="L9" i="142"/>
  <c r="L10" i="142"/>
  <c r="L12" i="142"/>
  <c r="L13" i="142"/>
  <c r="L14" i="142"/>
  <c r="L15" i="142"/>
  <c r="L16" i="142"/>
  <c r="L17" i="142"/>
  <c r="L18" i="142"/>
  <c r="L19" i="142"/>
  <c r="L20" i="142"/>
  <c r="L21" i="142"/>
  <c r="L22" i="142"/>
  <c r="L23" i="142"/>
  <c r="L24" i="142"/>
  <c r="L25" i="142"/>
  <c r="L26" i="142"/>
  <c r="L27" i="142"/>
  <c r="L28" i="142"/>
  <c r="L29" i="142"/>
  <c r="L30" i="142"/>
  <c r="L31" i="142"/>
  <c r="L32" i="142"/>
  <c r="L33" i="142"/>
  <c r="L34" i="142"/>
  <c r="L35" i="142"/>
  <c r="L36" i="142"/>
  <c r="L37" i="142"/>
  <c r="L38" i="142"/>
  <c r="L39" i="142"/>
  <c r="L40" i="142"/>
  <c r="L41" i="142"/>
  <c r="L42" i="142"/>
  <c r="L43" i="142"/>
  <c r="L44" i="142"/>
  <c r="L45" i="142"/>
  <c r="L46" i="142"/>
  <c r="L47" i="142"/>
  <c r="L48" i="142"/>
  <c r="L49" i="142"/>
  <c r="L50" i="142"/>
  <c r="L51" i="142"/>
  <c r="L52" i="142"/>
  <c r="L53" i="142"/>
  <c r="L54" i="142"/>
  <c r="L55" i="142"/>
  <c r="L56" i="142"/>
  <c r="L57" i="142"/>
  <c r="L58" i="142"/>
  <c r="I5" i="142"/>
  <c r="I6" i="142"/>
  <c r="I7" i="142"/>
  <c r="I8" i="142"/>
  <c r="I9" i="142"/>
  <c r="I10" i="142"/>
  <c r="I11" i="142"/>
  <c r="I12" i="142"/>
  <c r="I13" i="142"/>
  <c r="I14" i="142"/>
  <c r="I15" i="142"/>
  <c r="I16" i="142"/>
  <c r="I17" i="142"/>
  <c r="I18" i="142"/>
  <c r="I19" i="142"/>
  <c r="I20" i="142"/>
  <c r="I21" i="142"/>
  <c r="I22" i="142"/>
  <c r="I23" i="142"/>
  <c r="I24" i="142"/>
  <c r="I25" i="142"/>
  <c r="I26" i="142"/>
  <c r="I27" i="142"/>
  <c r="I28" i="142"/>
  <c r="I29" i="142"/>
  <c r="I30" i="142"/>
  <c r="I31" i="142"/>
  <c r="I32" i="142"/>
  <c r="I33" i="142"/>
  <c r="I34" i="142"/>
  <c r="I35" i="142"/>
  <c r="I36" i="142"/>
  <c r="I37" i="142"/>
  <c r="I38" i="142"/>
  <c r="I39" i="142"/>
  <c r="I40" i="142"/>
  <c r="I41" i="142"/>
  <c r="I42" i="142"/>
  <c r="I43" i="142"/>
  <c r="I44" i="142"/>
  <c r="I45" i="142"/>
  <c r="I46" i="142"/>
  <c r="I47" i="142"/>
  <c r="I48" i="142"/>
  <c r="I49" i="142"/>
  <c r="I50" i="142"/>
  <c r="I51" i="142"/>
  <c r="I52" i="142"/>
  <c r="I53" i="142"/>
  <c r="I54" i="142"/>
  <c r="I55" i="142"/>
  <c r="I56" i="142"/>
  <c r="I57" i="142"/>
  <c r="I58" i="142"/>
  <c r="L58" i="144" l="1"/>
  <c r="L57" i="144"/>
  <c r="L56" i="144"/>
  <c r="L55" i="144"/>
  <c r="L54" i="144"/>
  <c r="L53" i="144"/>
  <c r="L52" i="144"/>
  <c r="L51" i="144"/>
  <c r="L50" i="144"/>
  <c r="L49" i="144"/>
  <c r="L48" i="144"/>
  <c r="L47" i="144"/>
  <c r="L46" i="144"/>
  <c r="L45" i="144"/>
  <c r="L44" i="144"/>
  <c r="L43" i="144"/>
  <c r="L42" i="144"/>
  <c r="L41" i="144"/>
  <c r="L40" i="144"/>
  <c r="L39" i="144"/>
  <c r="L38" i="144"/>
  <c r="L37" i="144"/>
  <c r="L36" i="144"/>
  <c r="L35" i="144"/>
  <c r="L34" i="144"/>
  <c r="L33" i="144"/>
  <c r="L32" i="144"/>
  <c r="L31" i="144"/>
  <c r="L30" i="144"/>
  <c r="L29" i="144"/>
  <c r="L28" i="144"/>
  <c r="L27" i="144"/>
  <c r="L26" i="144"/>
  <c r="L25" i="144"/>
  <c r="L24" i="144"/>
  <c r="L23" i="144"/>
  <c r="L22" i="144"/>
  <c r="L21" i="144"/>
  <c r="L20" i="144"/>
  <c r="L19" i="144"/>
  <c r="L18" i="144"/>
  <c r="L17" i="144"/>
  <c r="L16" i="144"/>
  <c r="L15" i="144"/>
  <c r="L14" i="144"/>
  <c r="L13" i="144"/>
  <c r="L12" i="144"/>
  <c r="L11" i="144"/>
  <c r="L10" i="144"/>
  <c r="L9" i="144"/>
  <c r="L8" i="144"/>
  <c r="L7" i="144"/>
  <c r="L6" i="144"/>
  <c r="L5" i="144"/>
  <c r="L4" i="144"/>
  <c r="L58" i="138"/>
  <c r="L57" i="138"/>
  <c r="L56" i="138"/>
  <c r="L55" i="138"/>
  <c r="L54" i="138"/>
  <c r="L53" i="138"/>
  <c r="L52" i="138"/>
  <c r="L51" i="138"/>
  <c r="L50" i="138"/>
  <c r="L49" i="138"/>
  <c r="L48" i="138"/>
  <c r="L47" i="138"/>
  <c r="L46" i="138"/>
  <c r="L45" i="138"/>
  <c r="L44" i="138"/>
  <c r="L43" i="138"/>
  <c r="L42" i="138"/>
  <c r="L41" i="138"/>
  <c r="L40" i="138"/>
  <c r="L39" i="138"/>
  <c r="L38" i="138"/>
  <c r="L37" i="138"/>
  <c r="L36" i="138"/>
  <c r="L35" i="138"/>
  <c r="L34" i="138"/>
  <c r="L33" i="138"/>
  <c r="L32" i="138"/>
  <c r="L31" i="138"/>
  <c r="L30" i="138"/>
  <c r="L29" i="138"/>
  <c r="L28" i="138"/>
  <c r="L27" i="138"/>
  <c r="L26" i="138"/>
  <c r="L25" i="138"/>
  <c r="L24" i="138"/>
  <c r="L23" i="138"/>
  <c r="L22" i="138"/>
  <c r="L21" i="138"/>
  <c r="L20" i="138"/>
  <c r="L19" i="138"/>
  <c r="L18" i="138"/>
  <c r="L17" i="138"/>
  <c r="L16" i="138"/>
  <c r="L15" i="138"/>
  <c r="L14" i="138"/>
  <c r="L13" i="138"/>
  <c r="L12" i="138"/>
  <c r="L11" i="138"/>
  <c r="L10" i="138"/>
  <c r="L9" i="138"/>
  <c r="L8" i="138"/>
  <c r="L7" i="138"/>
  <c r="L6" i="138"/>
  <c r="L5" i="138"/>
  <c r="L4" i="138"/>
  <c r="L58" i="137"/>
  <c r="L57" i="137"/>
  <c r="L56" i="137"/>
  <c r="L55" i="137"/>
  <c r="L54" i="137"/>
  <c r="L53" i="137"/>
  <c r="L52" i="137"/>
  <c r="L51" i="137"/>
  <c r="L50" i="137"/>
  <c r="L49" i="137"/>
  <c r="L48" i="137"/>
  <c r="L47" i="137"/>
  <c r="L46" i="137"/>
  <c r="L45" i="137"/>
  <c r="L44" i="137"/>
  <c r="L43" i="137"/>
  <c r="L42" i="137"/>
  <c r="L41" i="137"/>
  <c r="L40" i="137"/>
  <c r="L39" i="137"/>
  <c r="L38" i="137"/>
  <c r="L37" i="137"/>
  <c r="L36" i="137"/>
  <c r="L35" i="137"/>
  <c r="L34" i="137"/>
  <c r="L33" i="137"/>
  <c r="L32" i="137"/>
  <c r="L31" i="137"/>
  <c r="L30" i="137"/>
  <c r="L29" i="137"/>
  <c r="L28" i="137"/>
  <c r="L27" i="137"/>
  <c r="L26" i="137"/>
  <c r="L25" i="137"/>
  <c r="L24" i="137"/>
  <c r="L23" i="137"/>
  <c r="L22" i="137"/>
  <c r="L21" i="137"/>
  <c r="L20" i="137"/>
  <c r="L19" i="137"/>
  <c r="L18" i="137"/>
  <c r="L17" i="137"/>
  <c r="L16" i="137"/>
  <c r="L15" i="137"/>
  <c r="L14" i="137"/>
  <c r="L13" i="137"/>
  <c r="L12" i="137"/>
  <c r="L11" i="137"/>
  <c r="L10" i="137"/>
  <c r="L9" i="137"/>
  <c r="L8" i="137"/>
  <c r="L7" i="137"/>
  <c r="L6" i="137"/>
  <c r="L5" i="137"/>
  <c r="L60" i="137" s="1"/>
  <c r="L4" i="137"/>
  <c r="L58" i="129"/>
  <c r="L57" i="129"/>
  <c r="L56" i="129"/>
  <c r="L55" i="129"/>
  <c r="L54" i="129"/>
  <c r="L53" i="129"/>
  <c r="L52" i="129"/>
  <c r="L51" i="129"/>
  <c r="L50" i="129"/>
  <c r="L49" i="129"/>
  <c r="L48" i="129"/>
  <c r="L47" i="129"/>
  <c r="L46" i="129"/>
  <c r="L45" i="129"/>
  <c r="L44" i="129"/>
  <c r="L43" i="129"/>
  <c r="L42" i="129"/>
  <c r="L41" i="129"/>
  <c r="L40" i="129"/>
  <c r="L39" i="129"/>
  <c r="L38" i="129"/>
  <c r="L37" i="129"/>
  <c r="L36" i="129"/>
  <c r="L35" i="129"/>
  <c r="L34" i="129"/>
  <c r="L33" i="129"/>
  <c r="L32" i="129"/>
  <c r="L31" i="129"/>
  <c r="L30" i="129"/>
  <c r="L29" i="129"/>
  <c r="L28" i="129"/>
  <c r="L27" i="129"/>
  <c r="L26" i="129"/>
  <c r="L25" i="129"/>
  <c r="L24" i="129"/>
  <c r="L23" i="129"/>
  <c r="L22" i="129"/>
  <c r="L21" i="129"/>
  <c r="L20" i="129"/>
  <c r="L19" i="129"/>
  <c r="L18" i="129"/>
  <c r="L17" i="129"/>
  <c r="L16" i="129"/>
  <c r="L15" i="129"/>
  <c r="L14" i="129"/>
  <c r="L13" i="129"/>
  <c r="L12" i="129"/>
  <c r="L11" i="129"/>
  <c r="L10" i="129"/>
  <c r="L9" i="129"/>
  <c r="L8" i="129"/>
  <c r="L7" i="129"/>
  <c r="L6" i="129"/>
  <c r="L5" i="129"/>
  <c r="L4" i="129"/>
  <c r="L58" i="143"/>
  <c r="L57" i="143"/>
  <c r="L56" i="143"/>
  <c r="L55" i="143"/>
  <c r="L54" i="143"/>
  <c r="L53" i="143"/>
  <c r="L52" i="143"/>
  <c r="L51" i="143"/>
  <c r="L50" i="143"/>
  <c r="L49" i="143"/>
  <c r="L48" i="143"/>
  <c r="L47" i="143"/>
  <c r="L46" i="143"/>
  <c r="L45" i="143"/>
  <c r="L44" i="143"/>
  <c r="L43" i="143"/>
  <c r="L42" i="143"/>
  <c r="L41" i="143"/>
  <c r="L40" i="143"/>
  <c r="L39" i="143"/>
  <c r="L38" i="143"/>
  <c r="L37" i="143"/>
  <c r="L36" i="143"/>
  <c r="L35" i="143"/>
  <c r="L34" i="143"/>
  <c r="L33" i="143"/>
  <c r="L32" i="143"/>
  <c r="L31" i="143"/>
  <c r="L30" i="143"/>
  <c r="L29" i="143"/>
  <c r="L28" i="143"/>
  <c r="L27" i="143"/>
  <c r="L26" i="143"/>
  <c r="L25" i="143"/>
  <c r="L24" i="143"/>
  <c r="L23" i="143"/>
  <c r="L22" i="143"/>
  <c r="L21" i="143"/>
  <c r="L20" i="143"/>
  <c r="L19" i="143"/>
  <c r="L18" i="143"/>
  <c r="L17" i="143"/>
  <c r="L16" i="143"/>
  <c r="L15" i="143"/>
  <c r="L14" i="143"/>
  <c r="L13" i="143"/>
  <c r="L12" i="143"/>
  <c r="L11" i="143"/>
  <c r="L10" i="143"/>
  <c r="L9" i="143"/>
  <c r="L8" i="143"/>
  <c r="L7" i="143"/>
  <c r="L6" i="143"/>
  <c r="L5" i="143"/>
  <c r="L4" i="143"/>
  <c r="L58" i="136"/>
  <c r="L57" i="136"/>
  <c r="L56" i="136"/>
  <c r="L55" i="136"/>
  <c r="L54" i="136"/>
  <c r="L53" i="136"/>
  <c r="L52" i="136"/>
  <c r="L51" i="136"/>
  <c r="L50" i="136"/>
  <c r="L49" i="136"/>
  <c r="L48" i="136"/>
  <c r="L47" i="136"/>
  <c r="L46" i="136"/>
  <c r="L45" i="136"/>
  <c r="L44" i="136"/>
  <c r="L43" i="136"/>
  <c r="L42" i="136"/>
  <c r="L41" i="136"/>
  <c r="L40" i="136"/>
  <c r="L39" i="136"/>
  <c r="L38" i="136"/>
  <c r="L37" i="136"/>
  <c r="L36" i="136"/>
  <c r="L35" i="136"/>
  <c r="L34" i="136"/>
  <c r="L33" i="136"/>
  <c r="L32" i="136"/>
  <c r="L31" i="136"/>
  <c r="L30" i="136"/>
  <c r="L29" i="136"/>
  <c r="L28" i="136"/>
  <c r="L27" i="136"/>
  <c r="L26" i="136"/>
  <c r="L25" i="136"/>
  <c r="L24" i="136"/>
  <c r="L23" i="136"/>
  <c r="L22" i="136"/>
  <c r="L21" i="136"/>
  <c r="L20" i="136"/>
  <c r="L19" i="136"/>
  <c r="L18" i="136"/>
  <c r="L17" i="136"/>
  <c r="L16" i="136"/>
  <c r="L15" i="136"/>
  <c r="L14" i="136"/>
  <c r="L13" i="136"/>
  <c r="L12" i="136"/>
  <c r="L11" i="136"/>
  <c r="L10" i="136"/>
  <c r="L9" i="136"/>
  <c r="L8" i="136"/>
  <c r="L7" i="136"/>
  <c r="L6" i="136"/>
  <c r="L5" i="136"/>
  <c r="L4" i="136"/>
  <c r="L58" i="139"/>
  <c r="L57" i="139"/>
  <c r="L56" i="139"/>
  <c r="L55" i="139"/>
  <c r="L54" i="139"/>
  <c r="L53" i="139"/>
  <c r="L52" i="139"/>
  <c r="L51" i="139"/>
  <c r="L50" i="139"/>
  <c r="L49" i="139"/>
  <c r="L48" i="139"/>
  <c r="L47" i="139"/>
  <c r="L46" i="139"/>
  <c r="L45" i="139"/>
  <c r="L44" i="139"/>
  <c r="L43" i="139"/>
  <c r="L42" i="139"/>
  <c r="L41" i="139"/>
  <c r="L40" i="139"/>
  <c r="L39" i="139"/>
  <c r="L38" i="139"/>
  <c r="L37" i="139"/>
  <c r="L36" i="139"/>
  <c r="L35" i="139"/>
  <c r="L34" i="139"/>
  <c r="L33" i="139"/>
  <c r="L32" i="139"/>
  <c r="L31" i="139"/>
  <c r="L30" i="139"/>
  <c r="L29" i="139"/>
  <c r="L28" i="139"/>
  <c r="L27" i="139"/>
  <c r="L26" i="139"/>
  <c r="L25" i="139"/>
  <c r="L24" i="139"/>
  <c r="L23" i="139"/>
  <c r="L22" i="139"/>
  <c r="L21" i="139"/>
  <c r="L20" i="139"/>
  <c r="L19" i="139"/>
  <c r="L18" i="139"/>
  <c r="L17" i="139"/>
  <c r="L16" i="139"/>
  <c r="L15" i="139"/>
  <c r="L14" i="139"/>
  <c r="L13" i="139"/>
  <c r="L12" i="139"/>
  <c r="L11" i="139"/>
  <c r="L10" i="139"/>
  <c r="L9" i="139"/>
  <c r="L8" i="139"/>
  <c r="L7" i="139"/>
  <c r="L6" i="139"/>
  <c r="L5" i="139"/>
  <c r="L4" i="139"/>
  <c r="L4" i="140"/>
  <c r="L57" i="135"/>
  <c r="L56" i="135"/>
  <c r="L55" i="135"/>
  <c r="L54" i="135"/>
  <c r="L53" i="135"/>
  <c r="L52" i="135"/>
  <c r="L51" i="135"/>
  <c r="L50" i="135"/>
  <c r="L49" i="135"/>
  <c r="L48" i="135"/>
  <c r="L47" i="135"/>
  <c r="L46" i="135"/>
  <c r="L45" i="135"/>
  <c r="L44" i="135"/>
  <c r="L43" i="135"/>
  <c r="L42" i="135"/>
  <c r="L41" i="135"/>
  <c r="L40" i="135"/>
  <c r="L39" i="135"/>
  <c r="L38" i="135"/>
  <c r="L37" i="135"/>
  <c r="L36" i="135"/>
  <c r="L35" i="135"/>
  <c r="L34" i="135"/>
  <c r="L33" i="135"/>
  <c r="L32" i="135"/>
  <c r="L31" i="135"/>
  <c r="L30" i="135"/>
  <c r="L29" i="135"/>
  <c r="L28" i="135"/>
  <c r="L27" i="135"/>
  <c r="L26" i="135"/>
  <c r="L25" i="135"/>
  <c r="L24" i="135"/>
  <c r="L23" i="135"/>
  <c r="L22" i="135"/>
  <c r="L21" i="135"/>
  <c r="L20" i="135"/>
  <c r="L19" i="135"/>
  <c r="L18" i="135"/>
  <c r="L17" i="135"/>
  <c r="L16" i="135"/>
  <c r="L15" i="135"/>
  <c r="L14" i="135"/>
  <c r="L13" i="135"/>
  <c r="L12" i="135"/>
  <c r="L11" i="135"/>
  <c r="L10" i="135"/>
  <c r="L9" i="135"/>
  <c r="L8" i="135"/>
  <c r="L7" i="135"/>
  <c r="L6" i="135"/>
  <c r="L5" i="135"/>
  <c r="L4" i="135"/>
  <c r="L58" i="121"/>
  <c r="L57" i="121"/>
  <c r="L56" i="121"/>
  <c r="L55" i="121"/>
  <c r="L54" i="121"/>
  <c r="L53" i="121"/>
  <c r="L52" i="121"/>
  <c r="L51" i="121"/>
  <c r="L50" i="121"/>
  <c r="L49" i="121"/>
  <c r="L48" i="121"/>
  <c r="L47" i="121"/>
  <c r="L46" i="121"/>
  <c r="L45" i="121"/>
  <c r="L44" i="121"/>
  <c r="L43" i="121"/>
  <c r="L42" i="121"/>
  <c r="L41" i="121"/>
  <c r="L40" i="121"/>
  <c r="L39" i="121"/>
  <c r="L38" i="121"/>
  <c r="L37" i="121"/>
  <c r="L36" i="121"/>
  <c r="L35" i="121"/>
  <c r="L34" i="121"/>
  <c r="L33" i="121"/>
  <c r="L32" i="121"/>
  <c r="L31" i="121"/>
  <c r="L30" i="121"/>
  <c r="L29" i="121"/>
  <c r="L28" i="121"/>
  <c r="L27" i="121"/>
  <c r="L26" i="121"/>
  <c r="L25" i="121"/>
  <c r="L24" i="121"/>
  <c r="L23" i="121"/>
  <c r="L22" i="121"/>
  <c r="L21" i="121"/>
  <c r="L20" i="121"/>
  <c r="L19" i="121"/>
  <c r="L18" i="121"/>
  <c r="L17" i="121"/>
  <c r="L16" i="121"/>
  <c r="L15" i="121"/>
  <c r="L14" i="121"/>
  <c r="L13" i="121"/>
  <c r="L12" i="121"/>
  <c r="L11" i="121"/>
  <c r="L10" i="121"/>
  <c r="L9" i="121"/>
  <c r="L8" i="121"/>
  <c r="L7" i="121"/>
  <c r="L6" i="121"/>
  <c r="L5" i="121"/>
  <c r="L60" i="121" s="1"/>
  <c r="L4" i="121"/>
  <c r="L58" i="134"/>
  <c r="L57" i="134"/>
  <c r="L56" i="134"/>
  <c r="L55" i="134"/>
  <c r="L54" i="134"/>
  <c r="L53" i="134"/>
  <c r="L52" i="134"/>
  <c r="L51" i="134"/>
  <c r="L50" i="134"/>
  <c r="L49" i="134"/>
  <c r="L48" i="134"/>
  <c r="L47" i="134"/>
  <c r="L46" i="134"/>
  <c r="L45" i="134"/>
  <c r="L44" i="134"/>
  <c r="L43" i="134"/>
  <c r="L42" i="134"/>
  <c r="L41" i="134"/>
  <c r="L40" i="134"/>
  <c r="L39" i="134"/>
  <c r="L38" i="134"/>
  <c r="L37" i="134"/>
  <c r="L36" i="134"/>
  <c r="L35" i="134"/>
  <c r="L34" i="134"/>
  <c r="L33" i="134"/>
  <c r="L32" i="134"/>
  <c r="L31" i="134"/>
  <c r="L30" i="134"/>
  <c r="L29" i="134"/>
  <c r="L28" i="134"/>
  <c r="L27" i="134"/>
  <c r="L26" i="134"/>
  <c r="L25" i="134"/>
  <c r="L24" i="134"/>
  <c r="L23" i="134"/>
  <c r="L22" i="134"/>
  <c r="L21" i="134"/>
  <c r="L20" i="134"/>
  <c r="L19" i="134"/>
  <c r="L18" i="134"/>
  <c r="L17" i="134"/>
  <c r="L16" i="134"/>
  <c r="L15" i="134"/>
  <c r="L14" i="134"/>
  <c r="L13" i="134"/>
  <c r="L12" i="134"/>
  <c r="L11" i="134"/>
  <c r="L10" i="134"/>
  <c r="L9" i="134"/>
  <c r="L8" i="134"/>
  <c r="L7" i="134"/>
  <c r="L6" i="134"/>
  <c r="L5" i="134"/>
  <c r="L4" i="134"/>
  <c r="L58" i="113"/>
  <c r="L57" i="113"/>
  <c r="L56" i="113"/>
  <c r="L55" i="113"/>
  <c r="L54" i="113"/>
  <c r="L53" i="113"/>
  <c r="L52" i="113"/>
  <c r="L51" i="113"/>
  <c r="L50" i="113"/>
  <c r="L49" i="113"/>
  <c r="L48" i="113"/>
  <c r="L47" i="113"/>
  <c r="L46" i="113"/>
  <c r="L45" i="113"/>
  <c r="L44" i="113"/>
  <c r="L43" i="113"/>
  <c r="L42" i="113"/>
  <c r="L41" i="113"/>
  <c r="L40" i="113"/>
  <c r="L39" i="113"/>
  <c r="L38" i="113"/>
  <c r="L37" i="113"/>
  <c r="L36" i="113"/>
  <c r="L35" i="113"/>
  <c r="L34" i="113"/>
  <c r="L33" i="113"/>
  <c r="L32" i="113"/>
  <c r="L31" i="113"/>
  <c r="L30" i="113"/>
  <c r="L29" i="113"/>
  <c r="L28" i="113"/>
  <c r="L27" i="113"/>
  <c r="L26" i="113"/>
  <c r="L25" i="113"/>
  <c r="L24" i="113"/>
  <c r="L23" i="113"/>
  <c r="L22" i="113"/>
  <c r="L21" i="113"/>
  <c r="L20" i="113"/>
  <c r="L19" i="113"/>
  <c r="L18" i="113"/>
  <c r="L17" i="113"/>
  <c r="L16" i="113"/>
  <c r="L15" i="113"/>
  <c r="L14" i="113"/>
  <c r="L13" i="113"/>
  <c r="L12" i="113"/>
  <c r="L11" i="113"/>
  <c r="L10" i="113"/>
  <c r="L9" i="113"/>
  <c r="L8" i="113"/>
  <c r="L7" i="113"/>
  <c r="L6" i="113"/>
  <c r="L5" i="113"/>
  <c r="L4" i="113"/>
  <c r="L58" i="141"/>
  <c r="L57" i="141"/>
  <c r="L56" i="141"/>
  <c r="L55" i="141"/>
  <c r="L54" i="141"/>
  <c r="L53" i="141"/>
  <c r="L52" i="141"/>
  <c r="L51" i="141"/>
  <c r="L50" i="141"/>
  <c r="L49" i="141"/>
  <c r="L48" i="141"/>
  <c r="L47" i="141"/>
  <c r="L46" i="141"/>
  <c r="L45" i="141"/>
  <c r="L44" i="141"/>
  <c r="L43" i="141"/>
  <c r="L42" i="141"/>
  <c r="L41" i="141"/>
  <c r="L40" i="141"/>
  <c r="L39" i="141"/>
  <c r="L38" i="141"/>
  <c r="L37" i="141"/>
  <c r="L36" i="141"/>
  <c r="L35" i="141"/>
  <c r="L34" i="141"/>
  <c r="L33" i="141"/>
  <c r="L32" i="141"/>
  <c r="L31" i="141"/>
  <c r="L30" i="141"/>
  <c r="L29" i="141"/>
  <c r="L28" i="141"/>
  <c r="L27" i="141"/>
  <c r="L26" i="141"/>
  <c r="L25" i="141"/>
  <c r="L24" i="141"/>
  <c r="L23" i="141"/>
  <c r="L22" i="141"/>
  <c r="L21" i="141"/>
  <c r="L20" i="141"/>
  <c r="L19" i="141"/>
  <c r="L18" i="141"/>
  <c r="L17" i="141"/>
  <c r="L16" i="141"/>
  <c r="L15" i="141"/>
  <c r="L14" i="141"/>
  <c r="L13" i="141"/>
  <c r="L12" i="141"/>
  <c r="L11" i="141"/>
  <c r="L10" i="141"/>
  <c r="L9" i="141"/>
  <c r="L8" i="141"/>
  <c r="L7" i="141"/>
  <c r="L6" i="141"/>
  <c r="L5" i="141"/>
  <c r="L60" i="141" s="1"/>
  <c r="L4" i="141"/>
  <c r="L58" i="132"/>
  <c r="L57" i="132"/>
  <c r="L56" i="132"/>
  <c r="L55" i="132"/>
  <c r="L54" i="132"/>
  <c r="L53" i="132"/>
  <c r="L52" i="132"/>
  <c r="L51" i="132"/>
  <c r="L50" i="132"/>
  <c r="L49" i="132"/>
  <c r="L48" i="132"/>
  <c r="L47" i="132"/>
  <c r="L46" i="132"/>
  <c r="L45" i="132"/>
  <c r="L44" i="132"/>
  <c r="L43" i="132"/>
  <c r="L42" i="132"/>
  <c r="L41" i="132"/>
  <c r="L40" i="132"/>
  <c r="L39" i="132"/>
  <c r="L38" i="132"/>
  <c r="L37" i="132"/>
  <c r="L36" i="132"/>
  <c r="L35" i="132"/>
  <c r="L34" i="132"/>
  <c r="L33" i="132"/>
  <c r="L32" i="132"/>
  <c r="L31" i="132"/>
  <c r="L30" i="132"/>
  <c r="L29" i="132"/>
  <c r="L28" i="132"/>
  <c r="L27" i="132"/>
  <c r="L26" i="132"/>
  <c r="L25" i="132"/>
  <c r="L24" i="132"/>
  <c r="L23" i="132"/>
  <c r="L22" i="132"/>
  <c r="L21" i="132"/>
  <c r="L20" i="132"/>
  <c r="L19" i="132"/>
  <c r="L18" i="132"/>
  <c r="L17" i="132"/>
  <c r="L16" i="132"/>
  <c r="L15" i="132"/>
  <c r="L14" i="132"/>
  <c r="L13" i="132"/>
  <c r="L12" i="132"/>
  <c r="L11" i="132"/>
  <c r="L10" i="132"/>
  <c r="L9" i="132"/>
  <c r="L8" i="132"/>
  <c r="L7" i="132"/>
  <c r="L6" i="132"/>
  <c r="L5" i="132"/>
  <c r="L4" i="132"/>
  <c r="L58" i="131"/>
  <c r="L57" i="131"/>
  <c r="L56" i="131"/>
  <c r="L55" i="131"/>
  <c r="L54" i="131"/>
  <c r="L53" i="131"/>
  <c r="L52" i="131"/>
  <c r="L51" i="131"/>
  <c r="L50" i="131"/>
  <c r="L49" i="131"/>
  <c r="L48" i="131"/>
  <c r="L47" i="131"/>
  <c r="L46" i="131"/>
  <c r="L45" i="131"/>
  <c r="L60" i="131" s="1"/>
  <c r="L44" i="131"/>
  <c r="L43" i="131"/>
  <c r="L42" i="131"/>
  <c r="L41" i="131"/>
  <c r="L40" i="131"/>
  <c r="L39" i="131"/>
  <c r="L38" i="131"/>
  <c r="L37" i="131"/>
  <c r="L36" i="131"/>
  <c r="L35" i="131"/>
  <c r="L34" i="131"/>
  <c r="L33" i="131"/>
  <c r="L32" i="131"/>
  <c r="L31" i="131"/>
  <c r="L30" i="131"/>
  <c r="L29" i="131"/>
  <c r="L28" i="131"/>
  <c r="L27" i="131"/>
  <c r="L26" i="131"/>
  <c r="L25" i="131"/>
  <c r="L24" i="131"/>
  <c r="L23" i="131"/>
  <c r="L22" i="131"/>
  <c r="L21" i="131"/>
  <c r="L20" i="131"/>
  <c r="L19" i="131"/>
  <c r="L18" i="131"/>
  <c r="L17" i="131"/>
  <c r="L16" i="131"/>
  <c r="L15" i="131"/>
  <c r="L14" i="131"/>
  <c r="L13" i="131"/>
  <c r="L12" i="131"/>
  <c r="L11" i="131"/>
  <c r="L10" i="131"/>
  <c r="L9" i="131"/>
  <c r="L8" i="131"/>
  <c r="L7" i="131"/>
  <c r="L6" i="131"/>
  <c r="L5" i="131"/>
  <c r="L4" i="131"/>
  <c r="L5" i="145"/>
  <c r="L6" i="145"/>
  <c r="L7" i="145"/>
  <c r="L8" i="145"/>
  <c r="L9" i="145"/>
  <c r="L10" i="145"/>
  <c r="L11" i="145"/>
  <c r="L12" i="145"/>
  <c r="L13" i="145"/>
  <c r="L14" i="145"/>
  <c r="L15" i="145"/>
  <c r="L16" i="145"/>
  <c r="L17" i="145"/>
  <c r="L18" i="145"/>
  <c r="L19" i="145"/>
  <c r="L20" i="145"/>
  <c r="L21" i="145"/>
  <c r="L22" i="145"/>
  <c r="L23" i="145"/>
  <c r="L24" i="145"/>
  <c r="L25" i="145"/>
  <c r="L26" i="145"/>
  <c r="L27" i="145"/>
  <c r="L28" i="145"/>
  <c r="L29" i="145"/>
  <c r="L30" i="145"/>
  <c r="L31" i="145"/>
  <c r="L32" i="145"/>
  <c r="L33" i="145"/>
  <c r="L34" i="145"/>
  <c r="L35" i="145"/>
  <c r="L36" i="145"/>
  <c r="L37" i="145"/>
  <c r="L38" i="145"/>
  <c r="L39" i="145"/>
  <c r="L40" i="145"/>
  <c r="L41" i="145"/>
  <c r="L42" i="145"/>
  <c r="L43" i="145"/>
  <c r="L44" i="145"/>
  <c r="L45" i="145"/>
  <c r="L46" i="145"/>
  <c r="L47" i="145"/>
  <c r="L48" i="145"/>
  <c r="L49" i="145"/>
  <c r="L50" i="145"/>
  <c r="L51" i="145"/>
  <c r="L52" i="145"/>
  <c r="L53" i="145"/>
  <c r="L54" i="145"/>
  <c r="L55" i="145"/>
  <c r="L56" i="145"/>
  <c r="L57" i="145"/>
  <c r="L58" i="145"/>
  <c r="L4" i="145"/>
  <c r="M60" i="144"/>
  <c r="K60" i="144"/>
  <c r="K60" i="138"/>
  <c r="M60" i="137"/>
  <c r="K60" i="137"/>
  <c r="M60" i="129"/>
  <c r="K60" i="129"/>
  <c r="M60" i="143"/>
  <c r="L60" i="143"/>
  <c r="K60" i="143"/>
  <c r="K60" i="136"/>
  <c r="M60" i="139"/>
  <c r="K60" i="139"/>
  <c r="M60" i="140"/>
  <c r="K60" i="140"/>
  <c r="M60" i="135"/>
  <c r="M60" i="121"/>
  <c r="K60" i="121"/>
  <c r="M60" i="134"/>
  <c r="K60" i="134"/>
  <c r="M60" i="113"/>
  <c r="K60" i="113"/>
  <c r="M60" i="141"/>
  <c r="K60" i="141"/>
  <c r="M60" i="132"/>
  <c r="L60" i="132"/>
  <c r="K60" i="132"/>
  <c r="M60" i="131"/>
  <c r="K60" i="131"/>
  <c r="K60" i="145"/>
  <c r="L60" i="136" l="1"/>
  <c r="L60" i="135"/>
  <c r="L60" i="113"/>
  <c r="L60" i="144"/>
  <c r="L60" i="140"/>
  <c r="L60" i="129"/>
  <c r="L60" i="134"/>
  <c r="L60" i="139"/>
  <c r="L60" i="138"/>
  <c r="L60" i="145"/>
  <c r="K4" i="128"/>
  <c r="BS4" i="146"/>
  <c r="BS5" i="146"/>
  <c r="BS6" i="146"/>
  <c r="BS7" i="146"/>
  <c r="BS8" i="146"/>
  <c r="BS9" i="146"/>
  <c r="BS10" i="146"/>
  <c r="BS11" i="146"/>
  <c r="BS12" i="146"/>
  <c r="BS13" i="146"/>
  <c r="BS14" i="146"/>
  <c r="BS15" i="146"/>
  <c r="BS16" i="146"/>
  <c r="BS17" i="146"/>
  <c r="BS18" i="146"/>
  <c r="BS19" i="146"/>
  <c r="BS20" i="146"/>
  <c r="BS21" i="146"/>
  <c r="BS22" i="146"/>
  <c r="BS23" i="146"/>
  <c r="BS24" i="146"/>
  <c r="BS25" i="146"/>
  <c r="BS26" i="146"/>
  <c r="BS27" i="146"/>
  <c r="BS28" i="146"/>
  <c r="BS29" i="146"/>
  <c r="BS30" i="146"/>
  <c r="BS31" i="146"/>
  <c r="BS32" i="146"/>
  <c r="BS33" i="146"/>
  <c r="BS34" i="146"/>
  <c r="BS35" i="146"/>
  <c r="BS36" i="146"/>
  <c r="BS37" i="146"/>
  <c r="BS38" i="146"/>
  <c r="BS39" i="146"/>
  <c r="BS40" i="146"/>
  <c r="BS41" i="146"/>
  <c r="BS42" i="146"/>
  <c r="BS43" i="146"/>
  <c r="BS44" i="146"/>
  <c r="BS45" i="146"/>
  <c r="BS46" i="146"/>
  <c r="BS47" i="146"/>
  <c r="BS48" i="146"/>
  <c r="BS49" i="146"/>
  <c r="BS50" i="146"/>
  <c r="BS51" i="146"/>
  <c r="BS52" i="146"/>
  <c r="BS53" i="146"/>
  <c r="BS54" i="146"/>
  <c r="BS55" i="146"/>
  <c r="BS56" i="146"/>
  <c r="BS57" i="146"/>
  <c r="BS3" i="146"/>
  <c r="BR5" i="146"/>
  <c r="BR6" i="146"/>
  <c r="BR8" i="146"/>
  <c r="BR11" i="146"/>
  <c r="BR12" i="146"/>
  <c r="BR13" i="146"/>
  <c r="BR14" i="146"/>
  <c r="BR15" i="146"/>
  <c r="BR16" i="146"/>
  <c r="BR17" i="146"/>
  <c r="BR18" i="146"/>
  <c r="BR20" i="146"/>
  <c r="BR22" i="146"/>
  <c r="BR25" i="146"/>
  <c r="BR27" i="146"/>
  <c r="BR29" i="146"/>
  <c r="BR30" i="146"/>
  <c r="BR31" i="146"/>
  <c r="BR32" i="146"/>
  <c r="BR36" i="146"/>
  <c r="BR37" i="146"/>
  <c r="BR38" i="146"/>
  <c r="BR39" i="146"/>
  <c r="BR44" i="146"/>
  <c r="BR45" i="146"/>
  <c r="BR46" i="146"/>
  <c r="BR47" i="146"/>
  <c r="BR48" i="146"/>
  <c r="BR49" i="146"/>
  <c r="BR50" i="146"/>
  <c r="BR51" i="146"/>
  <c r="BR52" i="146"/>
  <c r="BR53" i="146"/>
  <c r="BR54" i="146"/>
  <c r="BR55" i="146"/>
  <c r="BR56" i="146"/>
  <c r="BR57" i="146"/>
  <c r="BQ4" i="146"/>
  <c r="BQ5" i="146"/>
  <c r="BQ6" i="146"/>
  <c r="BQ7" i="146"/>
  <c r="BQ8" i="146"/>
  <c r="BQ9" i="146"/>
  <c r="BQ10" i="146"/>
  <c r="BQ11" i="146"/>
  <c r="BQ12" i="146"/>
  <c r="BQ13" i="146"/>
  <c r="BQ14" i="146"/>
  <c r="BQ15" i="146"/>
  <c r="BQ16" i="146"/>
  <c r="BQ17" i="146"/>
  <c r="BQ18" i="146"/>
  <c r="BQ19" i="146"/>
  <c r="BQ20" i="146"/>
  <c r="BQ21" i="146"/>
  <c r="BQ22" i="146"/>
  <c r="BQ23" i="146"/>
  <c r="BQ24" i="146"/>
  <c r="BQ25" i="146"/>
  <c r="BQ26" i="146"/>
  <c r="BQ27" i="146"/>
  <c r="BQ28" i="146"/>
  <c r="BQ29" i="146"/>
  <c r="BQ30" i="146"/>
  <c r="BQ31" i="146"/>
  <c r="BQ32" i="146"/>
  <c r="BQ33" i="146"/>
  <c r="BQ34" i="146"/>
  <c r="BQ35" i="146"/>
  <c r="BQ36" i="146"/>
  <c r="BQ37" i="146"/>
  <c r="BQ38" i="146"/>
  <c r="BQ39" i="146"/>
  <c r="BQ40" i="146"/>
  <c r="BQ41" i="146"/>
  <c r="BQ42" i="146"/>
  <c r="BQ43" i="146"/>
  <c r="BQ44" i="146"/>
  <c r="BQ45" i="146"/>
  <c r="BQ46" i="146"/>
  <c r="BQ47" i="146"/>
  <c r="BQ48" i="146"/>
  <c r="BQ49" i="146"/>
  <c r="BQ50" i="146"/>
  <c r="BQ51" i="146"/>
  <c r="BQ52" i="146"/>
  <c r="BQ53" i="146"/>
  <c r="BQ54" i="146"/>
  <c r="BQ55" i="146"/>
  <c r="BQ56" i="146"/>
  <c r="BQ57" i="146"/>
  <c r="BQ3" i="146"/>
  <c r="BP4" i="146"/>
  <c r="BP5" i="146"/>
  <c r="BP6" i="146"/>
  <c r="BP7" i="146"/>
  <c r="BP8" i="146"/>
  <c r="BP9" i="146"/>
  <c r="BP10" i="146"/>
  <c r="BP11" i="146"/>
  <c r="BP12" i="146"/>
  <c r="BP13" i="146"/>
  <c r="BP14" i="146"/>
  <c r="BP15" i="146"/>
  <c r="BP16" i="146"/>
  <c r="BP17" i="146"/>
  <c r="BP18" i="146"/>
  <c r="BP19" i="146"/>
  <c r="BP20" i="146"/>
  <c r="BP21" i="146"/>
  <c r="BP22" i="146"/>
  <c r="BP23" i="146"/>
  <c r="BP24" i="146"/>
  <c r="BP25" i="146"/>
  <c r="BP26" i="146"/>
  <c r="BP27" i="146"/>
  <c r="BP28" i="146"/>
  <c r="BP29" i="146"/>
  <c r="BP30" i="146"/>
  <c r="BP31" i="146"/>
  <c r="BP32" i="146"/>
  <c r="BP33" i="146"/>
  <c r="BP34" i="146"/>
  <c r="BP35" i="146"/>
  <c r="BP36" i="146"/>
  <c r="BP37" i="146"/>
  <c r="BP38" i="146"/>
  <c r="BP39" i="146"/>
  <c r="BP40" i="146"/>
  <c r="BP41" i="146"/>
  <c r="BP42" i="146"/>
  <c r="BP43" i="146"/>
  <c r="BP44" i="146"/>
  <c r="BP45" i="146"/>
  <c r="BP46" i="146"/>
  <c r="BP47" i="146"/>
  <c r="BP48" i="146"/>
  <c r="BP49" i="146"/>
  <c r="BP50" i="146"/>
  <c r="BP51" i="146"/>
  <c r="BP52" i="146"/>
  <c r="BP53" i="146"/>
  <c r="BP54" i="146"/>
  <c r="BP55" i="146"/>
  <c r="BP56" i="146"/>
  <c r="BP57" i="146"/>
  <c r="BP3" i="146"/>
  <c r="BO4" i="146"/>
  <c r="BO5" i="146"/>
  <c r="BO6" i="146"/>
  <c r="BO7" i="146"/>
  <c r="BO8" i="146"/>
  <c r="BO9" i="146"/>
  <c r="BO10" i="146"/>
  <c r="BO11" i="146"/>
  <c r="BO12" i="146"/>
  <c r="BO13" i="146"/>
  <c r="BO14" i="146"/>
  <c r="BO15" i="146"/>
  <c r="BO16" i="146"/>
  <c r="BO17" i="146"/>
  <c r="BO18" i="146"/>
  <c r="BO19" i="146"/>
  <c r="BO20" i="146"/>
  <c r="BO21" i="146"/>
  <c r="BO22" i="146"/>
  <c r="BO23" i="146"/>
  <c r="BO24" i="146"/>
  <c r="BO25" i="146"/>
  <c r="BO26" i="146"/>
  <c r="BO27" i="146"/>
  <c r="BO28" i="146"/>
  <c r="BO29" i="146"/>
  <c r="BO30" i="146"/>
  <c r="BO31" i="146"/>
  <c r="BO32" i="146"/>
  <c r="BO33" i="146"/>
  <c r="BO34" i="146"/>
  <c r="BO35" i="146"/>
  <c r="BO36" i="146"/>
  <c r="BO37" i="146"/>
  <c r="BO38" i="146"/>
  <c r="BO39" i="146"/>
  <c r="BO40" i="146"/>
  <c r="BO41" i="146"/>
  <c r="BO42" i="146"/>
  <c r="BO43" i="146"/>
  <c r="BO44" i="146"/>
  <c r="BO45" i="146"/>
  <c r="BO46" i="146"/>
  <c r="BO47" i="146"/>
  <c r="BO48" i="146"/>
  <c r="BO49" i="146"/>
  <c r="BO50" i="146"/>
  <c r="BO51" i="146"/>
  <c r="BO52" i="146"/>
  <c r="BO53" i="146"/>
  <c r="BO54" i="146"/>
  <c r="BO55" i="146"/>
  <c r="BO56" i="146"/>
  <c r="BO57" i="146"/>
  <c r="BO3" i="146"/>
  <c r="BN4" i="146"/>
  <c r="BN8" i="146"/>
  <c r="BN13" i="146"/>
  <c r="BN20" i="146"/>
  <c r="BN28" i="146"/>
  <c r="BN29" i="146"/>
  <c r="BN30" i="146"/>
  <c r="BN31" i="146"/>
  <c r="BN32" i="146"/>
  <c r="BN33" i="146"/>
  <c r="BN34" i="146"/>
  <c r="BN35" i="146"/>
  <c r="BN36" i="146"/>
  <c r="BN37" i="146"/>
  <c r="BN38" i="146"/>
  <c r="BN39" i="146"/>
  <c r="BN40" i="146"/>
  <c r="BN41" i="146"/>
  <c r="BN42" i="146"/>
  <c r="BN43" i="146"/>
  <c r="BN44" i="146"/>
  <c r="BN45" i="146"/>
  <c r="BN46" i="146"/>
  <c r="BN47" i="146"/>
  <c r="BN48" i="146"/>
  <c r="BN49" i="146"/>
  <c r="BN50" i="146"/>
  <c r="BN51" i="146"/>
  <c r="BN52" i="146"/>
  <c r="BN53" i="146"/>
  <c r="BN54" i="146"/>
  <c r="BN55" i="146"/>
  <c r="BN56" i="146"/>
  <c r="BN57" i="146"/>
  <c r="BM4" i="146"/>
  <c r="BM5" i="146"/>
  <c r="BM6" i="146"/>
  <c r="BM7" i="146"/>
  <c r="BM8" i="146"/>
  <c r="BM9" i="146"/>
  <c r="BM10" i="146"/>
  <c r="BM11" i="146"/>
  <c r="BM12" i="146"/>
  <c r="BM13" i="146"/>
  <c r="BM14" i="146"/>
  <c r="BM15" i="146"/>
  <c r="BM16" i="146"/>
  <c r="BM17" i="146"/>
  <c r="BM18" i="146"/>
  <c r="BM19" i="146"/>
  <c r="BM20" i="146"/>
  <c r="BM21" i="146"/>
  <c r="BM22" i="146"/>
  <c r="BM23" i="146"/>
  <c r="BM24" i="146"/>
  <c r="BM25" i="146"/>
  <c r="BM26" i="146"/>
  <c r="BM27" i="146"/>
  <c r="BM28" i="146"/>
  <c r="BM29" i="146"/>
  <c r="BM30" i="146"/>
  <c r="BM31" i="146"/>
  <c r="BM32" i="146"/>
  <c r="BM33" i="146"/>
  <c r="BM34" i="146"/>
  <c r="BM35" i="146"/>
  <c r="BM36" i="146"/>
  <c r="BM37" i="146"/>
  <c r="BM38" i="146"/>
  <c r="BM39" i="146"/>
  <c r="BM40" i="146"/>
  <c r="BM41" i="146"/>
  <c r="BM42" i="146"/>
  <c r="BM43" i="146"/>
  <c r="BM44" i="146"/>
  <c r="BM45" i="146"/>
  <c r="BM46" i="146"/>
  <c r="BM47" i="146"/>
  <c r="BM48" i="146"/>
  <c r="BM49" i="146"/>
  <c r="BM50" i="146"/>
  <c r="BM51" i="146"/>
  <c r="BM52" i="146"/>
  <c r="BM53" i="146"/>
  <c r="BM54" i="146"/>
  <c r="BM55" i="146"/>
  <c r="BM56" i="146"/>
  <c r="BM57" i="146"/>
  <c r="BM3" i="146"/>
  <c r="BL4" i="146"/>
  <c r="BL5" i="146"/>
  <c r="BL6" i="146"/>
  <c r="BL7" i="146"/>
  <c r="BL8" i="146"/>
  <c r="BL9" i="146"/>
  <c r="BL10" i="146"/>
  <c r="BL11" i="146"/>
  <c r="BL12" i="146"/>
  <c r="BL13" i="146"/>
  <c r="BL14" i="146"/>
  <c r="BL15" i="146"/>
  <c r="BL16" i="146"/>
  <c r="BL17" i="146"/>
  <c r="BL18" i="146"/>
  <c r="BL19" i="146"/>
  <c r="BL20" i="146"/>
  <c r="BL21" i="146"/>
  <c r="BL22" i="146"/>
  <c r="BL23" i="146"/>
  <c r="BL24" i="146"/>
  <c r="BL25" i="146"/>
  <c r="BL26" i="146"/>
  <c r="BL27" i="146"/>
  <c r="BL28" i="146"/>
  <c r="BL29" i="146"/>
  <c r="BL30" i="146"/>
  <c r="BL31" i="146"/>
  <c r="BL32" i="146"/>
  <c r="BL33" i="146"/>
  <c r="BL34" i="146"/>
  <c r="BL35" i="146"/>
  <c r="BL36" i="146"/>
  <c r="BL37" i="146"/>
  <c r="BL38" i="146"/>
  <c r="BL39" i="146"/>
  <c r="BL40" i="146"/>
  <c r="BL41" i="146"/>
  <c r="BL42" i="146"/>
  <c r="BL43" i="146"/>
  <c r="BL44" i="146"/>
  <c r="BL45" i="146"/>
  <c r="BL46" i="146"/>
  <c r="BL47" i="146"/>
  <c r="BL48" i="146"/>
  <c r="BL49" i="146"/>
  <c r="BL50" i="146"/>
  <c r="BL51" i="146"/>
  <c r="BL52" i="146"/>
  <c r="BL53" i="146"/>
  <c r="BL54" i="146"/>
  <c r="BL55" i="146"/>
  <c r="BL56" i="146"/>
  <c r="BL57" i="146"/>
  <c r="BL3" i="146"/>
  <c r="BK4" i="146"/>
  <c r="BK5" i="146"/>
  <c r="BK6" i="146"/>
  <c r="BK7" i="146"/>
  <c r="BK8" i="146"/>
  <c r="BK9" i="146"/>
  <c r="BK10" i="146"/>
  <c r="BK11" i="146"/>
  <c r="BK12" i="146"/>
  <c r="BK13" i="146"/>
  <c r="BK14" i="146"/>
  <c r="BK15" i="146"/>
  <c r="BK16" i="146"/>
  <c r="BK17" i="146"/>
  <c r="BK18" i="146"/>
  <c r="BK19" i="146"/>
  <c r="BK20" i="146"/>
  <c r="BK21" i="146"/>
  <c r="BK22" i="146"/>
  <c r="BK23" i="146"/>
  <c r="BK24" i="146"/>
  <c r="BK25" i="146"/>
  <c r="BK26" i="146"/>
  <c r="BK27" i="146"/>
  <c r="BK28" i="146"/>
  <c r="BK29" i="146"/>
  <c r="BK30" i="146"/>
  <c r="BK31" i="146"/>
  <c r="BK32" i="146"/>
  <c r="BK33" i="146"/>
  <c r="BK34" i="146"/>
  <c r="BK35" i="146"/>
  <c r="BK36" i="146"/>
  <c r="BK37" i="146"/>
  <c r="BK38" i="146"/>
  <c r="BK39" i="146"/>
  <c r="BK40" i="146"/>
  <c r="BK41" i="146"/>
  <c r="BK42" i="146"/>
  <c r="BK43" i="146"/>
  <c r="BK44" i="146"/>
  <c r="BK45" i="146"/>
  <c r="BK46" i="146"/>
  <c r="BK47" i="146"/>
  <c r="BK48" i="146"/>
  <c r="BK49" i="146"/>
  <c r="BK50" i="146"/>
  <c r="BK51" i="146"/>
  <c r="BK52" i="146"/>
  <c r="BK53" i="146"/>
  <c r="BK54" i="146"/>
  <c r="BK55" i="146"/>
  <c r="BK56" i="146"/>
  <c r="BK57" i="146"/>
  <c r="BJ4" i="146"/>
  <c r="BJ5" i="146"/>
  <c r="BJ6" i="146"/>
  <c r="BJ7" i="146"/>
  <c r="BJ8" i="146"/>
  <c r="BJ9" i="146"/>
  <c r="BJ10" i="146"/>
  <c r="BJ11" i="146"/>
  <c r="BJ12" i="146"/>
  <c r="BJ13" i="146"/>
  <c r="BJ14" i="146"/>
  <c r="BJ15" i="146"/>
  <c r="BJ16" i="146"/>
  <c r="BJ17" i="146"/>
  <c r="BJ18" i="146"/>
  <c r="BJ19" i="146"/>
  <c r="BJ20" i="146"/>
  <c r="BJ21" i="146"/>
  <c r="BJ22" i="146"/>
  <c r="BJ23" i="146"/>
  <c r="BJ24" i="146"/>
  <c r="BJ25" i="146"/>
  <c r="BJ26" i="146"/>
  <c r="BJ27" i="146"/>
  <c r="BJ28" i="146"/>
  <c r="BJ29" i="146"/>
  <c r="BJ30" i="146"/>
  <c r="BJ31" i="146"/>
  <c r="BJ32" i="146"/>
  <c r="BJ33" i="146"/>
  <c r="BJ34" i="146"/>
  <c r="BJ35" i="146"/>
  <c r="BJ36" i="146"/>
  <c r="BJ37" i="146"/>
  <c r="BJ38" i="146"/>
  <c r="BJ39" i="146"/>
  <c r="BJ40" i="146"/>
  <c r="BJ41" i="146"/>
  <c r="BJ42" i="146"/>
  <c r="BJ43" i="146"/>
  <c r="BJ44" i="146"/>
  <c r="BJ45" i="146"/>
  <c r="BJ46" i="146"/>
  <c r="BJ47" i="146"/>
  <c r="BJ48" i="146"/>
  <c r="BJ49" i="146"/>
  <c r="BJ50" i="146"/>
  <c r="BJ51" i="146"/>
  <c r="BJ52" i="146"/>
  <c r="BJ53" i="146"/>
  <c r="BJ54" i="146"/>
  <c r="BJ55" i="146"/>
  <c r="BJ56" i="146"/>
  <c r="BJ57" i="146"/>
  <c r="BK3" i="146"/>
  <c r="BJ3" i="146"/>
  <c r="BI4" i="146"/>
  <c r="BI5" i="146"/>
  <c r="BI6" i="146"/>
  <c r="BI7" i="146"/>
  <c r="BI8" i="146"/>
  <c r="BI9" i="146"/>
  <c r="BI10" i="146"/>
  <c r="BI11" i="146"/>
  <c r="BI12" i="146"/>
  <c r="BI13" i="146"/>
  <c r="BI14" i="146"/>
  <c r="BI15" i="146"/>
  <c r="BI16" i="146"/>
  <c r="BI17" i="146"/>
  <c r="BI18" i="146"/>
  <c r="BI19" i="146"/>
  <c r="BI20" i="146"/>
  <c r="BI21" i="146"/>
  <c r="BI22" i="146"/>
  <c r="BI23" i="146"/>
  <c r="BI24" i="146"/>
  <c r="BI25" i="146"/>
  <c r="BI26" i="146"/>
  <c r="BI27" i="146"/>
  <c r="BI28" i="146"/>
  <c r="BI29" i="146"/>
  <c r="BI30" i="146"/>
  <c r="BI31" i="146"/>
  <c r="BI32" i="146"/>
  <c r="BI33" i="146"/>
  <c r="BI34" i="146"/>
  <c r="BI35" i="146"/>
  <c r="BI36" i="146"/>
  <c r="BI37" i="146"/>
  <c r="BI38" i="146"/>
  <c r="BI39" i="146"/>
  <c r="BI40" i="146"/>
  <c r="BI41" i="146"/>
  <c r="BI42" i="146"/>
  <c r="BI43" i="146"/>
  <c r="BI44" i="146"/>
  <c r="BI45" i="146"/>
  <c r="BI46" i="146"/>
  <c r="BI47" i="146"/>
  <c r="BI48" i="146"/>
  <c r="BI49" i="146"/>
  <c r="BI50" i="146"/>
  <c r="BI51" i="146"/>
  <c r="BI52" i="146"/>
  <c r="BI53" i="146"/>
  <c r="BI54" i="146"/>
  <c r="BI55" i="146"/>
  <c r="BI56" i="146"/>
  <c r="BI57" i="146"/>
  <c r="BI3" i="146"/>
  <c r="BH4" i="146"/>
  <c r="BH5" i="146"/>
  <c r="BH6" i="146"/>
  <c r="BH7" i="146"/>
  <c r="BH8" i="146"/>
  <c r="BH9" i="146"/>
  <c r="BH10" i="146"/>
  <c r="BH11" i="146"/>
  <c r="BH12" i="146"/>
  <c r="BH13" i="146"/>
  <c r="BH14" i="146"/>
  <c r="BH15" i="146"/>
  <c r="BH16" i="146"/>
  <c r="BH17" i="146"/>
  <c r="BH18" i="146"/>
  <c r="BH19" i="146"/>
  <c r="BH20" i="146"/>
  <c r="BH21" i="146"/>
  <c r="BH22" i="146"/>
  <c r="BH23" i="146"/>
  <c r="BH24" i="146"/>
  <c r="BH25" i="146"/>
  <c r="BH26" i="146"/>
  <c r="BH27" i="146"/>
  <c r="BH28" i="146"/>
  <c r="BH29" i="146"/>
  <c r="BH30" i="146"/>
  <c r="BH31" i="146"/>
  <c r="BH32" i="146"/>
  <c r="BH33" i="146"/>
  <c r="BH34" i="146"/>
  <c r="BH35" i="146"/>
  <c r="BH36" i="146"/>
  <c r="BH37" i="146"/>
  <c r="BH38" i="146"/>
  <c r="BH39" i="146"/>
  <c r="BH40" i="146"/>
  <c r="BH41" i="146"/>
  <c r="BH42" i="146"/>
  <c r="BH43" i="146"/>
  <c r="BH44" i="146"/>
  <c r="BH45" i="146"/>
  <c r="BH46" i="146"/>
  <c r="BH47" i="146"/>
  <c r="BH48" i="146"/>
  <c r="BH49" i="146"/>
  <c r="BH50" i="146"/>
  <c r="BH51" i="146"/>
  <c r="BH52" i="146"/>
  <c r="BH53" i="146"/>
  <c r="BH54" i="146"/>
  <c r="BH55" i="146"/>
  <c r="BH56" i="146"/>
  <c r="BH57" i="146"/>
  <c r="BH3" i="146"/>
  <c r="BG5" i="146"/>
  <c r="BG6" i="146"/>
  <c r="BG7" i="146"/>
  <c r="BG8" i="146"/>
  <c r="BG9" i="146"/>
  <c r="BG10" i="146"/>
  <c r="BG11" i="146"/>
  <c r="BG12" i="146"/>
  <c r="BG13" i="146"/>
  <c r="BG14" i="146"/>
  <c r="BG15" i="146"/>
  <c r="BG16" i="146"/>
  <c r="BG17" i="146"/>
  <c r="BG18" i="146"/>
  <c r="BG19" i="146"/>
  <c r="BG20" i="146"/>
  <c r="BG21" i="146"/>
  <c r="BG22" i="146"/>
  <c r="BG23" i="146"/>
  <c r="BG24" i="146"/>
  <c r="BG25" i="146"/>
  <c r="BG26" i="146"/>
  <c r="BG27" i="146"/>
  <c r="BG28" i="146"/>
  <c r="BG29" i="146"/>
  <c r="BG30" i="146"/>
  <c r="BG31" i="146"/>
  <c r="BG32" i="146"/>
  <c r="BG33" i="146"/>
  <c r="BG34" i="146"/>
  <c r="BG35" i="146"/>
  <c r="BG36" i="146"/>
  <c r="BG37" i="146"/>
  <c r="BG38" i="146"/>
  <c r="BG39" i="146"/>
  <c r="BG40" i="146"/>
  <c r="BG41" i="146"/>
  <c r="BG42" i="146"/>
  <c r="BG43" i="146"/>
  <c r="BG44" i="146"/>
  <c r="BG45" i="146"/>
  <c r="BG46" i="146"/>
  <c r="BG47" i="146"/>
  <c r="BG48" i="146"/>
  <c r="BG49" i="146"/>
  <c r="BG50" i="146"/>
  <c r="BG51" i="146"/>
  <c r="BG52" i="146"/>
  <c r="BG53" i="146"/>
  <c r="BG54" i="146"/>
  <c r="BG55" i="146"/>
  <c r="BG56" i="146"/>
  <c r="BG57" i="146"/>
  <c r="BG3" i="146"/>
  <c r="BF4" i="146"/>
  <c r="BF5" i="146"/>
  <c r="BF6" i="146"/>
  <c r="BF7" i="146"/>
  <c r="BF8" i="146"/>
  <c r="BF9" i="146"/>
  <c r="BF10" i="146"/>
  <c r="BF11" i="146"/>
  <c r="BF12" i="146"/>
  <c r="BF13" i="146"/>
  <c r="BF14" i="146"/>
  <c r="BF15" i="146"/>
  <c r="BF16" i="146"/>
  <c r="BF17" i="146"/>
  <c r="BF18" i="146"/>
  <c r="BF19" i="146"/>
  <c r="BF20" i="146"/>
  <c r="BF21" i="146"/>
  <c r="BF22" i="146"/>
  <c r="BF23" i="146"/>
  <c r="BF24" i="146"/>
  <c r="BF25" i="146"/>
  <c r="BF26" i="146"/>
  <c r="BF27" i="146"/>
  <c r="BF28" i="146"/>
  <c r="BF29" i="146"/>
  <c r="BF30" i="146"/>
  <c r="BF31" i="146"/>
  <c r="BF32" i="146"/>
  <c r="BF33" i="146"/>
  <c r="BF34" i="146"/>
  <c r="BF35" i="146"/>
  <c r="BF36" i="146"/>
  <c r="BF37" i="146"/>
  <c r="BF38" i="146"/>
  <c r="BF39" i="146"/>
  <c r="BF40" i="146"/>
  <c r="BF41" i="146"/>
  <c r="BF42" i="146"/>
  <c r="BF43" i="146"/>
  <c r="BF44" i="146"/>
  <c r="BF45" i="146"/>
  <c r="BF46" i="146"/>
  <c r="BF47" i="146"/>
  <c r="BF48" i="146"/>
  <c r="BF49" i="146"/>
  <c r="BF50" i="146"/>
  <c r="BF51" i="146"/>
  <c r="BF52" i="146"/>
  <c r="BF53" i="146"/>
  <c r="BF54" i="146"/>
  <c r="BF55" i="146"/>
  <c r="BF56" i="146"/>
  <c r="BF57" i="146"/>
  <c r="BF3" i="146"/>
  <c r="BE4" i="146"/>
  <c r="BE5" i="146"/>
  <c r="BE6" i="146"/>
  <c r="BE7" i="146"/>
  <c r="BE8" i="146"/>
  <c r="BE9" i="146"/>
  <c r="BE10" i="146"/>
  <c r="BE11" i="146"/>
  <c r="BE12" i="146"/>
  <c r="BE13" i="146"/>
  <c r="BE14" i="146"/>
  <c r="BE15" i="146"/>
  <c r="BE16" i="146"/>
  <c r="BE17" i="146"/>
  <c r="BE18" i="146"/>
  <c r="BE19" i="146"/>
  <c r="BE20" i="146"/>
  <c r="BE21" i="146"/>
  <c r="BE22" i="146"/>
  <c r="BE23" i="146"/>
  <c r="BE24" i="146"/>
  <c r="BE25" i="146"/>
  <c r="BE26" i="146"/>
  <c r="BE27" i="146"/>
  <c r="BE28" i="146"/>
  <c r="BE29" i="146"/>
  <c r="BE30" i="146"/>
  <c r="BE31" i="146"/>
  <c r="BE32" i="146"/>
  <c r="BE33" i="146"/>
  <c r="BE34" i="146"/>
  <c r="BE35" i="146"/>
  <c r="BE36" i="146"/>
  <c r="BE37" i="146"/>
  <c r="BE38" i="146"/>
  <c r="BE39" i="146"/>
  <c r="BE40" i="146"/>
  <c r="BE41" i="146"/>
  <c r="BE42" i="146"/>
  <c r="BE43" i="146"/>
  <c r="BE44" i="146"/>
  <c r="BE45" i="146"/>
  <c r="BE46" i="146"/>
  <c r="BE47" i="146"/>
  <c r="BE48" i="146"/>
  <c r="BE49" i="146"/>
  <c r="BE50" i="146"/>
  <c r="BE51" i="146"/>
  <c r="BE52" i="146"/>
  <c r="BE53" i="146"/>
  <c r="BE54" i="146"/>
  <c r="BE55" i="146"/>
  <c r="BE56" i="146"/>
  <c r="BE57" i="146"/>
  <c r="BE3" i="146"/>
  <c r="BD12" i="146"/>
  <c r="BD13" i="146"/>
  <c r="BD16" i="146"/>
  <c r="BD17" i="146"/>
  <c r="BD18" i="146"/>
  <c r="BD20" i="146"/>
  <c r="BD23" i="146"/>
  <c r="BD25" i="146"/>
  <c r="BD26" i="146"/>
  <c r="BD27" i="146"/>
  <c r="BD28" i="146"/>
  <c r="BD29" i="146"/>
  <c r="BD30" i="146"/>
  <c r="BD31" i="146"/>
  <c r="BD32" i="146"/>
  <c r="BD35" i="146"/>
  <c r="BD37" i="146"/>
  <c r="BD38" i="146"/>
  <c r="BD39" i="146"/>
  <c r="BD40" i="146"/>
  <c r="BD41" i="146"/>
  <c r="BD42" i="146"/>
  <c r="BD43" i="146"/>
  <c r="BD44" i="146"/>
  <c r="BD45" i="146"/>
  <c r="BD46" i="146"/>
  <c r="BD47" i="146"/>
  <c r="BD48" i="146"/>
  <c r="BD54" i="146"/>
  <c r="BD56" i="146"/>
  <c r="BD57" i="146"/>
  <c r="BD3" i="146"/>
  <c r="BC3" i="146"/>
  <c r="BC4" i="146"/>
  <c r="BC5" i="146"/>
  <c r="BC6" i="146"/>
  <c r="BC7" i="146"/>
  <c r="BC8" i="146"/>
  <c r="BC9" i="146"/>
  <c r="BC10" i="146"/>
  <c r="BC11" i="146"/>
  <c r="BC12" i="146"/>
  <c r="BC13" i="146"/>
  <c r="BC14" i="146"/>
  <c r="BC15" i="146"/>
  <c r="BC16" i="146"/>
  <c r="BC17" i="146"/>
  <c r="BC18" i="146"/>
  <c r="BC19" i="146"/>
  <c r="BC20" i="146"/>
  <c r="BC21" i="146"/>
  <c r="BC22" i="146"/>
  <c r="BC23" i="146"/>
  <c r="BC24" i="146"/>
  <c r="BC25" i="146"/>
  <c r="BC26" i="146"/>
  <c r="BC27" i="146"/>
  <c r="BC28" i="146"/>
  <c r="BC29" i="146"/>
  <c r="BC30" i="146"/>
  <c r="BC31" i="146"/>
  <c r="BC32" i="146"/>
  <c r="BC33" i="146"/>
  <c r="BC34" i="146"/>
  <c r="BC35" i="146"/>
  <c r="BC36" i="146"/>
  <c r="BC37" i="146"/>
  <c r="BC38" i="146"/>
  <c r="BC39" i="146"/>
  <c r="BC40" i="146"/>
  <c r="BC41" i="146"/>
  <c r="BC42" i="146"/>
  <c r="BC43" i="146"/>
  <c r="BC44" i="146"/>
  <c r="BC45" i="146"/>
  <c r="BC46" i="146"/>
  <c r="BC47" i="146"/>
  <c r="BC48" i="146"/>
  <c r="BC49" i="146"/>
  <c r="BC50" i="146"/>
  <c r="BC51" i="146"/>
  <c r="BC52" i="146"/>
  <c r="BC53" i="146"/>
  <c r="BC54" i="146"/>
  <c r="BC55" i="146"/>
  <c r="BC56" i="146"/>
  <c r="BC57" i="146"/>
  <c r="BB3" i="146"/>
  <c r="BB4" i="146"/>
  <c r="BB5" i="146"/>
  <c r="BB6" i="146"/>
  <c r="BB7" i="146"/>
  <c r="BB8" i="146"/>
  <c r="BB9" i="146"/>
  <c r="BB10" i="146"/>
  <c r="BB11" i="146"/>
  <c r="BB12" i="146"/>
  <c r="BB13" i="146"/>
  <c r="BB14" i="146"/>
  <c r="BB15" i="146"/>
  <c r="BB16" i="146"/>
  <c r="BB17" i="146"/>
  <c r="BB18" i="146"/>
  <c r="BB19" i="146"/>
  <c r="BB20" i="146"/>
  <c r="BB21" i="146"/>
  <c r="BB22" i="146"/>
  <c r="BB23" i="146"/>
  <c r="BB24" i="146"/>
  <c r="BB25" i="146"/>
  <c r="BB26" i="146"/>
  <c r="BB27" i="146"/>
  <c r="BB28" i="146"/>
  <c r="BB29" i="146"/>
  <c r="BB30" i="146"/>
  <c r="BB31" i="146"/>
  <c r="BB32" i="146"/>
  <c r="BB33" i="146"/>
  <c r="BB34" i="146"/>
  <c r="BB35" i="146"/>
  <c r="BB36" i="146"/>
  <c r="BB37" i="146"/>
  <c r="BB38" i="146"/>
  <c r="BB39" i="146"/>
  <c r="BB40" i="146"/>
  <c r="BB41" i="146"/>
  <c r="BB42" i="146"/>
  <c r="BB43" i="146"/>
  <c r="BB44" i="146"/>
  <c r="BB45" i="146"/>
  <c r="BB46" i="146"/>
  <c r="BB47" i="146"/>
  <c r="BB48" i="146"/>
  <c r="BB49" i="146"/>
  <c r="BB50" i="146"/>
  <c r="BB51" i="146"/>
  <c r="BB52" i="146"/>
  <c r="BB53" i="146"/>
  <c r="BB54" i="146"/>
  <c r="BB55" i="146"/>
  <c r="BB56" i="146"/>
  <c r="BB57" i="146"/>
  <c r="BA4" i="146"/>
  <c r="BA5" i="146"/>
  <c r="BA6" i="146"/>
  <c r="BA7" i="146"/>
  <c r="BA8" i="146"/>
  <c r="BA9" i="146"/>
  <c r="BA10" i="146"/>
  <c r="BA11" i="146"/>
  <c r="BA12" i="146"/>
  <c r="BA13" i="146"/>
  <c r="BA14" i="146"/>
  <c r="BA15" i="146"/>
  <c r="BA16" i="146"/>
  <c r="BA17" i="146"/>
  <c r="BA18" i="146"/>
  <c r="BA19" i="146"/>
  <c r="BA20" i="146"/>
  <c r="BA21" i="146"/>
  <c r="BA22" i="146"/>
  <c r="BA23" i="146"/>
  <c r="BA24" i="146"/>
  <c r="BA25" i="146"/>
  <c r="BA26" i="146"/>
  <c r="BA27" i="146"/>
  <c r="BA28" i="146"/>
  <c r="BA29" i="146"/>
  <c r="BA30" i="146"/>
  <c r="BA31" i="146"/>
  <c r="BA32" i="146"/>
  <c r="BA33" i="146"/>
  <c r="BA34" i="146"/>
  <c r="BA35" i="146"/>
  <c r="BA36" i="146"/>
  <c r="BA37" i="146"/>
  <c r="BA38" i="146"/>
  <c r="BA39" i="146"/>
  <c r="BA40" i="146"/>
  <c r="BA41" i="146"/>
  <c r="BA42" i="146"/>
  <c r="BA43" i="146"/>
  <c r="BA44" i="146"/>
  <c r="BA45" i="146"/>
  <c r="BA46" i="146"/>
  <c r="BA47" i="146"/>
  <c r="BA48" i="146"/>
  <c r="BA49" i="146"/>
  <c r="BA50" i="146"/>
  <c r="BA51" i="146"/>
  <c r="BA52" i="146"/>
  <c r="BA53" i="146"/>
  <c r="BA54" i="146"/>
  <c r="BA55" i="146"/>
  <c r="BA56" i="146"/>
  <c r="BA57" i="146"/>
  <c r="AZ3" i="146"/>
  <c r="AZ4" i="146"/>
  <c r="AZ5" i="146"/>
  <c r="AZ6" i="146"/>
  <c r="AZ7" i="146"/>
  <c r="AZ8" i="146"/>
  <c r="AZ9" i="146"/>
  <c r="AZ10" i="146"/>
  <c r="AZ11" i="146"/>
  <c r="AZ12" i="146"/>
  <c r="AZ13" i="146"/>
  <c r="AZ14" i="146"/>
  <c r="AZ15" i="146"/>
  <c r="AZ16" i="146"/>
  <c r="AZ17" i="146"/>
  <c r="AZ18" i="146"/>
  <c r="AZ19" i="146"/>
  <c r="AZ20" i="146"/>
  <c r="AZ21" i="146"/>
  <c r="AZ22" i="146"/>
  <c r="AZ23" i="146"/>
  <c r="AZ24" i="146"/>
  <c r="AZ25" i="146"/>
  <c r="AZ26" i="146"/>
  <c r="AZ27" i="146"/>
  <c r="AZ28" i="146"/>
  <c r="AZ29" i="146"/>
  <c r="AZ30" i="146"/>
  <c r="AZ31" i="146"/>
  <c r="AZ32" i="146"/>
  <c r="AZ33" i="146"/>
  <c r="AZ34" i="146"/>
  <c r="AZ35" i="146"/>
  <c r="AZ36" i="146"/>
  <c r="AZ37" i="146"/>
  <c r="AZ38" i="146"/>
  <c r="AZ39" i="146"/>
  <c r="AZ40" i="146"/>
  <c r="AZ41" i="146"/>
  <c r="AZ42" i="146"/>
  <c r="AZ43" i="146"/>
  <c r="AZ44" i="146"/>
  <c r="AZ45" i="146"/>
  <c r="AZ46" i="146"/>
  <c r="AZ47" i="146"/>
  <c r="AZ48" i="146"/>
  <c r="AZ49" i="146"/>
  <c r="AZ50" i="146"/>
  <c r="AZ51" i="146"/>
  <c r="AZ52" i="146"/>
  <c r="AZ53" i="146"/>
  <c r="AZ54" i="146"/>
  <c r="AZ55" i="146"/>
  <c r="AZ56" i="146"/>
  <c r="AZ57" i="146"/>
  <c r="AY3" i="146"/>
  <c r="AY4" i="146"/>
  <c r="AY5" i="146"/>
  <c r="AY6" i="146"/>
  <c r="AY7" i="146"/>
  <c r="AY8" i="146"/>
  <c r="AY9" i="146"/>
  <c r="AY10" i="146"/>
  <c r="AY11" i="146"/>
  <c r="AY12" i="146"/>
  <c r="AY13" i="146"/>
  <c r="AY14" i="146"/>
  <c r="AY15" i="146"/>
  <c r="AY16" i="146"/>
  <c r="AY17" i="146"/>
  <c r="AY18" i="146"/>
  <c r="AY19" i="146"/>
  <c r="AY20" i="146"/>
  <c r="AY21" i="146"/>
  <c r="AY22" i="146"/>
  <c r="AY23" i="146"/>
  <c r="AY24" i="146"/>
  <c r="AY25" i="146"/>
  <c r="AY26" i="146"/>
  <c r="AY27" i="146"/>
  <c r="AY28" i="146"/>
  <c r="AY29" i="146"/>
  <c r="AY30" i="146"/>
  <c r="AY31" i="146"/>
  <c r="AY32" i="146"/>
  <c r="AY33" i="146"/>
  <c r="AY34" i="146"/>
  <c r="AY35" i="146"/>
  <c r="AY36" i="146"/>
  <c r="AY37" i="146"/>
  <c r="AY38" i="146"/>
  <c r="AY39" i="146"/>
  <c r="AY40" i="146"/>
  <c r="AY41" i="146"/>
  <c r="AY42" i="146"/>
  <c r="AY43" i="146"/>
  <c r="AY44" i="146"/>
  <c r="AY45" i="146"/>
  <c r="AY46" i="146"/>
  <c r="AY47" i="146"/>
  <c r="AY48" i="146"/>
  <c r="AY49" i="146"/>
  <c r="AY50" i="146"/>
  <c r="AY51" i="146"/>
  <c r="AY52" i="146"/>
  <c r="AY53" i="146"/>
  <c r="AY54" i="146"/>
  <c r="AY55" i="146"/>
  <c r="AY56" i="146"/>
  <c r="AY57" i="146"/>
  <c r="AX3" i="146"/>
  <c r="AX4" i="146"/>
  <c r="AX5" i="146"/>
  <c r="AX6" i="146"/>
  <c r="AX7" i="146"/>
  <c r="AX8" i="146"/>
  <c r="AX9" i="146"/>
  <c r="AX10" i="146"/>
  <c r="AX11" i="146"/>
  <c r="AX12" i="146"/>
  <c r="AX13" i="146"/>
  <c r="AX14" i="146"/>
  <c r="AX15" i="146"/>
  <c r="AX16" i="146"/>
  <c r="AX17" i="146"/>
  <c r="AX18" i="146"/>
  <c r="AX19" i="146"/>
  <c r="AX20" i="146"/>
  <c r="AX21" i="146"/>
  <c r="AX22" i="146"/>
  <c r="AX23" i="146"/>
  <c r="AX24" i="146"/>
  <c r="AX25" i="146"/>
  <c r="AX26" i="146"/>
  <c r="AX27" i="146"/>
  <c r="AX28" i="146"/>
  <c r="AX29" i="146"/>
  <c r="AX30" i="146"/>
  <c r="AX31" i="146"/>
  <c r="AX32" i="146"/>
  <c r="AX33" i="146"/>
  <c r="AX34" i="146"/>
  <c r="AX35" i="146"/>
  <c r="AX36" i="146"/>
  <c r="AX37" i="146"/>
  <c r="AX38" i="146"/>
  <c r="AX39" i="146"/>
  <c r="AX40" i="146"/>
  <c r="AX41" i="146"/>
  <c r="AX42" i="146"/>
  <c r="AX43" i="146"/>
  <c r="AX44" i="146"/>
  <c r="AX45" i="146"/>
  <c r="AX46" i="146"/>
  <c r="AX47" i="146"/>
  <c r="AX48" i="146"/>
  <c r="AX49" i="146"/>
  <c r="AX50" i="146"/>
  <c r="AX51" i="146"/>
  <c r="AX52" i="146"/>
  <c r="AX53" i="146"/>
  <c r="AX54" i="146"/>
  <c r="AX55" i="146"/>
  <c r="AX56" i="146"/>
  <c r="AX57" i="146"/>
  <c r="AW3" i="146"/>
  <c r="AW4" i="146"/>
  <c r="AW5" i="146"/>
  <c r="AW6" i="146"/>
  <c r="AW7" i="146"/>
  <c r="AW8" i="146"/>
  <c r="AW9" i="146"/>
  <c r="AW10" i="146"/>
  <c r="AW11" i="146"/>
  <c r="AW12" i="146"/>
  <c r="AW13" i="146"/>
  <c r="AW14" i="146"/>
  <c r="AW15" i="146"/>
  <c r="AW16" i="146"/>
  <c r="AW17" i="146"/>
  <c r="AW18" i="146"/>
  <c r="AW19" i="146"/>
  <c r="AW20" i="146"/>
  <c r="AW21" i="146"/>
  <c r="AW22" i="146"/>
  <c r="AW23" i="146"/>
  <c r="AW24" i="146"/>
  <c r="AW25" i="146"/>
  <c r="AW26" i="146"/>
  <c r="AW27" i="146"/>
  <c r="AW28" i="146"/>
  <c r="AW29" i="146"/>
  <c r="AW30" i="146"/>
  <c r="AW31" i="146"/>
  <c r="AW32" i="146"/>
  <c r="AW33" i="146"/>
  <c r="AW34" i="146"/>
  <c r="AW35" i="146"/>
  <c r="AW36" i="146"/>
  <c r="AW37" i="146"/>
  <c r="AW38" i="146"/>
  <c r="AW39" i="146"/>
  <c r="AW40" i="146"/>
  <c r="AW41" i="146"/>
  <c r="AW42" i="146"/>
  <c r="AW43" i="146"/>
  <c r="AW44" i="146"/>
  <c r="AW45" i="146"/>
  <c r="AW46" i="146"/>
  <c r="AW47" i="146"/>
  <c r="AW48" i="146"/>
  <c r="AW49" i="146"/>
  <c r="AW50" i="146"/>
  <c r="AW51" i="146"/>
  <c r="AW52" i="146"/>
  <c r="AW53" i="146"/>
  <c r="AW54" i="146"/>
  <c r="AW55" i="146"/>
  <c r="AW56" i="146"/>
  <c r="AW57" i="146"/>
  <c r="AV3" i="146"/>
  <c r="AV4" i="146"/>
  <c r="AV5" i="146"/>
  <c r="AV6" i="146"/>
  <c r="AV7" i="146"/>
  <c r="AV8" i="146"/>
  <c r="AV9" i="146"/>
  <c r="AV10" i="146"/>
  <c r="AV11" i="146"/>
  <c r="AV12" i="146"/>
  <c r="AV13" i="146"/>
  <c r="AV14" i="146"/>
  <c r="AV15" i="146"/>
  <c r="AV16" i="146"/>
  <c r="AV17" i="146"/>
  <c r="AV18" i="146"/>
  <c r="AV19" i="146"/>
  <c r="AV20" i="146"/>
  <c r="AV21" i="146"/>
  <c r="AV22" i="146"/>
  <c r="AV23" i="146"/>
  <c r="AV24" i="146"/>
  <c r="AV25" i="146"/>
  <c r="AV26" i="146"/>
  <c r="AV27" i="146"/>
  <c r="AV28" i="146"/>
  <c r="AV29" i="146"/>
  <c r="AV30" i="146"/>
  <c r="AV31" i="146"/>
  <c r="AV32" i="146"/>
  <c r="AV33" i="146"/>
  <c r="AV34" i="146"/>
  <c r="AV35" i="146"/>
  <c r="AV36" i="146"/>
  <c r="AV37" i="146"/>
  <c r="AV38" i="146"/>
  <c r="AV39" i="146"/>
  <c r="AV40" i="146"/>
  <c r="AV41" i="146"/>
  <c r="AV42" i="146"/>
  <c r="AV43" i="146"/>
  <c r="AV44" i="146"/>
  <c r="AV45" i="146"/>
  <c r="AV46" i="146"/>
  <c r="AV47" i="146"/>
  <c r="AV48" i="146"/>
  <c r="AV49" i="146"/>
  <c r="AV50" i="146"/>
  <c r="AV51" i="146"/>
  <c r="AV52" i="146"/>
  <c r="AV53" i="146"/>
  <c r="AV54" i="146"/>
  <c r="AV55" i="146"/>
  <c r="AV56" i="146"/>
  <c r="AV57" i="146"/>
  <c r="AU3" i="146"/>
  <c r="AU4" i="146"/>
  <c r="AU5" i="146"/>
  <c r="AU6" i="146"/>
  <c r="AU7" i="146"/>
  <c r="AU8" i="146"/>
  <c r="AU9" i="146"/>
  <c r="AU10" i="146"/>
  <c r="AU11" i="146"/>
  <c r="AU12" i="146"/>
  <c r="AU13" i="146"/>
  <c r="AU14" i="146"/>
  <c r="AU15" i="146"/>
  <c r="AU16" i="146"/>
  <c r="AU17" i="146"/>
  <c r="AU18" i="146"/>
  <c r="AU19" i="146"/>
  <c r="AU20" i="146"/>
  <c r="AU21" i="146"/>
  <c r="AU22" i="146"/>
  <c r="AU23" i="146"/>
  <c r="AU24" i="146"/>
  <c r="AU25" i="146"/>
  <c r="AU26" i="146"/>
  <c r="AU27" i="146"/>
  <c r="AU28" i="146"/>
  <c r="AU29" i="146"/>
  <c r="AU30" i="146"/>
  <c r="AU31" i="146"/>
  <c r="AU32" i="146"/>
  <c r="AU33" i="146"/>
  <c r="AU34" i="146"/>
  <c r="AU35" i="146"/>
  <c r="AU36" i="146"/>
  <c r="AU37" i="146"/>
  <c r="AU38" i="146"/>
  <c r="AU39" i="146"/>
  <c r="AU40" i="146"/>
  <c r="AU41" i="146"/>
  <c r="AU42" i="146"/>
  <c r="AU43" i="146"/>
  <c r="AU44" i="146"/>
  <c r="AU45" i="146"/>
  <c r="AU46" i="146"/>
  <c r="AU47" i="146"/>
  <c r="AU48" i="146"/>
  <c r="AU49" i="146"/>
  <c r="AU50" i="146"/>
  <c r="AU51" i="146"/>
  <c r="AU52" i="146"/>
  <c r="AU53" i="146"/>
  <c r="AU54" i="146"/>
  <c r="AU55" i="146"/>
  <c r="AU56" i="146"/>
  <c r="AU57" i="146"/>
  <c r="AT3" i="146"/>
  <c r="AT4" i="146"/>
  <c r="AT5" i="146"/>
  <c r="AT6" i="146"/>
  <c r="AT7" i="146"/>
  <c r="AT8" i="146"/>
  <c r="AT9" i="146"/>
  <c r="AT10" i="146"/>
  <c r="AT11" i="146"/>
  <c r="AT12" i="146"/>
  <c r="AT13" i="146"/>
  <c r="AT14" i="146"/>
  <c r="AT15" i="146"/>
  <c r="AT16" i="146"/>
  <c r="AT17" i="146"/>
  <c r="AT18" i="146"/>
  <c r="AT19" i="146"/>
  <c r="AT20" i="146"/>
  <c r="AT21" i="146"/>
  <c r="AT22" i="146"/>
  <c r="AT23" i="146"/>
  <c r="AT24" i="146"/>
  <c r="AT25" i="146"/>
  <c r="AT26" i="146"/>
  <c r="AT27" i="146"/>
  <c r="AT28" i="146"/>
  <c r="AT29" i="146"/>
  <c r="AT30" i="146"/>
  <c r="AT31" i="146"/>
  <c r="AT32" i="146"/>
  <c r="AT33" i="146"/>
  <c r="AT34" i="146"/>
  <c r="AT35" i="146"/>
  <c r="AT36" i="146"/>
  <c r="AT37" i="146"/>
  <c r="AT38" i="146"/>
  <c r="AT39" i="146"/>
  <c r="AT40" i="146"/>
  <c r="AT41" i="146"/>
  <c r="AT42" i="146"/>
  <c r="AT43" i="146"/>
  <c r="AT44" i="146"/>
  <c r="AT45" i="146"/>
  <c r="AT46" i="146"/>
  <c r="AT47" i="146"/>
  <c r="AT48" i="146"/>
  <c r="AT49" i="146"/>
  <c r="AT50" i="146"/>
  <c r="AT51" i="146"/>
  <c r="AT52" i="146"/>
  <c r="AT53" i="146"/>
  <c r="AT54" i="146"/>
  <c r="AT55" i="146"/>
  <c r="AT56" i="146"/>
  <c r="AT57" i="146"/>
  <c r="AS3" i="146"/>
  <c r="AS4" i="146"/>
  <c r="AS5" i="146"/>
  <c r="AS6" i="146"/>
  <c r="AS7" i="146"/>
  <c r="AS8" i="146"/>
  <c r="AS9" i="146"/>
  <c r="AS10" i="146"/>
  <c r="AS11" i="146"/>
  <c r="AS12" i="146"/>
  <c r="AS13" i="146"/>
  <c r="AS14" i="146"/>
  <c r="AS15" i="146"/>
  <c r="AS16" i="146"/>
  <c r="AS17" i="146"/>
  <c r="AS18" i="146"/>
  <c r="AS19" i="146"/>
  <c r="AS20" i="146"/>
  <c r="AS21" i="146"/>
  <c r="AS22" i="146"/>
  <c r="AS23" i="146"/>
  <c r="AS24" i="146"/>
  <c r="AS25" i="146"/>
  <c r="AS26" i="146"/>
  <c r="AS27" i="146"/>
  <c r="AS28" i="146"/>
  <c r="AS29" i="146"/>
  <c r="AS30" i="146"/>
  <c r="AS31" i="146"/>
  <c r="AS32" i="146"/>
  <c r="AS33" i="146"/>
  <c r="AS34" i="146"/>
  <c r="AS35" i="146"/>
  <c r="AS36" i="146"/>
  <c r="AS37" i="146"/>
  <c r="AS38" i="146"/>
  <c r="AS39" i="146"/>
  <c r="AS40" i="146"/>
  <c r="AS41" i="146"/>
  <c r="AS42" i="146"/>
  <c r="AS43" i="146"/>
  <c r="AS44" i="146"/>
  <c r="AS45" i="146"/>
  <c r="AS46" i="146"/>
  <c r="AS47" i="146"/>
  <c r="AS48" i="146"/>
  <c r="AS49" i="146"/>
  <c r="AS50" i="146"/>
  <c r="AS51" i="146"/>
  <c r="AS52" i="146"/>
  <c r="AS53" i="146"/>
  <c r="AS54" i="146"/>
  <c r="AS55" i="146"/>
  <c r="AS56" i="146"/>
  <c r="AS57" i="146"/>
  <c r="AR3" i="146"/>
  <c r="AR4" i="146"/>
  <c r="AR5" i="146"/>
  <c r="AR6" i="146"/>
  <c r="AR7" i="146"/>
  <c r="AR8" i="146"/>
  <c r="AR9" i="146"/>
  <c r="AR10" i="146"/>
  <c r="AR11" i="146"/>
  <c r="AR12" i="146"/>
  <c r="AR13" i="146"/>
  <c r="AR14" i="146"/>
  <c r="AR15" i="146"/>
  <c r="AR16" i="146"/>
  <c r="AR17" i="146"/>
  <c r="AR18" i="146"/>
  <c r="AR19" i="146"/>
  <c r="AR20" i="146"/>
  <c r="AR21" i="146"/>
  <c r="AR22" i="146"/>
  <c r="AR23" i="146"/>
  <c r="AR24" i="146"/>
  <c r="AR25" i="146"/>
  <c r="AR26" i="146"/>
  <c r="AR27" i="146"/>
  <c r="AR28" i="146"/>
  <c r="AR29" i="146"/>
  <c r="AR30" i="146"/>
  <c r="AR31" i="146"/>
  <c r="AR32" i="146"/>
  <c r="AR33" i="146"/>
  <c r="AR34" i="146"/>
  <c r="AR35" i="146"/>
  <c r="AR36" i="146"/>
  <c r="AR37" i="146"/>
  <c r="AR38" i="146"/>
  <c r="AR39" i="146"/>
  <c r="AR40" i="146"/>
  <c r="AR41" i="146"/>
  <c r="AR42" i="146"/>
  <c r="AR43" i="146"/>
  <c r="AR44" i="146"/>
  <c r="AR45" i="146"/>
  <c r="AR46" i="146"/>
  <c r="AR47" i="146"/>
  <c r="AR48" i="146"/>
  <c r="AR49" i="146"/>
  <c r="AR50" i="146"/>
  <c r="AR51" i="146"/>
  <c r="AR52" i="146"/>
  <c r="AR53" i="146"/>
  <c r="AR54" i="146"/>
  <c r="AR55" i="146"/>
  <c r="AR56" i="146"/>
  <c r="AR57" i="146"/>
  <c r="AQ3" i="146"/>
  <c r="AQ5" i="146"/>
  <c r="AQ6" i="146"/>
  <c r="AQ7" i="146"/>
  <c r="AQ8" i="146"/>
  <c r="AQ9" i="146"/>
  <c r="AQ10" i="146"/>
  <c r="AQ11" i="146"/>
  <c r="AQ12" i="146"/>
  <c r="AQ13" i="146"/>
  <c r="AQ14" i="146"/>
  <c r="AQ15" i="146"/>
  <c r="AQ16" i="146"/>
  <c r="AQ17" i="146"/>
  <c r="AQ18" i="146"/>
  <c r="AQ19" i="146"/>
  <c r="AQ20" i="146"/>
  <c r="AQ21" i="146"/>
  <c r="AQ22" i="146"/>
  <c r="AQ23" i="146"/>
  <c r="AQ24" i="146"/>
  <c r="AQ25" i="146"/>
  <c r="AQ26" i="146"/>
  <c r="AQ27" i="146"/>
  <c r="AQ28" i="146"/>
  <c r="AQ29" i="146"/>
  <c r="AQ30" i="146"/>
  <c r="AQ31" i="146"/>
  <c r="AQ32" i="146"/>
  <c r="AQ33" i="146"/>
  <c r="AQ34" i="146"/>
  <c r="AQ35" i="146"/>
  <c r="AQ36" i="146"/>
  <c r="AQ37" i="146"/>
  <c r="AQ38" i="146"/>
  <c r="AQ39" i="146"/>
  <c r="AQ40" i="146"/>
  <c r="AQ41" i="146"/>
  <c r="AQ42" i="146"/>
  <c r="AQ43" i="146"/>
  <c r="AQ44" i="146"/>
  <c r="AQ45" i="146"/>
  <c r="AQ46" i="146"/>
  <c r="AQ47" i="146"/>
  <c r="AQ48" i="146"/>
  <c r="AQ49" i="146"/>
  <c r="AQ50" i="146"/>
  <c r="AQ51" i="146"/>
  <c r="AQ52" i="146"/>
  <c r="AQ53" i="146"/>
  <c r="AQ54" i="146"/>
  <c r="AQ55" i="146"/>
  <c r="AQ56" i="146"/>
  <c r="AQ57" i="146"/>
  <c r="AP3" i="146"/>
  <c r="AP4" i="146"/>
  <c r="AP5" i="146"/>
  <c r="AP6" i="146"/>
  <c r="AP7" i="146"/>
  <c r="AP8" i="146"/>
  <c r="AP9" i="146"/>
  <c r="AP10" i="146"/>
  <c r="AP11" i="146"/>
  <c r="AP12" i="146"/>
  <c r="AP13" i="146"/>
  <c r="AP14" i="146"/>
  <c r="AP15" i="146"/>
  <c r="AP16" i="146"/>
  <c r="AP17" i="146"/>
  <c r="AP18" i="146"/>
  <c r="AP19" i="146"/>
  <c r="AP20" i="146"/>
  <c r="AP21" i="146"/>
  <c r="AP22" i="146"/>
  <c r="AP23" i="146"/>
  <c r="AP24" i="146"/>
  <c r="AP25" i="146"/>
  <c r="AP26" i="146"/>
  <c r="AP27" i="146"/>
  <c r="AP28" i="146"/>
  <c r="AP29" i="146"/>
  <c r="AP30" i="146"/>
  <c r="AP31" i="146"/>
  <c r="AP32" i="146"/>
  <c r="AP33" i="146"/>
  <c r="AP34" i="146"/>
  <c r="AP35" i="146"/>
  <c r="AP36" i="146"/>
  <c r="AP37" i="146"/>
  <c r="AP38" i="146"/>
  <c r="AP39" i="146"/>
  <c r="AP40" i="146"/>
  <c r="AP41" i="146"/>
  <c r="AP42" i="146"/>
  <c r="AP43" i="146"/>
  <c r="AP44" i="146"/>
  <c r="AP45" i="146"/>
  <c r="AP46" i="146"/>
  <c r="AP47" i="146"/>
  <c r="AP48" i="146"/>
  <c r="AP49" i="146"/>
  <c r="AP50" i="146"/>
  <c r="AP51" i="146"/>
  <c r="AP52" i="146"/>
  <c r="AP53" i="146"/>
  <c r="AP54" i="146"/>
  <c r="AP55" i="146"/>
  <c r="AP56" i="146"/>
  <c r="AP57" i="146"/>
  <c r="AO3" i="146"/>
  <c r="AO4" i="146"/>
  <c r="AO5" i="146"/>
  <c r="AO6" i="146"/>
  <c r="AO7" i="146"/>
  <c r="AO8" i="146"/>
  <c r="AO9" i="146"/>
  <c r="AO10" i="146"/>
  <c r="AO11" i="146"/>
  <c r="AO12" i="146"/>
  <c r="AO13" i="146"/>
  <c r="AO14" i="146"/>
  <c r="AO15" i="146"/>
  <c r="AO16" i="146"/>
  <c r="AO17" i="146"/>
  <c r="AO18" i="146"/>
  <c r="AO19" i="146"/>
  <c r="AO20" i="146"/>
  <c r="AO21" i="146"/>
  <c r="AO22" i="146"/>
  <c r="AO23" i="146"/>
  <c r="AO24" i="146"/>
  <c r="AO25" i="146"/>
  <c r="AO26" i="146"/>
  <c r="AO27" i="146"/>
  <c r="AO28" i="146"/>
  <c r="AO29" i="146"/>
  <c r="AO30" i="146"/>
  <c r="AO31" i="146"/>
  <c r="AO32" i="146"/>
  <c r="AO33" i="146"/>
  <c r="AO34" i="146"/>
  <c r="AO35" i="146"/>
  <c r="AO36" i="146"/>
  <c r="AO37" i="146"/>
  <c r="AO38" i="146"/>
  <c r="AO39" i="146"/>
  <c r="AO40" i="146"/>
  <c r="AO41" i="146"/>
  <c r="AO42" i="146"/>
  <c r="AO43" i="146"/>
  <c r="AO44" i="146"/>
  <c r="AO45" i="146"/>
  <c r="AO46" i="146"/>
  <c r="AO47" i="146"/>
  <c r="AO48" i="146"/>
  <c r="AO49" i="146"/>
  <c r="AO50" i="146"/>
  <c r="AO51" i="146"/>
  <c r="AO52" i="146"/>
  <c r="AO53" i="146"/>
  <c r="AO54" i="146"/>
  <c r="AO55" i="146"/>
  <c r="AO56" i="146"/>
  <c r="AO57" i="146"/>
  <c r="Z12" i="146"/>
  <c r="W3" i="146"/>
  <c r="W4" i="146"/>
  <c r="W5" i="146"/>
  <c r="W6" i="146"/>
  <c r="W7" i="146"/>
  <c r="W8" i="146"/>
  <c r="W9" i="146"/>
  <c r="W10" i="146"/>
  <c r="W11" i="146"/>
  <c r="W12" i="146"/>
  <c r="W13" i="146"/>
  <c r="W14" i="146"/>
  <c r="W15" i="146"/>
  <c r="W16" i="146"/>
  <c r="W17" i="146"/>
  <c r="W18" i="146"/>
  <c r="W19" i="146"/>
  <c r="W20" i="146"/>
  <c r="W21" i="146"/>
  <c r="W22" i="146"/>
  <c r="W23" i="146"/>
  <c r="W24" i="146"/>
  <c r="W25" i="146"/>
  <c r="W26" i="146"/>
  <c r="W27" i="146"/>
  <c r="W28" i="146"/>
  <c r="W29" i="146"/>
  <c r="W30" i="146"/>
  <c r="W31" i="146"/>
  <c r="W32" i="146"/>
  <c r="W33" i="146"/>
  <c r="W34" i="146"/>
  <c r="W35" i="146"/>
  <c r="W36" i="146"/>
  <c r="W37" i="146"/>
  <c r="W38" i="146"/>
  <c r="W39" i="146"/>
  <c r="W40" i="146"/>
  <c r="W41" i="146"/>
  <c r="W42" i="146"/>
  <c r="W43" i="146"/>
  <c r="W44" i="146"/>
  <c r="W45" i="146"/>
  <c r="W46" i="146"/>
  <c r="W47" i="146"/>
  <c r="W48" i="146"/>
  <c r="W49" i="146"/>
  <c r="W50" i="146"/>
  <c r="W51" i="146"/>
  <c r="W52" i="146"/>
  <c r="W53" i="146"/>
  <c r="W54" i="146"/>
  <c r="W55" i="146"/>
  <c r="W56" i="146"/>
  <c r="W57" i="146"/>
  <c r="V3" i="146"/>
  <c r="V4" i="146"/>
  <c r="V5" i="146"/>
  <c r="V6" i="146"/>
  <c r="V7" i="146"/>
  <c r="V8" i="146"/>
  <c r="V9" i="146"/>
  <c r="V10" i="146"/>
  <c r="V11" i="146"/>
  <c r="V12" i="146"/>
  <c r="V13" i="146"/>
  <c r="V14" i="146"/>
  <c r="V15" i="146"/>
  <c r="V16" i="146"/>
  <c r="V17" i="146"/>
  <c r="V18" i="146"/>
  <c r="V19" i="146"/>
  <c r="V20" i="146"/>
  <c r="V21" i="146"/>
  <c r="V22" i="146"/>
  <c r="V23" i="146"/>
  <c r="V24" i="146"/>
  <c r="V25" i="146"/>
  <c r="V26" i="146"/>
  <c r="V27" i="146"/>
  <c r="V28" i="146"/>
  <c r="V29" i="146"/>
  <c r="V30" i="146"/>
  <c r="V31" i="146"/>
  <c r="V32" i="146"/>
  <c r="V33" i="146"/>
  <c r="V34" i="146"/>
  <c r="V35" i="146"/>
  <c r="V36" i="146"/>
  <c r="V37" i="146"/>
  <c r="V38" i="146"/>
  <c r="V39" i="146"/>
  <c r="V40" i="146"/>
  <c r="V41" i="146"/>
  <c r="V42" i="146"/>
  <c r="V43" i="146"/>
  <c r="V44" i="146"/>
  <c r="V45" i="146"/>
  <c r="V46" i="146"/>
  <c r="V47" i="146"/>
  <c r="V48" i="146"/>
  <c r="V49" i="146"/>
  <c r="V50" i="146"/>
  <c r="V51" i="146"/>
  <c r="V52" i="146"/>
  <c r="V53" i="146"/>
  <c r="V54" i="146"/>
  <c r="V55" i="146"/>
  <c r="V56" i="146"/>
  <c r="V57" i="146"/>
  <c r="U3" i="146"/>
  <c r="U4" i="146"/>
  <c r="U5" i="146"/>
  <c r="U6" i="146"/>
  <c r="U7" i="146"/>
  <c r="U8" i="146"/>
  <c r="U9" i="146"/>
  <c r="U10" i="146"/>
  <c r="U11" i="146"/>
  <c r="U12" i="146"/>
  <c r="U13" i="146"/>
  <c r="U14" i="146"/>
  <c r="U15" i="146"/>
  <c r="U16" i="146"/>
  <c r="U17" i="146"/>
  <c r="U18" i="146"/>
  <c r="U19" i="146"/>
  <c r="U20" i="146"/>
  <c r="U21" i="146"/>
  <c r="U22" i="146"/>
  <c r="U23" i="146"/>
  <c r="U24" i="146"/>
  <c r="U25" i="146"/>
  <c r="U26" i="146"/>
  <c r="U27" i="146"/>
  <c r="U28" i="146"/>
  <c r="U29" i="146"/>
  <c r="U30" i="146"/>
  <c r="U31" i="146"/>
  <c r="U32" i="146"/>
  <c r="U33" i="146"/>
  <c r="U34" i="146"/>
  <c r="U35" i="146"/>
  <c r="U36" i="146"/>
  <c r="U37" i="146"/>
  <c r="U38" i="146"/>
  <c r="U39" i="146"/>
  <c r="U40" i="146"/>
  <c r="U41" i="146"/>
  <c r="U42" i="146"/>
  <c r="U43" i="146"/>
  <c r="U44" i="146"/>
  <c r="U45" i="146"/>
  <c r="U46" i="146"/>
  <c r="U47" i="146"/>
  <c r="U48" i="146"/>
  <c r="U49" i="146"/>
  <c r="U50" i="146"/>
  <c r="U51" i="146"/>
  <c r="U52" i="146"/>
  <c r="U53" i="146"/>
  <c r="U54" i="146"/>
  <c r="U55" i="146"/>
  <c r="U56" i="146"/>
  <c r="U57" i="146"/>
  <c r="T3" i="146"/>
  <c r="T4" i="146"/>
  <c r="T5" i="146"/>
  <c r="T6" i="146"/>
  <c r="T7" i="146"/>
  <c r="T8" i="146"/>
  <c r="T9" i="146"/>
  <c r="T10" i="146"/>
  <c r="T11" i="146"/>
  <c r="T12" i="146"/>
  <c r="T13" i="146"/>
  <c r="T14" i="146"/>
  <c r="T15" i="146"/>
  <c r="T16" i="146"/>
  <c r="T17" i="146"/>
  <c r="T18" i="146"/>
  <c r="T19" i="146"/>
  <c r="T20" i="146"/>
  <c r="T21" i="146"/>
  <c r="T22" i="146"/>
  <c r="T23" i="146"/>
  <c r="T24" i="146"/>
  <c r="T25" i="146"/>
  <c r="T26" i="146"/>
  <c r="T27" i="146"/>
  <c r="T28" i="146"/>
  <c r="T29" i="146"/>
  <c r="T30" i="146"/>
  <c r="T31" i="146"/>
  <c r="T32" i="146"/>
  <c r="T33" i="146"/>
  <c r="T34" i="146"/>
  <c r="T35" i="146"/>
  <c r="T36" i="146"/>
  <c r="T37" i="146"/>
  <c r="T38" i="146"/>
  <c r="T39" i="146"/>
  <c r="T40" i="146"/>
  <c r="T41" i="146"/>
  <c r="T42" i="146"/>
  <c r="T43" i="146"/>
  <c r="T44" i="146"/>
  <c r="T45" i="146"/>
  <c r="T46" i="146"/>
  <c r="T47" i="146"/>
  <c r="T48" i="146"/>
  <c r="T49" i="146"/>
  <c r="T50" i="146"/>
  <c r="T51" i="146"/>
  <c r="T52" i="146"/>
  <c r="T53" i="146"/>
  <c r="T54" i="146"/>
  <c r="T55" i="146"/>
  <c r="T56" i="146"/>
  <c r="T57" i="146"/>
  <c r="S3" i="146"/>
  <c r="S4" i="146"/>
  <c r="S5" i="146"/>
  <c r="S6" i="146"/>
  <c r="S7" i="146"/>
  <c r="S8" i="146"/>
  <c r="S9" i="146"/>
  <c r="S10" i="146"/>
  <c r="S11" i="146"/>
  <c r="S12" i="146"/>
  <c r="S13" i="146"/>
  <c r="S14" i="146"/>
  <c r="S15" i="146"/>
  <c r="S16" i="146"/>
  <c r="S17" i="146"/>
  <c r="S18" i="146"/>
  <c r="S19" i="146"/>
  <c r="S20" i="146"/>
  <c r="S21" i="146"/>
  <c r="S22" i="146"/>
  <c r="S23" i="146"/>
  <c r="S24" i="146"/>
  <c r="S25" i="146"/>
  <c r="S26" i="146"/>
  <c r="S27" i="146"/>
  <c r="S28" i="146"/>
  <c r="S29" i="146"/>
  <c r="S30" i="146"/>
  <c r="S31" i="146"/>
  <c r="S32" i="146"/>
  <c r="S33" i="146"/>
  <c r="S34" i="146"/>
  <c r="S35" i="146"/>
  <c r="S36" i="146"/>
  <c r="S37" i="146"/>
  <c r="S38" i="146"/>
  <c r="S39" i="146"/>
  <c r="S40" i="146"/>
  <c r="S41" i="146"/>
  <c r="S42" i="146"/>
  <c r="S43" i="146"/>
  <c r="S44" i="146"/>
  <c r="S45" i="146"/>
  <c r="S46" i="146"/>
  <c r="S47" i="146"/>
  <c r="S48" i="146"/>
  <c r="S49" i="146"/>
  <c r="S50" i="146"/>
  <c r="S51" i="146"/>
  <c r="S52" i="146"/>
  <c r="S53" i="146"/>
  <c r="S54" i="146"/>
  <c r="S55" i="146"/>
  <c r="S56" i="146"/>
  <c r="S57" i="146"/>
  <c r="Q3" i="146"/>
  <c r="Q4" i="146"/>
  <c r="Q5" i="146"/>
  <c r="Q6" i="146"/>
  <c r="Q7" i="146"/>
  <c r="Q8" i="146"/>
  <c r="Q9" i="146"/>
  <c r="Q10" i="146"/>
  <c r="Q11" i="146"/>
  <c r="Q12" i="146"/>
  <c r="Q13" i="146"/>
  <c r="Q14" i="146"/>
  <c r="Q15" i="146"/>
  <c r="Q16" i="146"/>
  <c r="Q17" i="146"/>
  <c r="Q18" i="146"/>
  <c r="Q19" i="146"/>
  <c r="Q20" i="146"/>
  <c r="Q21" i="146"/>
  <c r="Q22" i="146"/>
  <c r="Q23" i="146"/>
  <c r="Q24" i="146"/>
  <c r="Q25" i="146"/>
  <c r="Q26" i="146"/>
  <c r="Q27" i="146"/>
  <c r="Q28" i="146"/>
  <c r="Q29" i="146"/>
  <c r="Q30" i="146"/>
  <c r="Q31" i="146"/>
  <c r="Q32" i="146"/>
  <c r="Q33" i="146"/>
  <c r="Q34" i="146"/>
  <c r="Q35" i="146"/>
  <c r="Q36" i="146"/>
  <c r="Q37" i="146"/>
  <c r="Q38" i="146"/>
  <c r="Q39" i="146"/>
  <c r="Q40" i="146"/>
  <c r="Q41" i="146"/>
  <c r="Q42" i="146"/>
  <c r="Q43" i="146"/>
  <c r="Q44" i="146"/>
  <c r="Q45" i="146"/>
  <c r="Q46" i="146"/>
  <c r="Q47" i="146"/>
  <c r="Q48" i="146"/>
  <c r="Q49" i="146"/>
  <c r="Q50" i="146"/>
  <c r="Q51" i="146"/>
  <c r="Q52" i="146"/>
  <c r="Q53" i="146"/>
  <c r="Q54" i="146"/>
  <c r="Q55" i="146"/>
  <c r="Q56" i="146"/>
  <c r="Q57" i="146"/>
  <c r="P5" i="146"/>
  <c r="P13" i="146"/>
  <c r="P21" i="146"/>
  <c r="P29" i="146"/>
  <c r="P37" i="146"/>
  <c r="P45" i="146"/>
  <c r="P53" i="146"/>
  <c r="O3" i="146"/>
  <c r="O4" i="146"/>
  <c r="O5" i="146"/>
  <c r="O6" i="146"/>
  <c r="O7" i="146"/>
  <c r="O8" i="146"/>
  <c r="O9" i="146"/>
  <c r="O10" i="146"/>
  <c r="O11" i="146"/>
  <c r="O12" i="146"/>
  <c r="O13" i="146"/>
  <c r="O14" i="146"/>
  <c r="O15" i="146"/>
  <c r="O16" i="146"/>
  <c r="O17" i="146"/>
  <c r="O18" i="146"/>
  <c r="O19" i="146"/>
  <c r="O20" i="146"/>
  <c r="O21" i="146"/>
  <c r="O22" i="146"/>
  <c r="O23" i="146"/>
  <c r="O24" i="146"/>
  <c r="O25" i="146"/>
  <c r="O26" i="146"/>
  <c r="O27" i="146"/>
  <c r="O28" i="146"/>
  <c r="O29" i="146"/>
  <c r="O30" i="146"/>
  <c r="O31" i="146"/>
  <c r="O32" i="146"/>
  <c r="O33" i="146"/>
  <c r="O34" i="146"/>
  <c r="O35" i="146"/>
  <c r="O36" i="146"/>
  <c r="O37" i="146"/>
  <c r="O38" i="146"/>
  <c r="O39" i="146"/>
  <c r="O40" i="146"/>
  <c r="O41" i="146"/>
  <c r="O42" i="146"/>
  <c r="O43" i="146"/>
  <c r="O44" i="146"/>
  <c r="O45" i="146"/>
  <c r="O46" i="146"/>
  <c r="O47" i="146"/>
  <c r="O48" i="146"/>
  <c r="O49" i="146"/>
  <c r="O50" i="146"/>
  <c r="O51" i="146"/>
  <c r="O52" i="146"/>
  <c r="O53" i="146"/>
  <c r="O54" i="146"/>
  <c r="O55" i="146"/>
  <c r="O56" i="146"/>
  <c r="O57" i="146"/>
  <c r="N3" i="146"/>
  <c r="N4" i="146"/>
  <c r="N5" i="146"/>
  <c r="N6" i="146"/>
  <c r="N7" i="146"/>
  <c r="N8" i="146"/>
  <c r="N9" i="146"/>
  <c r="N10" i="146"/>
  <c r="N11" i="146"/>
  <c r="N12" i="146"/>
  <c r="N13" i="146"/>
  <c r="N14" i="146"/>
  <c r="N15" i="146"/>
  <c r="N16" i="146"/>
  <c r="N17" i="146"/>
  <c r="N18" i="146"/>
  <c r="N19" i="146"/>
  <c r="N20" i="146"/>
  <c r="N21" i="146"/>
  <c r="N22" i="146"/>
  <c r="N23" i="146"/>
  <c r="N24" i="146"/>
  <c r="N25" i="146"/>
  <c r="N26" i="146"/>
  <c r="N27" i="146"/>
  <c r="N28" i="146"/>
  <c r="N29" i="146"/>
  <c r="N30" i="146"/>
  <c r="N31" i="146"/>
  <c r="N32" i="146"/>
  <c r="N33" i="146"/>
  <c r="N34" i="146"/>
  <c r="N35" i="146"/>
  <c r="N36" i="146"/>
  <c r="N37" i="146"/>
  <c r="N38" i="146"/>
  <c r="N39" i="146"/>
  <c r="N40" i="146"/>
  <c r="N41" i="146"/>
  <c r="N42" i="146"/>
  <c r="N43" i="146"/>
  <c r="N44" i="146"/>
  <c r="N45" i="146"/>
  <c r="N46" i="146"/>
  <c r="N47" i="146"/>
  <c r="N48" i="146"/>
  <c r="N49" i="146"/>
  <c r="N50" i="146"/>
  <c r="N51" i="146"/>
  <c r="N52" i="146"/>
  <c r="N53" i="146"/>
  <c r="N54" i="146"/>
  <c r="N55" i="146"/>
  <c r="N56" i="146"/>
  <c r="N57" i="146"/>
  <c r="M3" i="146"/>
  <c r="M4" i="146"/>
  <c r="M5" i="146"/>
  <c r="M6" i="146"/>
  <c r="M7" i="146"/>
  <c r="M8" i="146"/>
  <c r="M9" i="146"/>
  <c r="M10" i="146"/>
  <c r="M11" i="146"/>
  <c r="M12" i="146"/>
  <c r="M13" i="146"/>
  <c r="M14" i="146"/>
  <c r="M15" i="146"/>
  <c r="M16" i="146"/>
  <c r="M17" i="146"/>
  <c r="M18" i="146"/>
  <c r="M19" i="146"/>
  <c r="M20" i="146"/>
  <c r="M21" i="146"/>
  <c r="M22" i="146"/>
  <c r="M23" i="146"/>
  <c r="M24" i="146"/>
  <c r="M25" i="146"/>
  <c r="M26" i="146"/>
  <c r="M27" i="146"/>
  <c r="M28" i="146"/>
  <c r="M29" i="146"/>
  <c r="M30" i="146"/>
  <c r="M31" i="146"/>
  <c r="M32" i="146"/>
  <c r="M33" i="146"/>
  <c r="M34" i="146"/>
  <c r="M35" i="146"/>
  <c r="M36" i="146"/>
  <c r="M37" i="146"/>
  <c r="M38" i="146"/>
  <c r="M39" i="146"/>
  <c r="M40" i="146"/>
  <c r="M41" i="146"/>
  <c r="M42" i="146"/>
  <c r="M43" i="146"/>
  <c r="M44" i="146"/>
  <c r="M45" i="146"/>
  <c r="M46" i="146"/>
  <c r="M47" i="146"/>
  <c r="M48" i="146"/>
  <c r="M49" i="146"/>
  <c r="M50" i="146"/>
  <c r="M51" i="146"/>
  <c r="M52" i="146"/>
  <c r="M53" i="146"/>
  <c r="M54" i="146"/>
  <c r="M55" i="146"/>
  <c r="M56" i="146"/>
  <c r="M57" i="146"/>
  <c r="L3" i="146"/>
  <c r="L4" i="146"/>
  <c r="L5" i="146"/>
  <c r="L6" i="146"/>
  <c r="L7" i="146"/>
  <c r="L8" i="146"/>
  <c r="L9" i="146"/>
  <c r="L10" i="146"/>
  <c r="L11" i="146"/>
  <c r="L12" i="146"/>
  <c r="L13" i="146"/>
  <c r="L14" i="146"/>
  <c r="L15" i="146"/>
  <c r="L16" i="146"/>
  <c r="L17" i="146"/>
  <c r="L18" i="146"/>
  <c r="L19" i="146"/>
  <c r="L20" i="146"/>
  <c r="L21" i="146"/>
  <c r="L22" i="146"/>
  <c r="L23" i="146"/>
  <c r="L24" i="146"/>
  <c r="L25" i="146"/>
  <c r="L26" i="146"/>
  <c r="L27" i="146"/>
  <c r="L28" i="146"/>
  <c r="L29" i="146"/>
  <c r="L30" i="146"/>
  <c r="L31" i="146"/>
  <c r="L32" i="146"/>
  <c r="L33" i="146"/>
  <c r="L34" i="146"/>
  <c r="L35" i="146"/>
  <c r="L36" i="146"/>
  <c r="L37" i="146"/>
  <c r="L38" i="146"/>
  <c r="L39" i="146"/>
  <c r="L40" i="146"/>
  <c r="L41" i="146"/>
  <c r="L42" i="146"/>
  <c r="L43" i="146"/>
  <c r="L44" i="146"/>
  <c r="L45" i="146"/>
  <c r="L46" i="146"/>
  <c r="L47" i="146"/>
  <c r="L48" i="146"/>
  <c r="L49" i="146"/>
  <c r="L50" i="146"/>
  <c r="L51" i="146"/>
  <c r="L52" i="146"/>
  <c r="L53" i="146"/>
  <c r="L54" i="146"/>
  <c r="L55" i="146"/>
  <c r="L56" i="146"/>
  <c r="L57" i="146"/>
  <c r="K4" i="146"/>
  <c r="K5" i="146"/>
  <c r="K6" i="146"/>
  <c r="K7" i="146"/>
  <c r="K8" i="146"/>
  <c r="K9" i="146"/>
  <c r="K10" i="146"/>
  <c r="K11" i="146"/>
  <c r="K12" i="146"/>
  <c r="K13" i="146"/>
  <c r="K14" i="146"/>
  <c r="K15" i="146"/>
  <c r="K16" i="146"/>
  <c r="K17" i="146"/>
  <c r="K18" i="146"/>
  <c r="K19" i="146"/>
  <c r="K20" i="146"/>
  <c r="K21" i="146"/>
  <c r="K22" i="146"/>
  <c r="K23" i="146"/>
  <c r="K24" i="146"/>
  <c r="K25" i="146"/>
  <c r="K26" i="146"/>
  <c r="K27" i="146"/>
  <c r="K28" i="146"/>
  <c r="K29" i="146"/>
  <c r="K30" i="146"/>
  <c r="K31" i="146"/>
  <c r="K32" i="146"/>
  <c r="K33" i="146"/>
  <c r="K34" i="146"/>
  <c r="K35" i="146"/>
  <c r="K36" i="146"/>
  <c r="K37" i="146"/>
  <c r="K38" i="146"/>
  <c r="K39" i="146"/>
  <c r="K40" i="146"/>
  <c r="K41" i="146"/>
  <c r="K42" i="146"/>
  <c r="K43" i="146"/>
  <c r="K44" i="146"/>
  <c r="K45" i="146"/>
  <c r="K46" i="146"/>
  <c r="K47" i="146"/>
  <c r="K48" i="146"/>
  <c r="K49" i="146"/>
  <c r="K50" i="146"/>
  <c r="K51" i="146"/>
  <c r="K52" i="146"/>
  <c r="K53" i="146"/>
  <c r="K54" i="146"/>
  <c r="K55" i="146"/>
  <c r="K56" i="146"/>
  <c r="K57" i="146"/>
  <c r="J3" i="146"/>
  <c r="J4" i="146"/>
  <c r="J5" i="146"/>
  <c r="J6" i="146"/>
  <c r="J7" i="146"/>
  <c r="J8" i="146"/>
  <c r="J9" i="146"/>
  <c r="J10" i="146"/>
  <c r="J11" i="146"/>
  <c r="J12" i="146"/>
  <c r="J13" i="146"/>
  <c r="J14" i="146"/>
  <c r="J15" i="146"/>
  <c r="J16" i="146"/>
  <c r="J17" i="146"/>
  <c r="J18" i="146"/>
  <c r="J19" i="146"/>
  <c r="J20" i="146"/>
  <c r="J21" i="146"/>
  <c r="J22" i="146"/>
  <c r="J23" i="146"/>
  <c r="J24" i="146"/>
  <c r="J25" i="146"/>
  <c r="J26" i="146"/>
  <c r="J27" i="146"/>
  <c r="J28" i="146"/>
  <c r="J29" i="146"/>
  <c r="J30" i="146"/>
  <c r="J31" i="146"/>
  <c r="J32" i="146"/>
  <c r="J33" i="146"/>
  <c r="J34" i="146"/>
  <c r="J35" i="146"/>
  <c r="J36" i="146"/>
  <c r="J37" i="146"/>
  <c r="J38" i="146"/>
  <c r="J39" i="146"/>
  <c r="J40" i="146"/>
  <c r="J41" i="146"/>
  <c r="J42" i="146"/>
  <c r="J43" i="146"/>
  <c r="J44" i="146"/>
  <c r="J45" i="146"/>
  <c r="J46" i="146"/>
  <c r="J47" i="146"/>
  <c r="J48" i="146"/>
  <c r="J49" i="146"/>
  <c r="J50" i="146"/>
  <c r="J51" i="146"/>
  <c r="J52" i="146"/>
  <c r="J53" i="146"/>
  <c r="J54" i="146"/>
  <c r="J55" i="146"/>
  <c r="J56" i="146"/>
  <c r="J57" i="146"/>
  <c r="I3" i="146"/>
  <c r="I4" i="146"/>
  <c r="I5" i="146"/>
  <c r="I6" i="146"/>
  <c r="I7" i="146"/>
  <c r="I8" i="146"/>
  <c r="I9" i="146"/>
  <c r="I10" i="146"/>
  <c r="I11" i="146"/>
  <c r="I12" i="146"/>
  <c r="I13" i="146"/>
  <c r="I14" i="146"/>
  <c r="I15" i="146"/>
  <c r="I16" i="146"/>
  <c r="I17" i="146"/>
  <c r="I18" i="146"/>
  <c r="I19" i="146"/>
  <c r="I20" i="146"/>
  <c r="I21" i="146"/>
  <c r="I22" i="146"/>
  <c r="I23" i="146"/>
  <c r="I24" i="146"/>
  <c r="I25" i="146"/>
  <c r="I26" i="146"/>
  <c r="I27" i="146"/>
  <c r="I28" i="146"/>
  <c r="I29" i="146"/>
  <c r="I30" i="146"/>
  <c r="I31" i="146"/>
  <c r="I32" i="146"/>
  <c r="I33" i="146"/>
  <c r="I34" i="146"/>
  <c r="I35" i="146"/>
  <c r="I36" i="146"/>
  <c r="I37" i="146"/>
  <c r="I38" i="146"/>
  <c r="I39" i="146"/>
  <c r="I40" i="146"/>
  <c r="I41" i="146"/>
  <c r="I42" i="146"/>
  <c r="I43" i="146"/>
  <c r="I44" i="146"/>
  <c r="I45" i="146"/>
  <c r="I46" i="146"/>
  <c r="I47" i="146"/>
  <c r="I48" i="146"/>
  <c r="I49" i="146"/>
  <c r="I50" i="146"/>
  <c r="I51" i="146"/>
  <c r="I52" i="146"/>
  <c r="I53" i="146"/>
  <c r="I54" i="146"/>
  <c r="I55" i="146"/>
  <c r="I56" i="146"/>
  <c r="I57" i="146"/>
  <c r="N5" i="128"/>
  <c r="U5" i="142" s="1"/>
  <c r="N6" i="128"/>
  <c r="U6" i="142" s="1"/>
  <c r="N7" i="128"/>
  <c r="U7" i="142" s="1"/>
  <c r="N8" i="128"/>
  <c r="U8" i="142" s="1"/>
  <c r="N9" i="128"/>
  <c r="U9" i="142" s="1"/>
  <c r="N10" i="128"/>
  <c r="U10" i="142" s="1"/>
  <c r="N11" i="128"/>
  <c r="U11" i="142" s="1"/>
  <c r="N12" i="128"/>
  <c r="U12" i="142" s="1"/>
  <c r="N13" i="128"/>
  <c r="U13" i="142" s="1"/>
  <c r="N14" i="128"/>
  <c r="U14" i="142" s="1"/>
  <c r="N15" i="128"/>
  <c r="U15" i="142" s="1"/>
  <c r="N16" i="128"/>
  <c r="U16" i="142" s="1"/>
  <c r="N17" i="128"/>
  <c r="U17" i="142" s="1"/>
  <c r="N18" i="128"/>
  <c r="U18" i="142" s="1"/>
  <c r="N19" i="128"/>
  <c r="U19" i="142" s="1"/>
  <c r="N20" i="128"/>
  <c r="U20" i="142" s="1"/>
  <c r="N21" i="128"/>
  <c r="U21" i="142" s="1"/>
  <c r="N22" i="128"/>
  <c r="U22" i="142" s="1"/>
  <c r="N23" i="128"/>
  <c r="U23" i="142" s="1"/>
  <c r="N24" i="128"/>
  <c r="U24" i="142" s="1"/>
  <c r="N25" i="128"/>
  <c r="U25" i="142" s="1"/>
  <c r="N26" i="128"/>
  <c r="U26" i="142" s="1"/>
  <c r="N27" i="128"/>
  <c r="U27" i="142" s="1"/>
  <c r="N28" i="128"/>
  <c r="U28" i="142" s="1"/>
  <c r="N29" i="128"/>
  <c r="U29" i="142" s="1"/>
  <c r="N30" i="128"/>
  <c r="U30" i="142" s="1"/>
  <c r="N31" i="128"/>
  <c r="U31" i="142" s="1"/>
  <c r="N32" i="128"/>
  <c r="U32" i="142" s="1"/>
  <c r="N33" i="128"/>
  <c r="U33" i="142" s="1"/>
  <c r="N34" i="128"/>
  <c r="U34" i="142" s="1"/>
  <c r="N35" i="128"/>
  <c r="U35" i="142" s="1"/>
  <c r="N36" i="128"/>
  <c r="U36" i="142" s="1"/>
  <c r="N37" i="128"/>
  <c r="U37" i="142" s="1"/>
  <c r="N38" i="128"/>
  <c r="U38" i="142" s="1"/>
  <c r="N39" i="128"/>
  <c r="U39" i="142" s="1"/>
  <c r="N40" i="128"/>
  <c r="U40" i="142" s="1"/>
  <c r="N41" i="128"/>
  <c r="U41" i="142" s="1"/>
  <c r="N42" i="128"/>
  <c r="U42" i="142" s="1"/>
  <c r="N43" i="128"/>
  <c r="U43" i="142" s="1"/>
  <c r="N44" i="128"/>
  <c r="U44" i="142" s="1"/>
  <c r="N45" i="128"/>
  <c r="U45" i="142" s="1"/>
  <c r="N46" i="128"/>
  <c r="U46" i="142" s="1"/>
  <c r="N47" i="128"/>
  <c r="U47" i="142" s="1"/>
  <c r="N48" i="128"/>
  <c r="U48" i="142" s="1"/>
  <c r="N49" i="128"/>
  <c r="U49" i="142" s="1"/>
  <c r="N50" i="128"/>
  <c r="U50" i="142" s="1"/>
  <c r="N51" i="128"/>
  <c r="U51" i="142" s="1"/>
  <c r="N52" i="128"/>
  <c r="U52" i="142" s="1"/>
  <c r="N53" i="128"/>
  <c r="U53" i="142" s="1"/>
  <c r="N54" i="128"/>
  <c r="U54" i="142" s="1"/>
  <c r="N55" i="128"/>
  <c r="U55" i="142" s="1"/>
  <c r="N56" i="128"/>
  <c r="U56" i="142" s="1"/>
  <c r="N57" i="128"/>
  <c r="U57" i="142" s="1"/>
  <c r="N58" i="128"/>
  <c r="U58" i="142" s="1"/>
  <c r="S58" i="144"/>
  <c r="T58" i="144" s="1"/>
  <c r="O58" i="144"/>
  <c r="O57" i="144"/>
  <c r="S57" i="144"/>
  <c r="T57" i="144" s="1"/>
  <c r="S56" i="144"/>
  <c r="T56" i="144" s="1"/>
  <c r="O56" i="144"/>
  <c r="S55" i="144"/>
  <c r="T55" i="144" s="1"/>
  <c r="O55" i="144"/>
  <c r="O54" i="144"/>
  <c r="S54" i="144"/>
  <c r="T54" i="144" s="1"/>
  <c r="O53" i="144"/>
  <c r="S53" i="144"/>
  <c r="T53" i="144" s="1"/>
  <c r="S52" i="144"/>
  <c r="T52" i="144" s="1"/>
  <c r="O52" i="144"/>
  <c r="O51" i="144"/>
  <c r="S51" i="144"/>
  <c r="T51" i="144" s="1"/>
  <c r="S50" i="144"/>
  <c r="T50" i="144" s="1"/>
  <c r="O50" i="144"/>
  <c r="S49" i="144"/>
  <c r="T49" i="144" s="1"/>
  <c r="O49" i="144"/>
  <c r="O48" i="144"/>
  <c r="S48" i="144"/>
  <c r="T48" i="144" s="1"/>
  <c r="O47" i="144"/>
  <c r="S47" i="144"/>
  <c r="T47" i="144" s="1"/>
  <c r="S46" i="144"/>
  <c r="T46" i="144" s="1"/>
  <c r="O46" i="144"/>
  <c r="O45" i="144"/>
  <c r="S45" i="144"/>
  <c r="T45" i="144" s="1"/>
  <c r="S44" i="144"/>
  <c r="T44" i="144" s="1"/>
  <c r="O44" i="144"/>
  <c r="S43" i="144"/>
  <c r="T43" i="144" s="1"/>
  <c r="O43" i="144"/>
  <c r="O42" i="144"/>
  <c r="S42" i="144"/>
  <c r="T42" i="144" s="1"/>
  <c r="O41" i="144"/>
  <c r="S41" i="144"/>
  <c r="T41" i="144" s="1"/>
  <c r="S40" i="144"/>
  <c r="T40" i="144" s="1"/>
  <c r="O40" i="144"/>
  <c r="O39" i="144"/>
  <c r="S39" i="144"/>
  <c r="T39" i="144" s="1"/>
  <c r="S38" i="144"/>
  <c r="T38" i="144" s="1"/>
  <c r="O38" i="144"/>
  <c r="S37" i="144"/>
  <c r="T37" i="144" s="1"/>
  <c r="O37" i="144"/>
  <c r="O36" i="144"/>
  <c r="S36" i="144"/>
  <c r="T36" i="144" s="1"/>
  <c r="O35" i="144"/>
  <c r="S35" i="144"/>
  <c r="T35" i="144" s="1"/>
  <c r="S34" i="144"/>
  <c r="T34" i="144" s="1"/>
  <c r="O34" i="144"/>
  <c r="O33" i="144"/>
  <c r="S33" i="144"/>
  <c r="T33" i="144" s="1"/>
  <c r="S32" i="144"/>
  <c r="T32" i="144" s="1"/>
  <c r="O32" i="144"/>
  <c r="S31" i="144"/>
  <c r="T31" i="144" s="1"/>
  <c r="O31" i="144"/>
  <c r="O30" i="144"/>
  <c r="S30" i="144"/>
  <c r="T30" i="144" s="1"/>
  <c r="O29" i="144"/>
  <c r="S29" i="144"/>
  <c r="T29" i="144" s="1"/>
  <c r="S28" i="144"/>
  <c r="T28" i="144" s="1"/>
  <c r="O28" i="144"/>
  <c r="O27" i="144"/>
  <c r="S27" i="144"/>
  <c r="T27" i="144" s="1"/>
  <c r="S26" i="144"/>
  <c r="T26" i="144" s="1"/>
  <c r="O26" i="144"/>
  <c r="S25" i="144"/>
  <c r="T25" i="144" s="1"/>
  <c r="O25" i="144"/>
  <c r="O24" i="144"/>
  <c r="S24" i="144"/>
  <c r="T24" i="144" s="1"/>
  <c r="O23" i="144"/>
  <c r="S23" i="144"/>
  <c r="T23" i="144" s="1"/>
  <c r="S22" i="144"/>
  <c r="T22" i="144" s="1"/>
  <c r="O22" i="144"/>
  <c r="O21" i="144"/>
  <c r="S21" i="144"/>
  <c r="T21" i="144" s="1"/>
  <c r="S20" i="144"/>
  <c r="T20" i="144" s="1"/>
  <c r="O20" i="144"/>
  <c r="S19" i="144"/>
  <c r="T19" i="144" s="1"/>
  <c r="O19" i="144"/>
  <c r="O18" i="144"/>
  <c r="S18" i="144"/>
  <c r="T18" i="144" s="1"/>
  <c r="O17" i="144"/>
  <c r="S17" i="144"/>
  <c r="T17" i="144" s="1"/>
  <c r="S16" i="144"/>
  <c r="T16" i="144" s="1"/>
  <c r="O16" i="144"/>
  <c r="O15" i="144"/>
  <c r="S15" i="144"/>
  <c r="T15" i="144" s="1"/>
  <c r="S14" i="144"/>
  <c r="T14" i="144" s="1"/>
  <c r="O14" i="144"/>
  <c r="S13" i="144"/>
  <c r="T13" i="144" s="1"/>
  <c r="O13" i="144"/>
  <c r="O12" i="144"/>
  <c r="S12" i="144"/>
  <c r="T12" i="144" s="1"/>
  <c r="O11" i="144"/>
  <c r="S11" i="144"/>
  <c r="T11" i="144" s="1"/>
  <c r="S10" i="144"/>
  <c r="T10" i="144" s="1"/>
  <c r="O10" i="144"/>
  <c r="O9" i="144"/>
  <c r="S9" i="144"/>
  <c r="T9" i="144" s="1"/>
  <c r="S8" i="144"/>
  <c r="T8" i="144" s="1"/>
  <c r="O8" i="144"/>
  <c r="S7" i="144"/>
  <c r="T7" i="144" s="1"/>
  <c r="O7" i="144"/>
  <c r="O6" i="144"/>
  <c r="S6" i="144"/>
  <c r="T6" i="144" s="1"/>
  <c r="O5" i="144"/>
  <c r="S5" i="144"/>
  <c r="T5" i="144" s="1"/>
  <c r="O4" i="144"/>
  <c r="O58" i="138"/>
  <c r="S58" i="138"/>
  <c r="T58" i="138" s="1"/>
  <c r="O57" i="138"/>
  <c r="S57" i="138"/>
  <c r="T57" i="138" s="1"/>
  <c r="O56" i="138"/>
  <c r="S56" i="138"/>
  <c r="O55" i="138"/>
  <c r="S55" i="138"/>
  <c r="T55" i="138" s="1"/>
  <c r="O54" i="138"/>
  <c r="S54" i="138"/>
  <c r="T54" i="138" s="1"/>
  <c r="O53" i="138"/>
  <c r="S53" i="138"/>
  <c r="O52" i="138"/>
  <c r="S52" i="138"/>
  <c r="T52" i="138" s="1"/>
  <c r="O51" i="138"/>
  <c r="S51" i="138"/>
  <c r="T51" i="138" s="1"/>
  <c r="O50" i="138"/>
  <c r="S50" i="138"/>
  <c r="O49" i="138"/>
  <c r="S49" i="138"/>
  <c r="T49" i="138" s="1"/>
  <c r="O48" i="138"/>
  <c r="S48" i="138"/>
  <c r="T48" i="138" s="1"/>
  <c r="S47" i="138"/>
  <c r="T47" i="138" s="1"/>
  <c r="O47" i="138"/>
  <c r="O46" i="138"/>
  <c r="S46" i="138"/>
  <c r="T46" i="138" s="1"/>
  <c r="O45" i="138"/>
  <c r="S45" i="138"/>
  <c r="T45" i="138" s="1"/>
  <c r="S44" i="138"/>
  <c r="T44" i="138" s="1"/>
  <c r="O44" i="138"/>
  <c r="BR43" i="146"/>
  <c r="O43" i="138"/>
  <c r="S43" i="138"/>
  <c r="T43" i="138" s="1"/>
  <c r="O42" i="138"/>
  <c r="S42" i="138"/>
  <c r="T42" i="138" s="1"/>
  <c r="O41" i="138"/>
  <c r="S41" i="138"/>
  <c r="O40" i="138"/>
  <c r="S40" i="138"/>
  <c r="T40" i="138" s="1"/>
  <c r="O39" i="138"/>
  <c r="S39" i="138"/>
  <c r="T39" i="138" s="1"/>
  <c r="S38" i="138"/>
  <c r="T38" i="138" s="1"/>
  <c r="O38" i="138"/>
  <c r="O37" i="138"/>
  <c r="S37" i="138"/>
  <c r="T37" i="138" s="1"/>
  <c r="O36" i="138"/>
  <c r="S36" i="138"/>
  <c r="T36" i="138" s="1"/>
  <c r="S35" i="138"/>
  <c r="T35" i="138" s="1"/>
  <c r="O35" i="138"/>
  <c r="BR34" i="146"/>
  <c r="O34" i="138"/>
  <c r="S34" i="138"/>
  <c r="AL33" i="146" s="1"/>
  <c r="O33" i="138"/>
  <c r="S33" i="138"/>
  <c r="T33" i="138" s="1"/>
  <c r="O32" i="138"/>
  <c r="S32" i="138"/>
  <c r="O31" i="138"/>
  <c r="S31" i="138"/>
  <c r="T31" i="138" s="1"/>
  <c r="O30" i="138"/>
  <c r="S30" i="138"/>
  <c r="T30" i="138" s="1"/>
  <c r="O29" i="138"/>
  <c r="S29" i="138"/>
  <c r="O28" i="138"/>
  <c r="S28" i="138"/>
  <c r="T28" i="138" s="1"/>
  <c r="O27" i="138"/>
  <c r="S27" i="138"/>
  <c r="T27" i="138" s="1"/>
  <c r="O26" i="138"/>
  <c r="S26" i="138"/>
  <c r="O25" i="138"/>
  <c r="S25" i="138"/>
  <c r="T25" i="138" s="1"/>
  <c r="O24" i="138"/>
  <c r="S24" i="138"/>
  <c r="S23" i="138"/>
  <c r="T23" i="138" s="1"/>
  <c r="O23" i="138"/>
  <c r="O22" i="138"/>
  <c r="S22" i="138"/>
  <c r="T22" i="138" s="1"/>
  <c r="O21" i="138"/>
  <c r="S21" i="138"/>
  <c r="T21" i="138" s="1"/>
  <c r="S20" i="138"/>
  <c r="T20" i="138" s="1"/>
  <c r="O20" i="138"/>
  <c r="BR19" i="146"/>
  <c r="O19" i="138"/>
  <c r="S19" i="138"/>
  <c r="T19" i="138" s="1"/>
  <c r="O18" i="138"/>
  <c r="S18" i="138"/>
  <c r="T18" i="138" s="1"/>
  <c r="O17" i="138"/>
  <c r="S17" i="138"/>
  <c r="O16" i="138"/>
  <c r="S16" i="138"/>
  <c r="T16" i="138" s="1"/>
  <c r="O15" i="138"/>
  <c r="S15" i="138"/>
  <c r="T15" i="138" s="1"/>
  <c r="S14" i="138"/>
  <c r="T14" i="138" s="1"/>
  <c r="O14" i="138"/>
  <c r="O13" i="138"/>
  <c r="S13" i="138"/>
  <c r="T13" i="138" s="1"/>
  <c r="O12" i="138"/>
  <c r="S12" i="138"/>
  <c r="T12" i="138" s="1"/>
  <c r="S11" i="138"/>
  <c r="T11" i="138" s="1"/>
  <c r="O11" i="138"/>
  <c r="BR10" i="146"/>
  <c r="O10" i="138"/>
  <c r="S10" i="138"/>
  <c r="T10" i="138" s="1"/>
  <c r="O9" i="138"/>
  <c r="S9" i="138"/>
  <c r="T9" i="138" s="1"/>
  <c r="O8" i="138"/>
  <c r="BR7" i="146"/>
  <c r="O7" i="138"/>
  <c r="S7" i="138"/>
  <c r="T7" i="138" s="1"/>
  <c r="O6" i="138"/>
  <c r="S6" i="138"/>
  <c r="T6" i="138" s="1"/>
  <c r="O5" i="138"/>
  <c r="BR4" i="146"/>
  <c r="O4" i="138"/>
  <c r="BR3" i="146"/>
  <c r="O58" i="137"/>
  <c r="S58" i="137"/>
  <c r="T58" i="137" s="1"/>
  <c r="O57" i="137"/>
  <c r="S57" i="137"/>
  <c r="T57" i="137" s="1"/>
  <c r="S56" i="137"/>
  <c r="T56" i="137" s="1"/>
  <c r="O56" i="137"/>
  <c r="O55" i="137"/>
  <c r="S55" i="137"/>
  <c r="T55" i="137" s="1"/>
  <c r="O54" i="137"/>
  <c r="S54" i="137"/>
  <c r="T54" i="137" s="1"/>
  <c r="S53" i="137"/>
  <c r="T53" i="137" s="1"/>
  <c r="O53" i="137"/>
  <c r="O52" i="137"/>
  <c r="S52" i="137"/>
  <c r="T52" i="137" s="1"/>
  <c r="O51" i="137"/>
  <c r="S51" i="137"/>
  <c r="T51" i="137" s="1"/>
  <c r="S50" i="137"/>
  <c r="T50" i="137" s="1"/>
  <c r="O50" i="137"/>
  <c r="O49" i="137"/>
  <c r="S49" i="137"/>
  <c r="T49" i="137" s="1"/>
  <c r="O48" i="137"/>
  <c r="S48" i="137"/>
  <c r="T48" i="137" s="1"/>
  <c r="S47" i="137"/>
  <c r="T47" i="137" s="1"/>
  <c r="O47" i="137"/>
  <c r="O46" i="137"/>
  <c r="S46" i="137"/>
  <c r="T46" i="137" s="1"/>
  <c r="O45" i="137"/>
  <c r="S45" i="137"/>
  <c r="T45" i="137" s="1"/>
  <c r="S44" i="137"/>
  <c r="T44" i="137" s="1"/>
  <c r="O44" i="137"/>
  <c r="O43" i="137"/>
  <c r="S43" i="137"/>
  <c r="T43" i="137" s="1"/>
  <c r="O42" i="137"/>
  <c r="S42" i="137"/>
  <c r="T42" i="137" s="1"/>
  <c r="S41" i="137"/>
  <c r="T41" i="137" s="1"/>
  <c r="O41" i="137"/>
  <c r="O40" i="137"/>
  <c r="S40" i="137"/>
  <c r="T40" i="137" s="1"/>
  <c r="O39" i="137"/>
  <c r="S39" i="137"/>
  <c r="T39" i="137" s="1"/>
  <c r="S38" i="137"/>
  <c r="T38" i="137" s="1"/>
  <c r="O38" i="137"/>
  <c r="O37" i="137"/>
  <c r="S37" i="137"/>
  <c r="T37" i="137" s="1"/>
  <c r="O36" i="137"/>
  <c r="S36" i="137"/>
  <c r="T36" i="137" s="1"/>
  <c r="S35" i="137"/>
  <c r="T35" i="137" s="1"/>
  <c r="O35" i="137"/>
  <c r="O34" i="137"/>
  <c r="S34" i="137"/>
  <c r="T34" i="137" s="1"/>
  <c r="O33" i="137"/>
  <c r="S33" i="137"/>
  <c r="T33" i="137" s="1"/>
  <c r="S32" i="137"/>
  <c r="T32" i="137" s="1"/>
  <c r="O32" i="137"/>
  <c r="O31" i="137"/>
  <c r="S31" i="137"/>
  <c r="T31" i="137" s="1"/>
  <c r="O30" i="137"/>
  <c r="S30" i="137"/>
  <c r="T30" i="137" s="1"/>
  <c r="S29" i="137"/>
  <c r="T29" i="137" s="1"/>
  <c r="O29" i="137"/>
  <c r="O28" i="137"/>
  <c r="S28" i="137"/>
  <c r="T28" i="137" s="1"/>
  <c r="O27" i="137"/>
  <c r="S27" i="137"/>
  <c r="T27" i="137" s="1"/>
  <c r="S26" i="137"/>
  <c r="T26" i="137" s="1"/>
  <c r="O26" i="137"/>
  <c r="O25" i="137"/>
  <c r="S25" i="137"/>
  <c r="T25" i="137" s="1"/>
  <c r="O24" i="137"/>
  <c r="S24" i="137"/>
  <c r="T24" i="137" s="1"/>
  <c r="S23" i="137"/>
  <c r="T23" i="137" s="1"/>
  <c r="O23" i="137"/>
  <c r="O22" i="137"/>
  <c r="S22" i="137"/>
  <c r="T22" i="137" s="1"/>
  <c r="S21" i="137"/>
  <c r="AK20" i="146" s="1"/>
  <c r="O21" i="137"/>
  <c r="S20" i="137"/>
  <c r="T20" i="137" s="1"/>
  <c r="O20" i="137"/>
  <c r="O19" i="137"/>
  <c r="S19" i="137"/>
  <c r="T19" i="137" s="1"/>
  <c r="O18" i="137"/>
  <c r="S18" i="137"/>
  <c r="T18" i="137" s="1"/>
  <c r="S17" i="137"/>
  <c r="T17" i="137" s="1"/>
  <c r="O17" i="137"/>
  <c r="O16" i="137"/>
  <c r="S16" i="137"/>
  <c r="T16" i="137" s="1"/>
  <c r="S15" i="137"/>
  <c r="AK14" i="146" s="1"/>
  <c r="O15" i="137"/>
  <c r="S14" i="137"/>
  <c r="T14" i="137" s="1"/>
  <c r="O14" i="137"/>
  <c r="O13" i="137"/>
  <c r="S13" i="137"/>
  <c r="T13" i="137" s="1"/>
  <c r="O12" i="137"/>
  <c r="S12" i="137"/>
  <c r="T12" i="137" s="1"/>
  <c r="S11" i="137"/>
  <c r="T11" i="137" s="1"/>
  <c r="O11" i="137"/>
  <c r="O10" i="137"/>
  <c r="S10" i="137"/>
  <c r="T10" i="137" s="1"/>
  <c r="S9" i="137"/>
  <c r="AK8" i="146" s="1"/>
  <c r="O9" i="137"/>
  <c r="S8" i="137"/>
  <c r="T8" i="137" s="1"/>
  <c r="O8" i="137"/>
  <c r="O7" i="137"/>
  <c r="S7" i="137"/>
  <c r="T7" i="137" s="1"/>
  <c r="O6" i="137"/>
  <c r="S6" i="137"/>
  <c r="T6" i="137" s="1"/>
  <c r="S5" i="137"/>
  <c r="T5" i="137" s="1"/>
  <c r="O5" i="137"/>
  <c r="O4" i="137"/>
  <c r="S4" i="137"/>
  <c r="O58" i="129"/>
  <c r="S58" i="129"/>
  <c r="T58" i="129" s="1"/>
  <c r="O57" i="129"/>
  <c r="S57" i="129"/>
  <c r="T57" i="129" s="1"/>
  <c r="S56" i="129"/>
  <c r="T56" i="129" s="1"/>
  <c r="O56" i="129"/>
  <c r="S55" i="129"/>
  <c r="AJ54" i="146" s="1"/>
  <c r="O55" i="129"/>
  <c r="O54" i="129"/>
  <c r="S54" i="129"/>
  <c r="T54" i="129" s="1"/>
  <c r="S53" i="129"/>
  <c r="T53" i="129" s="1"/>
  <c r="O53" i="129"/>
  <c r="O52" i="129"/>
  <c r="S52" i="129"/>
  <c r="T52" i="129" s="1"/>
  <c r="O51" i="129"/>
  <c r="S51" i="129"/>
  <c r="T51" i="129" s="1"/>
  <c r="S50" i="129"/>
  <c r="T50" i="129" s="1"/>
  <c r="O50" i="129"/>
  <c r="S49" i="129"/>
  <c r="AJ48" i="146" s="1"/>
  <c r="O49" i="129"/>
  <c r="O48" i="129"/>
  <c r="S48" i="129"/>
  <c r="T48" i="129" s="1"/>
  <c r="S47" i="129"/>
  <c r="T47" i="129" s="1"/>
  <c r="O47" i="129"/>
  <c r="O46" i="129"/>
  <c r="S46" i="129"/>
  <c r="T46" i="129" s="1"/>
  <c r="O45" i="129"/>
  <c r="S45" i="129"/>
  <c r="T45" i="129" s="1"/>
  <c r="S44" i="129"/>
  <c r="T44" i="129" s="1"/>
  <c r="O44" i="129"/>
  <c r="S43" i="129"/>
  <c r="T43" i="129" s="1"/>
  <c r="O43" i="129"/>
  <c r="O42" i="129"/>
  <c r="S42" i="129"/>
  <c r="T42" i="129" s="1"/>
  <c r="S41" i="129"/>
  <c r="T41" i="129" s="1"/>
  <c r="O41" i="129"/>
  <c r="O40" i="129"/>
  <c r="S40" i="129"/>
  <c r="T40" i="129" s="1"/>
  <c r="O39" i="129"/>
  <c r="S39" i="129"/>
  <c r="T39" i="129" s="1"/>
  <c r="S38" i="129"/>
  <c r="T38" i="129" s="1"/>
  <c r="O38" i="129"/>
  <c r="S37" i="129"/>
  <c r="T37" i="129" s="1"/>
  <c r="O37" i="129"/>
  <c r="O36" i="129"/>
  <c r="S36" i="129"/>
  <c r="T36" i="129" s="1"/>
  <c r="S35" i="129"/>
  <c r="T35" i="129" s="1"/>
  <c r="O35" i="129"/>
  <c r="O34" i="129"/>
  <c r="S34" i="129"/>
  <c r="AJ33" i="146" s="1"/>
  <c r="O33" i="129"/>
  <c r="S33" i="129"/>
  <c r="T33" i="129" s="1"/>
  <c r="S32" i="129"/>
  <c r="T32" i="129" s="1"/>
  <c r="O32" i="129"/>
  <c r="S31" i="129"/>
  <c r="AJ30" i="146" s="1"/>
  <c r="O31" i="129"/>
  <c r="O30" i="129"/>
  <c r="S30" i="129"/>
  <c r="T30" i="129" s="1"/>
  <c r="S29" i="129"/>
  <c r="T29" i="129" s="1"/>
  <c r="O29" i="129"/>
  <c r="O28" i="129"/>
  <c r="S28" i="129"/>
  <c r="T28" i="129" s="1"/>
  <c r="O27" i="129"/>
  <c r="S27" i="129"/>
  <c r="T27" i="129" s="1"/>
  <c r="S26" i="129"/>
  <c r="T26" i="129" s="1"/>
  <c r="O26" i="129"/>
  <c r="S25" i="129"/>
  <c r="T25" i="129" s="1"/>
  <c r="O25" i="129"/>
  <c r="O24" i="129"/>
  <c r="S24" i="129"/>
  <c r="T24" i="129" s="1"/>
  <c r="S23" i="129"/>
  <c r="T23" i="129" s="1"/>
  <c r="O23" i="129"/>
  <c r="O22" i="129"/>
  <c r="S22" i="129"/>
  <c r="T22" i="129" s="1"/>
  <c r="O21" i="129"/>
  <c r="S21" i="129"/>
  <c r="T21" i="129" s="1"/>
  <c r="S20" i="129"/>
  <c r="T20" i="129" s="1"/>
  <c r="O20" i="129"/>
  <c r="S19" i="129"/>
  <c r="AJ18" i="146" s="1"/>
  <c r="O19" i="129"/>
  <c r="O18" i="129"/>
  <c r="S18" i="129"/>
  <c r="T18" i="129" s="1"/>
  <c r="S17" i="129"/>
  <c r="T17" i="129" s="1"/>
  <c r="O17" i="129"/>
  <c r="O16" i="129"/>
  <c r="S16" i="129"/>
  <c r="T16" i="129" s="1"/>
  <c r="O15" i="129"/>
  <c r="S15" i="129"/>
  <c r="T15" i="129" s="1"/>
  <c r="S14" i="129"/>
  <c r="T14" i="129" s="1"/>
  <c r="O14" i="129"/>
  <c r="S13" i="129"/>
  <c r="AJ12" i="146" s="1"/>
  <c r="O13" i="129"/>
  <c r="O12" i="129"/>
  <c r="S12" i="129"/>
  <c r="T12" i="129" s="1"/>
  <c r="S11" i="129"/>
  <c r="T11" i="129" s="1"/>
  <c r="O11" i="129"/>
  <c r="O10" i="129"/>
  <c r="S10" i="129"/>
  <c r="T10" i="129" s="1"/>
  <c r="O9" i="129"/>
  <c r="S9" i="129"/>
  <c r="T9" i="129" s="1"/>
  <c r="S8" i="129"/>
  <c r="T8" i="129" s="1"/>
  <c r="O8" i="129"/>
  <c r="S7" i="129"/>
  <c r="AJ6" i="146" s="1"/>
  <c r="O7" i="129"/>
  <c r="O6" i="129"/>
  <c r="S6" i="129"/>
  <c r="T6" i="129" s="1"/>
  <c r="S5" i="129"/>
  <c r="T5" i="129" s="1"/>
  <c r="O5" i="129"/>
  <c r="O4" i="129"/>
  <c r="S4" i="129"/>
  <c r="T4" i="129" s="1"/>
  <c r="S58" i="143"/>
  <c r="T58" i="143" s="1"/>
  <c r="O58" i="143"/>
  <c r="O57" i="143"/>
  <c r="S57" i="143"/>
  <c r="T57" i="143" s="1"/>
  <c r="O56" i="143"/>
  <c r="S56" i="143"/>
  <c r="T56" i="143" s="1"/>
  <c r="S55" i="143"/>
  <c r="T55" i="143" s="1"/>
  <c r="O55" i="143"/>
  <c r="O54" i="143"/>
  <c r="S54" i="143"/>
  <c r="T54" i="143" s="1"/>
  <c r="S53" i="143"/>
  <c r="AI52" i="146" s="1"/>
  <c r="O53" i="143"/>
  <c r="S52" i="143"/>
  <c r="T52" i="143" s="1"/>
  <c r="O52" i="143"/>
  <c r="O51" i="143"/>
  <c r="S51" i="143"/>
  <c r="T51" i="143" s="1"/>
  <c r="O50" i="143"/>
  <c r="S50" i="143"/>
  <c r="AI49" i="146" s="1"/>
  <c r="S49" i="143"/>
  <c r="T49" i="143" s="1"/>
  <c r="O49" i="143"/>
  <c r="O48" i="143"/>
  <c r="S48" i="143"/>
  <c r="T48" i="143" s="1"/>
  <c r="S47" i="143"/>
  <c r="T47" i="143" s="1"/>
  <c r="O47" i="143"/>
  <c r="S46" i="143"/>
  <c r="T46" i="143" s="1"/>
  <c r="O46" i="143"/>
  <c r="O45" i="143"/>
  <c r="S45" i="143"/>
  <c r="T45" i="143" s="1"/>
  <c r="O44" i="143"/>
  <c r="S44" i="143"/>
  <c r="T44" i="143" s="1"/>
  <c r="S43" i="143"/>
  <c r="T43" i="143" s="1"/>
  <c r="O43" i="143"/>
  <c r="O42" i="143"/>
  <c r="S42" i="143"/>
  <c r="T42" i="143" s="1"/>
  <c r="S41" i="143"/>
  <c r="AI40" i="146" s="1"/>
  <c r="O41" i="143"/>
  <c r="S40" i="143"/>
  <c r="T40" i="143" s="1"/>
  <c r="O40" i="143"/>
  <c r="O39" i="143"/>
  <c r="S39" i="143"/>
  <c r="T39" i="143" s="1"/>
  <c r="O38" i="143"/>
  <c r="S38" i="143"/>
  <c r="T38" i="143" s="1"/>
  <c r="S37" i="143"/>
  <c r="T37" i="143" s="1"/>
  <c r="O37" i="143"/>
  <c r="O36" i="143"/>
  <c r="S36" i="143"/>
  <c r="T36" i="143" s="1"/>
  <c r="S35" i="143"/>
  <c r="AI34" i="146" s="1"/>
  <c r="O35" i="143"/>
  <c r="S34" i="143"/>
  <c r="T34" i="143" s="1"/>
  <c r="O34" i="143"/>
  <c r="O33" i="143"/>
  <c r="S33" i="143"/>
  <c r="T33" i="143" s="1"/>
  <c r="O32" i="143"/>
  <c r="S32" i="143"/>
  <c r="T32" i="143" s="1"/>
  <c r="S31" i="143"/>
  <c r="T31" i="143" s="1"/>
  <c r="O31" i="143"/>
  <c r="O30" i="143"/>
  <c r="S30" i="143"/>
  <c r="T30" i="143" s="1"/>
  <c r="S29" i="143"/>
  <c r="AI28" i="146" s="1"/>
  <c r="O29" i="143"/>
  <c r="S28" i="143"/>
  <c r="T28" i="143" s="1"/>
  <c r="O28" i="143"/>
  <c r="O27" i="143"/>
  <c r="S27" i="143"/>
  <c r="T27" i="143" s="1"/>
  <c r="O26" i="143"/>
  <c r="S26" i="143"/>
  <c r="T26" i="143" s="1"/>
  <c r="S25" i="143"/>
  <c r="T25" i="143" s="1"/>
  <c r="O25" i="143"/>
  <c r="O24" i="143"/>
  <c r="S24" i="143"/>
  <c r="T24" i="143" s="1"/>
  <c r="S23" i="143"/>
  <c r="T23" i="143" s="1"/>
  <c r="O23" i="143"/>
  <c r="S22" i="143"/>
  <c r="T22" i="143" s="1"/>
  <c r="O22" i="143"/>
  <c r="O21" i="143"/>
  <c r="S21" i="143"/>
  <c r="T21" i="143" s="1"/>
  <c r="O20" i="143"/>
  <c r="S20" i="143"/>
  <c r="T20" i="143" s="1"/>
  <c r="S19" i="143"/>
  <c r="T19" i="143" s="1"/>
  <c r="O19" i="143"/>
  <c r="O18" i="143"/>
  <c r="S18" i="143"/>
  <c r="T18" i="143" s="1"/>
  <c r="S17" i="143"/>
  <c r="AI16" i="146" s="1"/>
  <c r="O17" i="143"/>
  <c r="S16" i="143"/>
  <c r="T16" i="143" s="1"/>
  <c r="O16" i="143"/>
  <c r="O15" i="143"/>
  <c r="S15" i="143"/>
  <c r="T15" i="143" s="1"/>
  <c r="O14" i="143"/>
  <c r="S14" i="143"/>
  <c r="T14" i="143" s="1"/>
  <c r="S13" i="143"/>
  <c r="T13" i="143" s="1"/>
  <c r="O13" i="143"/>
  <c r="O12" i="143"/>
  <c r="S12" i="143"/>
  <c r="T12" i="143" s="1"/>
  <c r="T11" i="143"/>
  <c r="S11" i="143"/>
  <c r="AI10" i="146" s="1"/>
  <c r="O11" i="143"/>
  <c r="S10" i="143"/>
  <c r="T10" i="143" s="1"/>
  <c r="O10" i="143"/>
  <c r="O9" i="143"/>
  <c r="S9" i="143"/>
  <c r="T9" i="143" s="1"/>
  <c r="O8" i="143"/>
  <c r="S8" i="143"/>
  <c r="T8" i="143" s="1"/>
  <c r="S7" i="143"/>
  <c r="T7" i="143" s="1"/>
  <c r="O7" i="143"/>
  <c r="O6" i="143"/>
  <c r="S6" i="143"/>
  <c r="T6" i="143" s="1"/>
  <c r="S5" i="143"/>
  <c r="T5" i="143" s="1"/>
  <c r="O5" i="143"/>
  <c r="S4" i="143"/>
  <c r="T4" i="143" s="1"/>
  <c r="O4" i="143"/>
  <c r="S58" i="136"/>
  <c r="T58" i="136" s="1"/>
  <c r="O58" i="136"/>
  <c r="R57" i="146" s="1"/>
  <c r="O57" i="136"/>
  <c r="R56" i="146" s="1"/>
  <c r="S57" i="136"/>
  <c r="T57" i="136" s="1"/>
  <c r="O56" i="136"/>
  <c r="R55" i="146" s="1"/>
  <c r="S56" i="136"/>
  <c r="T56" i="136" s="1"/>
  <c r="O55" i="136"/>
  <c r="R54" i="146" s="1"/>
  <c r="S55" i="136"/>
  <c r="T55" i="136" s="1"/>
  <c r="O54" i="136"/>
  <c r="R53" i="146" s="1"/>
  <c r="S54" i="136"/>
  <c r="T54" i="136" s="1"/>
  <c r="S53" i="136"/>
  <c r="T53" i="136" s="1"/>
  <c r="O53" i="136"/>
  <c r="R52" i="146" s="1"/>
  <c r="S52" i="136"/>
  <c r="T52" i="136" s="1"/>
  <c r="O52" i="136"/>
  <c r="R51" i="146" s="1"/>
  <c r="O51" i="136"/>
  <c r="R50" i="146" s="1"/>
  <c r="S51" i="136"/>
  <c r="T51" i="136" s="1"/>
  <c r="O50" i="136"/>
  <c r="R49" i="146" s="1"/>
  <c r="S50" i="136"/>
  <c r="T50" i="136" s="1"/>
  <c r="O49" i="136"/>
  <c r="R48" i="146" s="1"/>
  <c r="S49" i="136"/>
  <c r="T49" i="136" s="1"/>
  <c r="O48" i="136"/>
  <c r="R47" i="146" s="1"/>
  <c r="S48" i="136"/>
  <c r="T48" i="136" s="1"/>
  <c r="S47" i="136"/>
  <c r="AH46" i="146" s="1"/>
  <c r="O47" i="136"/>
  <c r="R46" i="146" s="1"/>
  <c r="S46" i="136"/>
  <c r="T46" i="136" s="1"/>
  <c r="O46" i="136"/>
  <c r="R45" i="146" s="1"/>
  <c r="O45" i="136"/>
  <c r="R44" i="146" s="1"/>
  <c r="S45" i="136"/>
  <c r="T45" i="136" s="1"/>
  <c r="O44" i="136"/>
  <c r="R43" i="146" s="1"/>
  <c r="S44" i="136"/>
  <c r="T44" i="136" s="1"/>
  <c r="O43" i="136"/>
  <c r="R42" i="146" s="1"/>
  <c r="S43" i="136"/>
  <c r="T43" i="136" s="1"/>
  <c r="O42" i="136"/>
  <c r="R41" i="146" s="1"/>
  <c r="S42" i="136"/>
  <c r="T42" i="136" s="1"/>
  <c r="S41" i="136"/>
  <c r="AH40" i="146" s="1"/>
  <c r="O41" i="136"/>
  <c r="R40" i="146" s="1"/>
  <c r="S40" i="136"/>
  <c r="T40" i="136" s="1"/>
  <c r="O40" i="136"/>
  <c r="R39" i="146" s="1"/>
  <c r="O39" i="136"/>
  <c r="R38" i="146" s="1"/>
  <c r="S39" i="136"/>
  <c r="T39" i="136" s="1"/>
  <c r="O38" i="136"/>
  <c r="R37" i="146" s="1"/>
  <c r="S38" i="136"/>
  <c r="T38" i="136" s="1"/>
  <c r="O37" i="136"/>
  <c r="R36" i="146" s="1"/>
  <c r="S37" i="136"/>
  <c r="T37" i="136" s="1"/>
  <c r="O36" i="136"/>
  <c r="R35" i="146" s="1"/>
  <c r="S36" i="136"/>
  <c r="T36" i="136" s="1"/>
  <c r="S35" i="136"/>
  <c r="O35" i="136"/>
  <c r="R34" i="146" s="1"/>
  <c r="S34" i="136"/>
  <c r="T34" i="136" s="1"/>
  <c r="O34" i="136"/>
  <c r="R33" i="146" s="1"/>
  <c r="O33" i="136"/>
  <c r="R32" i="146" s="1"/>
  <c r="S33" i="136"/>
  <c r="T33" i="136" s="1"/>
  <c r="O32" i="136"/>
  <c r="R31" i="146" s="1"/>
  <c r="S32" i="136"/>
  <c r="T32" i="136" s="1"/>
  <c r="O31" i="136"/>
  <c r="R30" i="146" s="1"/>
  <c r="S31" i="136"/>
  <c r="T31" i="136" s="1"/>
  <c r="O30" i="136"/>
  <c r="R29" i="146" s="1"/>
  <c r="S30" i="136"/>
  <c r="T30" i="136" s="1"/>
  <c r="O29" i="136"/>
  <c r="R28" i="146" s="1"/>
  <c r="S29" i="136"/>
  <c r="S28" i="136"/>
  <c r="T28" i="136" s="1"/>
  <c r="O28" i="136"/>
  <c r="R27" i="146" s="1"/>
  <c r="BN27" i="146"/>
  <c r="O27" i="136"/>
  <c r="R26" i="146" s="1"/>
  <c r="S27" i="136"/>
  <c r="T27" i="136" s="1"/>
  <c r="O26" i="136"/>
  <c r="R25" i="146" s="1"/>
  <c r="S26" i="136"/>
  <c r="T26" i="136" s="1"/>
  <c r="O25" i="136"/>
  <c r="R24" i="146" s="1"/>
  <c r="S25" i="136"/>
  <c r="T25" i="136" s="1"/>
  <c r="O24" i="136"/>
  <c r="R23" i="146" s="1"/>
  <c r="S24" i="136"/>
  <c r="T24" i="136" s="1"/>
  <c r="O23" i="136"/>
  <c r="R22" i="146" s="1"/>
  <c r="BN22" i="146"/>
  <c r="S22" i="136"/>
  <c r="T22" i="136" s="1"/>
  <c r="O22" i="136"/>
  <c r="R21" i="146" s="1"/>
  <c r="BN21" i="146"/>
  <c r="O21" i="136"/>
  <c r="R20" i="146" s="1"/>
  <c r="S21" i="136"/>
  <c r="T21" i="136" s="1"/>
  <c r="O20" i="136"/>
  <c r="R19" i="146" s="1"/>
  <c r="S20" i="136"/>
  <c r="T20" i="136" s="1"/>
  <c r="O19" i="136"/>
  <c r="R18" i="146" s="1"/>
  <c r="S19" i="136"/>
  <c r="T19" i="136" s="1"/>
  <c r="O18" i="136"/>
  <c r="R17" i="146" s="1"/>
  <c r="S18" i="136"/>
  <c r="T18" i="136" s="1"/>
  <c r="S17" i="136"/>
  <c r="AH16" i="146" s="1"/>
  <c r="O17" i="136"/>
  <c r="R16" i="146" s="1"/>
  <c r="BN16" i="146"/>
  <c r="S16" i="136"/>
  <c r="T16" i="136" s="1"/>
  <c r="O16" i="136"/>
  <c r="R15" i="146" s="1"/>
  <c r="BN15" i="146"/>
  <c r="O15" i="136"/>
  <c r="R14" i="146" s="1"/>
  <c r="S15" i="136"/>
  <c r="T15" i="136" s="1"/>
  <c r="O14" i="136"/>
  <c r="R13" i="146" s="1"/>
  <c r="S14" i="136"/>
  <c r="T14" i="136" s="1"/>
  <c r="O13" i="136"/>
  <c r="R12" i="146" s="1"/>
  <c r="S13" i="136"/>
  <c r="T13" i="136" s="1"/>
  <c r="O12" i="136"/>
  <c r="R11" i="146" s="1"/>
  <c r="S12" i="136"/>
  <c r="T12" i="136" s="1"/>
  <c r="S11" i="136"/>
  <c r="T11" i="136" s="1"/>
  <c r="O11" i="136"/>
  <c r="R10" i="146" s="1"/>
  <c r="BN10" i="146"/>
  <c r="O10" i="136"/>
  <c r="R9" i="146" s="1"/>
  <c r="BN9" i="146"/>
  <c r="O9" i="136"/>
  <c r="R8" i="146" s="1"/>
  <c r="S9" i="136"/>
  <c r="T9" i="136" s="1"/>
  <c r="O8" i="136"/>
  <c r="R7" i="146" s="1"/>
  <c r="S8" i="136"/>
  <c r="T8" i="136" s="1"/>
  <c r="O7" i="136"/>
  <c r="R6" i="146" s="1"/>
  <c r="S7" i="136"/>
  <c r="T7" i="136" s="1"/>
  <c r="O6" i="136"/>
  <c r="R5" i="146" s="1"/>
  <c r="S6" i="136"/>
  <c r="T6" i="136" s="1"/>
  <c r="O5" i="136"/>
  <c r="R4" i="146" s="1"/>
  <c r="S5" i="136"/>
  <c r="O4" i="136"/>
  <c r="R3" i="146" s="1"/>
  <c r="M60" i="136"/>
  <c r="S58" i="139"/>
  <c r="T58" i="139" s="1"/>
  <c r="O58" i="139"/>
  <c r="O57" i="139"/>
  <c r="S57" i="139"/>
  <c r="T57" i="139" s="1"/>
  <c r="S56" i="139"/>
  <c r="T56" i="139" s="1"/>
  <c r="O56" i="139"/>
  <c r="O55" i="139"/>
  <c r="S55" i="139"/>
  <c r="T55" i="139" s="1"/>
  <c r="O54" i="139"/>
  <c r="S54" i="139"/>
  <c r="T54" i="139" s="1"/>
  <c r="S53" i="139"/>
  <c r="T53" i="139" s="1"/>
  <c r="O53" i="139"/>
  <c r="S52" i="139"/>
  <c r="T52" i="139" s="1"/>
  <c r="O52" i="139"/>
  <c r="O51" i="139"/>
  <c r="S51" i="139"/>
  <c r="T51" i="139" s="1"/>
  <c r="S50" i="139"/>
  <c r="T50" i="139" s="1"/>
  <c r="O50" i="139"/>
  <c r="O49" i="139"/>
  <c r="S49" i="139"/>
  <c r="T49" i="139" s="1"/>
  <c r="O48" i="139"/>
  <c r="S48" i="139"/>
  <c r="T48" i="139" s="1"/>
  <c r="S47" i="139"/>
  <c r="T47" i="139" s="1"/>
  <c r="O47" i="139"/>
  <c r="T46" i="139"/>
  <c r="S46" i="139"/>
  <c r="AG45" i="146" s="1"/>
  <c r="O46" i="139"/>
  <c r="O45" i="139"/>
  <c r="S45" i="139"/>
  <c r="T45" i="139" s="1"/>
  <c r="S44" i="139"/>
  <c r="T44" i="139" s="1"/>
  <c r="O44" i="139"/>
  <c r="O43" i="139"/>
  <c r="S43" i="139"/>
  <c r="T43" i="139" s="1"/>
  <c r="O42" i="139"/>
  <c r="S42" i="139"/>
  <c r="T42" i="139" s="1"/>
  <c r="S41" i="139"/>
  <c r="T41" i="139" s="1"/>
  <c r="O41" i="139"/>
  <c r="S40" i="139"/>
  <c r="AG39" i="146" s="1"/>
  <c r="O40" i="139"/>
  <c r="O39" i="139"/>
  <c r="S39" i="139"/>
  <c r="T39" i="139" s="1"/>
  <c r="S38" i="139"/>
  <c r="T38" i="139" s="1"/>
  <c r="O38" i="139"/>
  <c r="O37" i="139"/>
  <c r="S37" i="139"/>
  <c r="T37" i="139" s="1"/>
  <c r="O36" i="139"/>
  <c r="S36" i="139"/>
  <c r="T36" i="139" s="1"/>
  <c r="S35" i="139"/>
  <c r="AG34" i="146" s="1"/>
  <c r="O35" i="139"/>
  <c r="S34" i="139"/>
  <c r="T34" i="139" s="1"/>
  <c r="O34" i="139"/>
  <c r="O33" i="139"/>
  <c r="S33" i="139"/>
  <c r="T33" i="139" s="1"/>
  <c r="S32" i="139"/>
  <c r="T32" i="139" s="1"/>
  <c r="O32" i="139"/>
  <c r="O31" i="139"/>
  <c r="S31" i="139"/>
  <c r="T31" i="139" s="1"/>
  <c r="O30" i="139"/>
  <c r="S30" i="139"/>
  <c r="T30" i="139" s="1"/>
  <c r="S29" i="139"/>
  <c r="T29" i="139" s="1"/>
  <c r="O29" i="139"/>
  <c r="S28" i="139"/>
  <c r="AG27" i="146" s="1"/>
  <c r="O28" i="139"/>
  <c r="O27" i="139"/>
  <c r="S27" i="139"/>
  <c r="T27" i="139" s="1"/>
  <c r="S26" i="139"/>
  <c r="T26" i="139" s="1"/>
  <c r="O26" i="139"/>
  <c r="O25" i="139"/>
  <c r="S25" i="139"/>
  <c r="T25" i="139" s="1"/>
  <c r="O24" i="139"/>
  <c r="S24" i="139"/>
  <c r="T24" i="139" s="1"/>
  <c r="S23" i="139"/>
  <c r="T23" i="139" s="1"/>
  <c r="O23" i="139"/>
  <c r="S22" i="139"/>
  <c r="AG21" i="146" s="1"/>
  <c r="O22" i="139"/>
  <c r="O21" i="139"/>
  <c r="S21" i="139"/>
  <c r="T21" i="139" s="1"/>
  <c r="S20" i="139"/>
  <c r="T20" i="139" s="1"/>
  <c r="O20" i="139"/>
  <c r="O19" i="139"/>
  <c r="S19" i="139"/>
  <c r="T19" i="139" s="1"/>
  <c r="O18" i="139"/>
  <c r="S18" i="139"/>
  <c r="T18" i="139" s="1"/>
  <c r="S17" i="139"/>
  <c r="T17" i="139" s="1"/>
  <c r="O17" i="139"/>
  <c r="S16" i="139"/>
  <c r="T16" i="139" s="1"/>
  <c r="O16" i="139"/>
  <c r="O15" i="139"/>
  <c r="S15" i="139"/>
  <c r="T15" i="139" s="1"/>
  <c r="S14" i="139"/>
  <c r="T14" i="139" s="1"/>
  <c r="O14" i="139"/>
  <c r="O13" i="139"/>
  <c r="S13" i="139"/>
  <c r="T13" i="139" s="1"/>
  <c r="O12" i="139"/>
  <c r="S12" i="139"/>
  <c r="T12" i="139" s="1"/>
  <c r="S11" i="139"/>
  <c r="T11" i="139" s="1"/>
  <c r="O11" i="139"/>
  <c r="S10" i="139"/>
  <c r="AG9" i="146" s="1"/>
  <c r="O10" i="139"/>
  <c r="O9" i="139"/>
  <c r="S9" i="139"/>
  <c r="T9" i="139" s="1"/>
  <c r="S8" i="139"/>
  <c r="T8" i="139" s="1"/>
  <c r="O8" i="139"/>
  <c r="O7" i="139"/>
  <c r="S7" i="139"/>
  <c r="T7" i="139" s="1"/>
  <c r="O6" i="139"/>
  <c r="S6" i="139"/>
  <c r="T6" i="139" s="1"/>
  <c r="S5" i="139"/>
  <c r="T5" i="139" s="1"/>
  <c r="O5" i="139"/>
  <c r="S4" i="139"/>
  <c r="AG3" i="146" s="1"/>
  <c r="O4" i="139"/>
  <c r="O58" i="140"/>
  <c r="P57" i="146" s="1"/>
  <c r="T58" i="140"/>
  <c r="O57" i="140"/>
  <c r="P56" i="146" s="1"/>
  <c r="T57" i="140"/>
  <c r="T56" i="140"/>
  <c r="O56" i="140"/>
  <c r="P55" i="146" s="1"/>
  <c r="O55" i="140"/>
  <c r="P54" i="146" s="1"/>
  <c r="T55" i="140"/>
  <c r="O54" i="140"/>
  <c r="T54" i="140"/>
  <c r="T53" i="140"/>
  <c r="O53" i="140"/>
  <c r="P52" i="146" s="1"/>
  <c r="O52" i="140"/>
  <c r="P51" i="146" s="1"/>
  <c r="T52" i="140"/>
  <c r="O51" i="140"/>
  <c r="P50" i="146" s="1"/>
  <c r="T51" i="140"/>
  <c r="T50" i="140"/>
  <c r="O50" i="140"/>
  <c r="P49" i="146" s="1"/>
  <c r="O49" i="140"/>
  <c r="P48" i="146" s="1"/>
  <c r="T49" i="140"/>
  <c r="O48" i="140"/>
  <c r="P47" i="146" s="1"/>
  <c r="T48" i="140"/>
  <c r="T47" i="140"/>
  <c r="O47" i="140"/>
  <c r="P46" i="146" s="1"/>
  <c r="O46" i="140"/>
  <c r="T46" i="140"/>
  <c r="O45" i="140"/>
  <c r="P44" i="146" s="1"/>
  <c r="T45" i="140"/>
  <c r="T44" i="140"/>
  <c r="O44" i="140"/>
  <c r="P43" i="146" s="1"/>
  <c r="O43" i="140"/>
  <c r="P42" i="146" s="1"/>
  <c r="T43" i="140"/>
  <c r="O42" i="140"/>
  <c r="P41" i="146" s="1"/>
  <c r="T42" i="140"/>
  <c r="T41" i="140"/>
  <c r="O41" i="140"/>
  <c r="P40" i="146" s="1"/>
  <c r="O40" i="140"/>
  <c r="P39" i="146" s="1"/>
  <c r="T40" i="140"/>
  <c r="O39" i="140"/>
  <c r="P38" i="146" s="1"/>
  <c r="T39" i="140"/>
  <c r="T38" i="140"/>
  <c r="O38" i="140"/>
  <c r="O37" i="140"/>
  <c r="P36" i="146" s="1"/>
  <c r="T37" i="140"/>
  <c r="O36" i="140"/>
  <c r="P35" i="146" s="1"/>
  <c r="T36" i="140"/>
  <c r="T35" i="140"/>
  <c r="O35" i="140"/>
  <c r="P34" i="146" s="1"/>
  <c r="O34" i="140"/>
  <c r="P33" i="146" s="1"/>
  <c r="T34" i="140"/>
  <c r="O33" i="140"/>
  <c r="P32" i="146" s="1"/>
  <c r="T33" i="140"/>
  <c r="T32" i="140"/>
  <c r="O32" i="140"/>
  <c r="P31" i="146" s="1"/>
  <c r="O31" i="140"/>
  <c r="P30" i="146" s="1"/>
  <c r="T31" i="140"/>
  <c r="O30" i="140"/>
  <c r="T30" i="140"/>
  <c r="T29" i="140"/>
  <c r="O29" i="140"/>
  <c r="P28" i="146" s="1"/>
  <c r="O28" i="140"/>
  <c r="P27" i="146" s="1"/>
  <c r="T28" i="140"/>
  <c r="O27" i="140"/>
  <c r="P26" i="146" s="1"/>
  <c r="T27" i="140"/>
  <c r="T26" i="140"/>
  <c r="O26" i="140"/>
  <c r="P25" i="146" s="1"/>
  <c r="O25" i="140"/>
  <c r="P24" i="146" s="1"/>
  <c r="T25" i="140"/>
  <c r="O24" i="140"/>
  <c r="P23" i="146" s="1"/>
  <c r="T24" i="140"/>
  <c r="T23" i="140"/>
  <c r="O23" i="140"/>
  <c r="P22" i="146" s="1"/>
  <c r="O22" i="140"/>
  <c r="T22" i="140"/>
  <c r="O21" i="140"/>
  <c r="P20" i="146" s="1"/>
  <c r="T21" i="140"/>
  <c r="T20" i="140"/>
  <c r="O20" i="140"/>
  <c r="P19" i="146" s="1"/>
  <c r="O19" i="140"/>
  <c r="P18" i="146" s="1"/>
  <c r="T19" i="140"/>
  <c r="O18" i="140"/>
  <c r="P17" i="146" s="1"/>
  <c r="T18" i="140"/>
  <c r="T17" i="140"/>
  <c r="O17" i="140"/>
  <c r="P16" i="146" s="1"/>
  <c r="O16" i="140"/>
  <c r="P15" i="146" s="1"/>
  <c r="T16" i="140"/>
  <c r="O15" i="140"/>
  <c r="P14" i="146" s="1"/>
  <c r="T15" i="140"/>
  <c r="T14" i="140"/>
  <c r="O14" i="140"/>
  <c r="O13" i="140"/>
  <c r="P12" i="146" s="1"/>
  <c r="T13" i="140"/>
  <c r="O12" i="140"/>
  <c r="P11" i="146" s="1"/>
  <c r="T12" i="140"/>
  <c r="T11" i="140"/>
  <c r="O11" i="140"/>
  <c r="P10" i="146" s="1"/>
  <c r="O10" i="140"/>
  <c r="P9" i="146" s="1"/>
  <c r="T10" i="140"/>
  <c r="O9" i="140"/>
  <c r="P8" i="146" s="1"/>
  <c r="T9" i="140"/>
  <c r="T8" i="140"/>
  <c r="O8" i="140"/>
  <c r="P7" i="146" s="1"/>
  <c r="O7" i="140"/>
  <c r="P6" i="146" s="1"/>
  <c r="T7" i="140"/>
  <c r="O6" i="140"/>
  <c r="T6" i="140"/>
  <c r="T5" i="140"/>
  <c r="O5" i="140"/>
  <c r="P4" i="146" s="1"/>
  <c r="O4" i="140"/>
  <c r="P3" i="146" s="1"/>
  <c r="AF3" i="146"/>
  <c r="S58" i="135"/>
  <c r="T58" i="135" s="1"/>
  <c r="O58" i="135"/>
  <c r="S57" i="135"/>
  <c r="T57" i="135" s="1"/>
  <c r="O57" i="135"/>
  <c r="S56" i="135"/>
  <c r="T56" i="135" s="1"/>
  <c r="O56" i="135"/>
  <c r="O55" i="135"/>
  <c r="S55" i="135"/>
  <c r="T55" i="135" s="1"/>
  <c r="O54" i="135"/>
  <c r="S54" i="135"/>
  <c r="T54" i="135" s="1"/>
  <c r="S53" i="135"/>
  <c r="AE52" i="146" s="1"/>
  <c r="O53" i="135"/>
  <c r="S52" i="135"/>
  <c r="T52" i="135" s="1"/>
  <c r="O52" i="135"/>
  <c r="S51" i="135"/>
  <c r="AE50" i="146" s="1"/>
  <c r="O51" i="135"/>
  <c r="S50" i="135"/>
  <c r="T50" i="135" s="1"/>
  <c r="O50" i="135"/>
  <c r="O49" i="135"/>
  <c r="S49" i="135"/>
  <c r="T49" i="135" s="1"/>
  <c r="O48" i="135"/>
  <c r="S48" i="135"/>
  <c r="T48" i="135" s="1"/>
  <c r="S47" i="135"/>
  <c r="T47" i="135" s="1"/>
  <c r="O47" i="135"/>
  <c r="S46" i="135"/>
  <c r="T46" i="135" s="1"/>
  <c r="O46" i="135"/>
  <c r="S45" i="135"/>
  <c r="AE44" i="146" s="1"/>
  <c r="O45" i="135"/>
  <c r="S44" i="135"/>
  <c r="T44" i="135" s="1"/>
  <c r="O44" i="135"/>
  <c r="O43" i="135"/>
  <c r="S43" i="135"/>
  <c r="T43" i="135" s="1"/>
  <c r="O42" i="135"/>
  <c r="S42" i="135"/>
  <c r="T42" i="135" s="1"/>
  <c r="S41" i="135"/>
  <c r="AE40" i="146" s="1"/>
  <c r="O41" i="135"/>
  <c r="S40" i="135"/>
  <c r="T40" i="135" s="1"/>
  <c r="O40" i="135"/>
  <c r="S39" i="135"/>
  <c r="AE38" i="146" s="1"/>
  <c r="O39" i="135"/>
  <c r="S38" i="135"/>
  <c r="T38" i="135" s="1"/>
  <c r="O38" i="135"/>
  <c r="O37" i="135"/>
  <c r="S37" i="135"/>
  <c r="T37" i="135" s="1"/>
  <c r="O36" i="135"/>
  <c r="S36" i="135"/>
  <c r="T36" i="135" s="1"/>
  <c r="S35" i="135"/>
  <c r="T35" i="135" s="1"/>
  <c r="O35" i="135"/>
  <c r="S34" i="135"/>
  <c r="T34" i="135" s="1"/>
  <c r="O34" i="135"/>
  <c r="S33" i="135"/>
  <c r="AE32" i="146" s="1"/>
  <c r="O33" i="135"/>
  <c r="S32" i="135"/>
  <c r="T32" i="135" s="1"/>
  <c r="O32" i="135"/>
  <c r="O31" i="135"/>
  <c r="S31" i="135"/>
  <c r="T31" i="135" s="1"/>
  <c r="O30" i="135"/>
  <c r="S30" i="135"/>
  <c r="T30" i="135" s="1"/>
  <c r="S29" i="135"/>
  <c r="AE28" i="146" s="1"/>
  <c r="O29" i="135"/>
  <c r="S28" i="135"/>
  <c r="T28" i="135" s="1"/>
  <c r="O28" i="135"/>
  <c r="S27" i="135"/>
  <c r="AE26" i="146" s="1"/>
  <c r="O27" i="135"/>
  <c r="S26" i="135"/>
  <c r="T26" i="135" s="1"/>
  <c r="O26" i="135"/>
  <c r="O25" i="135"/>
  <c r="S25" i="135"/>
  <c r="T25" i="135" s="1"/>
  <c r="O24" i="135"/>
  <c r="S24" i="135"/>
  <c r="T24" i="135" s="1"/>
  <c r="S23" i="135"/>
  <c r="T23" i="135" s="1"/>
  <c r="O23" i="135"/>
  <c r="S22" i="135"/>
  <c r="T22" i="135" s="1"/>
  <c r="O22" i="135"/>
  <c r="S21" i="135"/>
  <c r="AE20" i="146" s="1"/>
  <c r="O21" i="135"/>
  <c r="S20" i="135"/>
  <c r="T20" i="135" s="1"/>
  <c r="O20" i="135"/>
  <c r="O19" i="135"/>
  <c r="S19" i="135"/>
  <c r="T19" i="135" s="1"/>
  <c r="O18" i="135"/>
  <c r="S18" i="135"/>
  <c r="T18" i="135" s="1"/>
  <c r="S17" i="135"/>
  <c r="AE16" i="146" s="1"/>
  <c r="O17" i="135"/>
  <c r="S16" i="135"/>
  <c r="T16" i="135" s="1"/>
  <c r="O16" i="135"/>
  <c r="T15" i="135"/>
  <c r="S15" i="135"/>
  <c r="AE14" i="146" s="1"/>
  <c r="O15" i="135"/>
  <c r="S14" i="135"/>
  <c r="T14" i="135" s="1"/>
  <c r="O14" i="135"/>
  <c r="O13" i="135"/>
  <c r="S13" i="135"/>
  <c r="T13" i="135" s="1"/>
  <c r="O12" i="135"/>
  <c r="S12" i="135"/>
  <c r="T12" i="135" s="1"/>
  <c r="S11" i="135"/>
  <c r="T11" i="135" s="1"/>
  <c r="O11" i="135"/>
  <c r="S10" i="135"/>
  <c r="T10" i="135" s="1"/>
  <c r="O10" i="135"/>
  <c r="S9" i="135"/>
  <c r="AE8" i="146" s="1"/>
  <c r="O9" i="135"/>
  <c r="S8" i="135"/>
  <c r="T8" i="135" s="1"/>
  <c r="O8" i="135"/>
  <c r="O7" i="135"/>
  <c r="S7" i="135"/>
  <c r="T7" i="135" s="1"/>
  <c r="O6" i="135"/>
  <c r="S6" i="135"/>
  <c r="T6" i="135" s="1"/>
  <c r="S5" i="135"/>
  <c r="AE4" i="146" s="1"/>
  <c r="O5" i="135"/>
  <c r="S4" i="135"/>
  <c r="O4" i="135"/>
  <c r="O58" i="121"/>
  <c r="S58" i="121"/>
  <c r="T58" i="121" s="1"/>
  <c r="O57" i="121"/>
  <c r="S57" i="121"/>
  <c r="T57" i="121" s="1"/>
  <c r="O56" i="121"/>
  <c r="S56" i="121"/>
  <c r="T56" i="121" s="1"/>
  <c r="O55" i="121"/>
  <c r="S55" i="121"/>
  <c r="T55" i="121" s="1"/>
  <c r="S54" i="121"/>
  <c r="AD53" i="146" s="1"/>
  <c r="O54" i="121"/>
  <c r="S53" i="121"/>
  <c r="T53" i="121" s="1"/>
  <c r="O53" i="121"/>
  <c r="O52" i="121"/>
  <c r="S52" i="121"/>
  <c r="T52" i="121" s="1"/>
  <c r="O51" i="121"/>
  <c r="S51" i="121"/>
  <c r="T51" i="121" s="1"/>
  <c r="O50" i="121"/>
  <c r="S50" i="121"/>
  <c r="T50" i="121" s="1"/>
  <c r="O49" i="121"/>
  <c r="S49" i="121"/>
  <c r="T49" i="121" s="1"/>
  <c r="S48" i="121"/>
  <c r="T48" i="121" s="1"/>
  <c r="O48" i="121"/>
  <c r="S47" i="121"/>
  <c r="T47" i="121" s="1"/>
  <c r="O47" i="121"/>
  <c r="O46" i="121"/>
  <c r="S46" i="121"/>
  <c r="T46" i="121" s="1"/>
  <c r="O45" i="121"/>
  <c r="S45" i="121"/>
  <c r="T45" i="121" s="1"/>
  <c r="O44" i="121"/>
  <c r="S44" i="121"/>
  <c r="T44" i="121" s="1"/>
  <c r="O43" i="121"/>
  <c r="S43" i="121"/>
  <c r="T43" i="121" s="1"/>
  <c r="S42" i="121"/>
  <c r="AD41" i="146" s="1"/>
  <c r="O42" i="121"/>
  <c r="S41" i="121"/>
  <c r="T41" i="121" s="1"/>
  <c r="O41" i="121"/>
  <c r="O40" i="121"/>
  <c r="S40" i="121"/>
  <c r="T40" i="121" s="1"/>
  <c r="O39" i="121"/>
  <c r="S39" i="121"/>
  <c r="T39" i="121" s="1"/>
  <c r="O38" i="121"/>
  <c r="S38" i="121"/>
  <c r="T38" i="121" s="1"/>
  <c r="O37" i="121"/>
  <c r="S37" i="121"/>
  <c r="T37" i="121" s="1"/>
  <c r="S36" i="121"/>
  <c r="T36" i="121" s="1"/>
  <c r="O36" i="121"/>
  <c r="S35" i="121"/>
  <c r="T35" i="121" s="1"/>
  <c r="O35" i="121"/>
  <c r="O34" i="121"/>
  <c r="S34" i="121"/>
  <c r="T34" i="121" s="1"/>
  <c r="O33" i="121"/>
  <c r="S33" i="121"/>
  <c r="T33" i="121" s="1"/>
  <c r="O32" i="121"/>
  <c r="S32" i="121"/>
  <c r="T32" i="121" s="1"/>
  <c r="O31" i="121"/>
  <c r="S31" i="121"/>
  <c r="T31" i="121" s="1"/>
  <c r="S30" i="121"/>
  <c r="AD29" i="146" s="1"/>
  <c r="O30" i="121"/>
  <c r="S29" i="121"/>
  <c r="T29" i="121" s="1"/>
  <c r="O29" i="121"/>
  <c r="O28" i="121"/>
  <c r="S28" i="121"/>
  <c r="T28" i="121" s="1"/>
  <c r="O27" i="121"/>
  <c r="S27" i="121"/>
  <c r="T27" i="121" s="1"/>
  <c r="O26" i="121"/>
  <c r="S26" i="121"/>
  <c r="T26" i="121" s="1"/>
  <c r="O25" i="121"/>
  <c r="S25" i="121"/>
  <c r="T25" i="121" s="1"/>
  <c r="S24" i="121"/>
  <c r="AD23" i="146" s="1"/>
  <c r="O24" i="121"/>
  <c r="S23" i="121"/>
  <c r="T23" i="121" s="1"/>
  <c r="O23" i="121"/>
  <c r="O22" i="121"/>
  <c r="S22" i="121"/>
  <c r="T22" i="121" s="1"/>
  <c r="O21" i="121"/>
  <c r="S21" i="121"/>
  <c r="T21" i="121" s="1"/>
  <c r="O20" i="121"/>
  <c r="S20" i="121"/>
  <c r="T20" i="121" s="1"/>
  <c r="O19" i="121"/>
  <c r="S19" i="121"/>
  <c r="T19" i="121" s="1"/>
  <c r="S18" i="121"/>
  <c r="T18" i="121" s="1"/>
  <c r="O18" i="121"/>
  <c r="S17" i="121"/>
  <c r="T17" i="121" s="1"/>
  <c r="O17" i="121"/>
  <c r="O16" i="121"/>
  <c r="S16" i="121"/>
  <c r="T16" i="121" s="1"/>
  <c r="O15" i="121"/>
  <c r="S15" i="121"/>
  <c r="T15" i="121" s="1"/>
  <c r="O14" i="121"/>
  <c r="S14" i="121"/>
  <c r="T14" i="121" s="1"/>
  <c r="O13" i="121"/>
  <c r="S13" i="121"/>
  <c r="T13" i="121" s="1"/>
  <c r="S12" i="121"/>
  <c r="T12" i="121" s="1"/>
  <c r="O12" i="121"/>
  <c r="S11" i="121"/>
  <c r="T11" i="121" s="1"/>
  <c r="O11" i="121"/>
  <c r="O10" i="121"/>
  <c r="S10" i="121"/>
  <c r="T10" i="121" s="1"/>
  <c r="O9" i="121"/>
  <c r="S9" i="121"/>
  <c r="T9" i="121" s="1"/>
  <c r="O8" i="121"/>
  <c r="S8" i="121"/>
  <c r="T8" i="121" s="1"/>
  <c r="O7" i="121"/>
  <c r="S7" i="121"/>
  <c r="T7" i="121" s="1"/>
  <c r="S6" i="121"/>
  <c r="AD5" i="146" s="1"/>
  <c r="O6" i="121"/>
  <c r="S5" i="121"/>
  <c r="T5" i="121" s="1"/>
  <c r="O5" i="121"/>
  <c r="O4" i="121"/>
  <c r="S4" i="121"/>
  <c r="AD3" i="146" s="1"/>
  <c r="S58" i="134"/>
  <c r="T58" i="134" s="1"/>
  <c r="O58" i="134"/>
  <c r="O57" i="134"/>
  <c r="S57" i="134"/>
  <c r="T57" i="134" s="1"/>
  <c r="O56" i="134"/>
  <c r="S56" i="134"/>
  <c r="T56" i="134" s="1"/>
  <c r="S55" i="134"/>
  <c r="T55" i="134" s="1"/>
  <c r="O55" i="134"/>
  <c r="O54" i="134"/>
  <c r="S54" i="134"/>
  <c r="T54" i="134" s="1"/>
  <c r="S53" i="134"/>
  <c r="T53" i="134" s="1"/>
  <c r="O53" i="134"/>
  <c r="S52" i="134"/>
  <c r="T52" i="134" s="1"/>
  <c r="O52" i="134"/>
  <c r="O51" i="134"/>
  <c r="S51" i="134"/>
  <c r="T51" i="134" s="1"/>
  <c r="O50" i="134"/>
  <c r="S50" i="134"/>
  <c r="AC49" i="146" s="1"/>
  <c r="S49" i="134"/>
  <c r="T49" i="134" s="1"/>
  <c r="O49" i="134"/>
  <c r="O48" i="134"/>
  <c r="S48" i="134"/>
  <c r="T48" i="134" s="1"/>
  <c r="S47" i="134"/>
  <c r="T47" i="134" s="1"/>
  <c r="O47" i="134"/>
  <c r="S46" i="134"/>
  <c r="T46" i="134" s="1"/>
  <c r="O46" i="134"/>
  <c r="O45" i="134"/>
  <c r="S45" i="134"/>
  <c r="T45" i="134" s="1"/>
  <c r="O44" i="134"/>
  <c r="S44" i="134"/>
  <c r="T44" i="134" s="1"/>
  <c r="S43" i="134"/>
  <c r="T43" i="134" s="1"/>
  <c r="O43" i="134"/>
  <c r="O42" i="134"/>
  <c r="S42" i="134"/>
  <c r="T42" i="134" s="1"/>
  <c r="S41" i="134"/>
  <c r="T41" i="134" s="1"/>
  <c r="O41" i="134"/>
  <c r="S40" i="134"/>
  <c r="T40" i="134" s="1"/>
  <c r="O40" i="134"/>
  <c r="O39" i="134"/>
  <c r="S39" i="134"/>
  <c r="T39" i="134" s="1"/>
  <c r="O38" i="134"/>
  <c r="S38" i="134"/>
  <c r="T38" i="134" s="1"/>
  <c r="S37" i="134"/>
  <c r="T37" i="134" s="1"/>
  <c r="O37" i="134"/>
  <c r="O36" i="134"/>
  <c r="S36" i="134"/>
  <c r="T36" i="134" s="1"/>
  <c r="S35" i="134"/>
  <c r="T35" i="134" s="1"/>
  <c r="O35" i="134"/>
  <c r="S34" i="134"/>
  <c r="T34" i="134" s="1"/>
  <c r="O34" i="134"/>
  <c r="O33" i="134"/>
  <c r="S33" i="134"/>
  <c r="T33" i="134" s="1"/>
  <c r="O32" i="134"/>
  <c r="S32" i="134"/>
  <c r="T32" i="134" s="1"/>
  <c r="S31" i="134"/>
  <c r="T31" i="134" s="1"/>
  <c r="O31" i="134"/>
  <c r="O30" i="134"/>
  <c r="S30" i="134"/>
  <c r="T30" i="134" s="1"/>
  <c r="S29" i="134"/>
  <c r="T29" i="134" s="1"/>
  <c r="O29" i="134"/>
  <c r="S28" i="134"/>
  <c r="T28" i="134" s="1"/>
  <c r="O28" i="134"/>
  <c r="O27" i="134"/>
  <c r="S27" i="134"/>
  <c r="T27" i="134" s="1"/>
  <c r="O26" i="134"/>
  <c r="S26" i="134"/>
  <c r="T26" i="134" s="1"/>
  <c r="S25" i="134"/>
  <c r="T25" i="134" s="1"/>
  <c r="O25" i="134"/>
  <c r="O24" i="134"/>
  <c r="S24" i="134"/>
  <c r="T24" i="134" s="1"/>
  <c r="S23" i="134"/>
  <c r="T23" i="134" s="1"/>
  <c r="O23" i="134"/>
  <c r="S22" i="134"/>
  <c r="T22" i="134" s="1"/>
  <c r="O22" i="134"/>
  <c r="O21" i="134"/>
  <c r="S21" i="134"/>
  <c r="T21" i="134" s="1"/>
  <c r="O20" i="134"/>
  <c r="S20" i="134"/>
  <c r="T20" i="134" s="1"/>
  <c r="S19" i="134"/>
  <c r="T19" i="134" s="1"/>
  <c r="O19" i="134"/>
  <c r="O18" i="134"/>
  <c r="S18" i="134"/>
  <c r="T18" i="134" s="1"/>
  <c r="S17" i="134"/>
  <c r="T17" i="134" s="1"/>
  <c r="O17" i="134"/>
  <c r="S16" i="134"/>
  <c r="T16" i="134" s="1"/>
  <c r="O16" i="134"/>
  <c r="O15" i="134"/>
  <c r="S15" i="134"/>
  <c r="T15" i="134" s="1"/>
  <c r="O14" i="134"/>
  <c r="S14" i="134"/>
  <c r="T14" i="134" s="1"/>
  <c r="S13" i="134"/>
  <c r="T13" i="134" s="1"/>
  <c r="O13" i="134"/>
  <c r="O12" i="134"/>
  <c r="S12" i="134"/>
  <c r="T12" i="134" s="1"/>
  <c r="S11" i="134"/>
  <c r="T11" i="134" s="1"/>
  <c r="O11" i="134"/>
  <c r="S10" i="134"/>
  <c r="T10" i="134" s="1"/>
  <c r="O10" i="134"/>
  <c r="O9" i="134"/>
  <c r="S9" i="134"/>
  <c r="T9" i="134" s="1"/>
  <c r="O8" i="134"/>
  <c r="S8" i="134"/>
  <c r="T8" i="134" s="1"/>
  <c r="S7" i="134"/>
  <c r="T7" i="134" s="1"/>
  <c r="O7" i="134"/>
  <c r="O6" i="134"/>
  <c r="S6" i="134"/>
  <c r="T6" i="134" s="1"/>
  <c r="S5" i="134"/>
  <c r="T5" i="134" s="1"/>
  <c r="O5" i="134"/>
  <c r="S4" i="134"/>
  <c r="T4" i="134" s="1"/>
  <c r="O4" i="134"/>
  <c r="S58" i="113"/>
  <c r="T58" i="113" s="1"/>
  <c r="O58" i="113"/>
  <c r="S57" i="113"/>
  <c r="AB56" i="146" s="1"/>
  <c r="O57" i="113"/>
  <c r="S56" i="113"/>
  <c r="T56" i="113" s="1"/>
  <c r="O56" i="113"/>
  <c r="S55" i="113"/>
  <c r="T55" i="113" s="1"/>
  <c r="O55" i="113"/>
  <c r="O54" i="113"/>
  <c r="S54" i="113"/>
  <c r="T54" i="113" s="1"/>
  <c r="O53" i="113"/>
  <c r="S53" i="113"/>
  <c r="T53" i="113" s="1"/>
  <c r="T52" i="113"/>
  <c r="S52" i="113"/>
  <c r="AB51" i="146" s="1"/>
  <c r="O52" i="113"/>
  <c r="S51" i="113"/>
  <c r="T51" i="113" s="1"/>
  <c r="O51" i="113"/>
  <c r="S50" i="113"/>
  <c r="T50" i="113" s="1"/>
  <c r="O50" i="113"/>
  <c r="O49" i="113"/>
  <c r="S49" i="113"/>
  <c r="T49" i="113" s="1"/>
  <c r="O48" i="113"/>
  <c r="S48" i="113"/>
  <c r="T48" i="113" s="1"/>
  <c r="O47" i="113"/>
  <c r="S47" i="113"/>
  <c r="T47" i="113" s="1"/>
  <c r="T46" i="113"/>
  <c r="S46" i="113"/>
  <c r="AB45" i="146" s="1"/>
  <c r="O46" i="113"/>
  <c r="S45" i="113"/>
  <c r="T45" i="113" s="1"/>
  <c r="O45" i="113"/>
  <c r="S44" i="113"/>
  <c r="T44" i="113" s="1"/>
  <c r="O44" i="113"/>
  <c r="O43" i="113"/>
  <c r="S43" i="113"/>
  <c r="T43" i="113" s="1"/>
  <c r="O42" i="113"/>
  <c r="S42" i="113"/>
  <c r="T42" i="113" s="1"/>
  <c r="O41" i="113"/>
  <c r="S41" i="113"/>
  <c r="T41" i="113" s="1"/>
  <c r="T40" i="113"/>
  <c r="S40" i="113"/>
  <c r="AB39" i="146" s="1"/>
  <c r="O40" i="113"/>
  <c r="S39" i="113"/>
  <c r="T39" i="113" s="1"/>
  <c r="O39" i="113"/>
  <c r="T38" i="113"/>
  <c r="O38" i="113"/>
  <c r="O37" i="113"/>
  <c r="S37" i="113"/>
  <c r="T37" i="113" s="1"/>
  <c r="O36" i="113"/>
  <c r="S36" i="113"/>
  <c r="T36" i="113" s="1"/>
  <c r="O35" i="113"/>
  <c r="S35" i="113"/>
  <c r="T35" i="113" s="1"/>
  <c r="S34" i="113"/>
  <c r="AB33" i="146" s="1"/>
  <c r="O34" i="113"/>
  <c r="S33" i="113"/>
  <c r="T33" i="113" s="1"/>
  <c r="O33" i="113"/>
  <c r="S32" i="113"/>
  <c r="T32" i="113" s="1"/>
  <c r="O32" i="113"/>
  <c r="O31" i="113"/>
  <c r="S31" i="113"/>
  <c r="T31" i="113" s="1"/>
  <c r="O30" i="113"/>
  <c r="S30" i="113"/>
  <c r="T30" i="113" s="1"/>
  <c r="O29" i="113"/>
  <c r="S29" i="113"/>
  <c r="T29" i="113" s="1"/>
  <c r="S28" i="113"/>
  <c r="AB27" i="146" s="1"/>
  <c r="O28" i="113"/>
  <c r="S27" i="113"/>
  <c r="T27" i="113" s="1"/>
  <c r="O27" i="113"/>
  <c r="S26" i="113"/>
  <c r="T26" i="113" s="1"/>
  <c r="O26" i="113"/>
  <c r="O25" i="113"/>
  <c r="S25" i="113"/>
  <c r="T25" i="113" s="1"/>
  <c r="O24" i="113"/>
  <c r="S24" i="113"/>
  <c r="T24" i="113" s="1"/>
  <c r="O23" i="113"/>
  <c r="S23" i="113"/>
  <c r="T23" i="113" s="1"/>
  <c r="S22" i="113"/>
  <c r="AB21" i="146" s="1"/>
  <c r="O22" i="113"/>
  <c r="S21" i="113"/>
  <c r="T21" i="113" s="1"/>
  <c r="O21" i="113"/>
  <c r="S20" i="113"/>
  <c r="T20" i="113" s="1"/>
  <c r="O20" i="113"/>
  <c r="O19" i="113"/>
  <c r="S19" i="113"/>
  <c r="T19" i="113" s="1"/>
  <c r="O18" i="113"/>
  <c r="S18" i="113"/>
  <c r="T18" i="113" s="1"/>
  <c r="O17" i="113"/>
  <c r="S17" i="113"/>
  <c r="T17" i="113" s="1"/>
  <c r="S16" i="113"/>
  <c r="T16" i="113" s="1"/>
  <c r="O16" i="113"/>
  <c r="S15" i="113"/>
  <c r="T15" i="113" s="1"/>
  <c r="O15" i="113"/>
  <c r="O14" i="113"/>
  <c r="S14" i="113"/>
  <c r="T14" i="113" s="1"/>
  <c r="O13" i="113"/>
  <c r="S13" i="113"/>
  <c r="T13" i="113" s="1"/>
  <c r="O12" i="113"/>
  <c r="S12" i="113"/>
  <c r="T12" i="113" s="1"/>
  <c r="O11" i="113"/>
  <c r="S11" i="113"/>
  <c r="T11" i="113" s="1"/>
  <c r="S10" i="113"/>
  <c r="T10" i="113" s="1"/>
  <c r="O10" i="113"/>
  <c r="S9" i="113"/>
  <c r="T9" i="113" s="1"/>
  <c r="O9" i="113"/>
  <c r="O8" i="113"/>
  <c r="S8" i="113"/>
  <c r="T8" i="113" s="1"/>
  <c r="O7" i="113"/>
  <c r="S7" i="113"/>
  <c r="T7" i="113" s="1"/>
  <c r="O6" i="113"/>
  <c r="S6" i="113"/>
  <c r="T6" i="113" s="1"/>
  <c r="O5" i="113"/>
  <c r="S5" i="113"/>
  <c r="T5" i="113" s="1"/>
  <c r="S4" i="113"/>
  <c r="O4" i="113"/>
  <c r="O58" i="141"/>
  <c r="O57" i="141"/>
  <c r="O56" i="141"/>
  <c r="O55" i="141"/>
  <c r="O54" i="141"/>
  <c r="O53" i="141"/>
  <c r="O52" i="141"/>
  <c r="O51" i="141"/>
  <c r="O50" i="141"/>
  <c r="O49" i="141"/>
  <c r="O48" i="141"/>
  <c r="O47" i="141"/>
  <c r="O46" i="141"/>
  <c r="O45" i="141"/>
  <c r="O44" i="141"/>
  <c r="O43" i="141"/>
  <c r="O42" i="141"/>
  <c r="O41" i="141"/>
  <c r="O40" i="141"/>
  <c r="O39" i="141"/>
  <c r="O38" i="141"/>
  <c r="O37" i="141"/>
  <c r="O36" i="141"/>
  <c r="O35" i="141"/>
  <c r="O34" i="141"/>
  <c r="O33" i="141"/>
  <c r="O32" i="141"/>
  <c r="O31" i="141"/>
  <c r="O30" i="141"/>
  <c r="O29" i="141"/>
  <c r="O28" i="141"/>
  <c r="O27" i="141"/>
  <c r="O26" i="141"/>
  <c r="O25" i="141"/>
  <c r="O24" i="141"/>
  <c r="O23" i="141"/>
  <c r="O22" i="141"/>
  <c r="O21" i="141"/>
  <c r="O20" i="141"/>
  <c r="O19" i="141"/>
  <c r="O18" i="141"/>
  <c r="O17" i="141"/>
  <c r="O16" i="141"/>
  <c r="O15" i="141"/>
  <c r="O14" i="141"/>
  <c r="O13" i="141"/>
  <c r="O12" i="141"/>
  <c r="O11" i="141"/>
  <c r="O10" i="141"/>
  <c r="O9" i="141"/>
  <c r="O8" i="141"/>
  <c r="O7" i="141"/>
  <c r="O6" i="141"/>
  <c r="S6" i="141"/>
  <c r="T6" i="141" s="1"/>
  <c r="O5" i="141"/>
  <c r="O4" i="141"/>
  <c r="K3" i="146" s="1"/>
  <c r="O58" i="132"/>
  <c r="O57" i="132"/>
  <c r="O56" i="132"/>
  <c r="O55" i="132"/>
  <c r="O54" i="132"/>
  <c r="O53" i="132"/>
  <c r="O52" i="132"/>
  <c r="O51" i="132"/>
  <c r="O50" i="132"/>
  <c r="O49" i="132"/>
  <c r="O48" i="132"/>
  <c r="O47" i="132"/>
  <c r="O46" i="132"/>
  <c r="O45" i="132"/>
  <c r="O44" i="132"/>
  <c r="O43" i="132"/>
  <c r="O42" i="132"/>
  <c r="O41" i="132"/>
  <c r="O40" i="132"/>
  <c r="O39" i="132"/>
  <c r="O38" i="132"/>
  <c r="O37" i="132"/>
  <c r="O36" i="132"/>
  <c r="O35" i="132"/>
  <c r="O34" i="132"/>
  <c r="O33" i="132"/>
  <c r="O32" i="132"/>
  <c r="O31" i="132"/>
  <c r="O30" i="132"/>
  <c r="O29" i="132"/>
  <c r="O28" i="132"/>
  <c r="O27" i="132"/>
  <c r="O26" i="132"/>
  <c r="O25" i="132"/>
  <c r="O24" i="132"/>
  <c r="O23" i="132"/>
  <c r="O22" i="132"/>
  <c r="O21" i="132"/>
  <c r="O20" i="132"/>
  <c r="O19" i="132"/>
  <c r="O18" i="132"/>
  <c r="O17" i="132"/>
  <c r="O16" i="132"/>
  <c r="O15" i="132"/>
  <c r="O14" i="132"/>
  <c r="O13" i="132"/>
  <c r="O12" i="132"/>
  <c r="O11" i="132"/>
  <c r="O10" i="132"/>
  <c r="O9" i="132"/>
  <c r="O8" i="132"/>
  <c r="O7" i="132"/>
  <c r="O6" i="132"/>
  <c r="O5" i="132"/>
  <c r="O4" i="132"/>
  <c r="O58" i="131"/>
  <c r="O57" i="131"/>
  <c r="O56" i="131"/>
  <c r="O55" i="131"/>
  <c r="O54" i="131"/>
  <c r="O53" i="131"/>
  <c r="O52" i="131"/>
  <c r="O51" i="131"/>
  <c r="O50" i="131"/>
  <c r="O49" i="131"/>
  <c r="O48" i="131"/>
  <c r="S48" i="131"/>
  <c r="T48" i="131" s="1"/>
  <c r="O47" i="131"/>
  <c r="O46" i="131"/>
  <c r="O45" i="131"/>
  <c r="O44" i="131"/>
  <c r="O43" i="131"/>
  <c r="O42" i="131"/>
  <c r="O41" i="131"/>
  <c r="O40" i="131"/>
  <c r="O39" i="131"/>
  <c r="O38" i="131"/>
  <c r="O37" i="131"/>
  <c r="O36" i="131"/>
  <c r="S36" i="131"/>
  <c r="T36" i="131" s="1"/>
  <c r="O35" i="131"/>
  <c r="O34" i="131"/>
  <c r="O33" i="131"/>
  <c r="O32" i="131"/>
  <c r="O31" i="131"/>
  <c r="O30" i="131"/>
  <c r="S30" i="131"/>
  <c r="T30" i="131" s="1"/>
  <c r="O29" i="131"/>
  <c r="O28" i="131"/>
  <c r="O27" i="131"/>
  <c r="O26" i="131"/>
  <c r="O25" i="131"/>
  <c r="O24" i="131"/>
  <c r="O23" i="131"/>
  <c r="O22" i="131"/>
  <c r="O21" i="131"/>
  <c r="O20" i="131"/>
  <c r="O19" i="131"/>
  <c r="O18" i="131"/>
  <c r="S18" i="131"/>
  <c r="T18" i="131" s="1"/>
  <c r="O17" i="131"/>
  <c r="O16" i="131"/>
  <c r="O15" i="131"/>
  <c r="O14" i="131"/>
  <c r="O13" i="131"/>
  <c r="O12" i="131"/>
  <c r="S12" i="131"/>
  <c r="T12" i="131" s="1"/>
  <c r="O11" i="131"/>
  <c r="O10" i="131"/>
  <c r="O9" i="131"/>
  <c r="O8" i="131"/>
  <c r="O7" i="131"/>
  <c r="O6" i="131"/>
  <c r="S6" i="131"/>
  <c r="T6" i="131" s="1"/>
  <c r="O5" i="131"/>
  <c r="O4" i="131"/>
  <c r="S9" i="131"/>
  <c r="T9" i="131" s="1"/>
  <c r="S15" i="131"/>
  <c r="T15" i="131" s="1"/>
  <c r="S21" i="131"/>
  <c r="T21" i="131" s="1"/>
  <c r="S24" i="131"/>
  <c r="T24" i="131" s="1"/>
  <c r="S27" i="131"/>
  <c r="T27" i="131" s="1"/>
  <c r="S33" i="131"/>
  <c r="T33" i="131" s="1"/>
  <c r="S39" i="131"/>
  <c r="T39" i="131" s="1"/>
  <c r="S45" i="131"/>
  <c r="T45" i="131" s="1"/>
  <c r="S47" i="131"/>
  <c r="T47" i="131" s="1"/>
  <c r="S50" i="131"/>
  <c r="T50" i="131" s="1"/>
  <c r="S53" i="131"/>
  <c r="T53" i="131" s="1"/>
  <c r="S57" i="131"/>
  <c r="T57" i="131" s="1"/>
  <c r="S4" i="132"/>
  <c r="Z3" i="146" s="1"/>
  <c r="S13" i="132"/>
  <c r="T13" i="132" s="1"/>
  <c r="S16" i="132"/>
  <c r="T16" i="132" s="1"/>
  <c r="S22" i="132"/>
  <c r="T22" i="132" s="1"/>
  <c r="S31" i="132"/>
  <c r="T31" i="132" s="1"/>
  <c r="S34" i="132"/>
  <c r="T34" i="132" s="1"/>
  <c r="S40" i="132"/>
  <c r="T40" i="132" s="1"/>
  <c r="S49" i="132"/>
  <c r="T49" i="132" s="1"/>
  <c r="S52" i="132"/>
  <c r="T52" i="132" s="1"/>
  <c r="S58" i="132"/>
  <c r="T58" i="132" s="1"/>
  <c r="S19" i="141"/>
  <c r="T19" i="141" s="1"/>
  <c r="S31" i="141"/>
  <c r="T31" i="141" s="1"/>
  <c r="S37" i="141"/>
  <c r="T37" i="141" s="1"/>
  <c r="S49" i="141"/>
  <c r="T49" i="141" s="1"/>
  <c r="O5" i="145"/>
  <c r="O6" i="145"/>
  <c r="O7" i="145"/>
  <c r="O8" i="145"/>
  <c r="O9" i="145"/>
  <c r="O10" i="145"/>
  <c r="O11" i="145"/>
  <c r="O12" i="145"/>
  <c r="O13" i="145"/>
  <c r="O14" i="145"/>
  <c r="O15" i="145"/>
  <c r="O16" i="145"/>
  <c r="O17" i="145"/>
  <c r="O18" i="145"/>
  <c r="O19" i="145"/>
  <c r="O20" i="145"/>
  <c r="O21" i="145"/>
  <c r="O22" i="145"/>
  <c r="O23" i="145"/>
  <c r="O24" i="145"/>
  <c r="O25" i="145"/>
  <c r="O26" i="145"/>
  <c r="O27" i="145"/>
  <c r="O28" i="145"/>
  <c r="O29" i="145"/>
  <c r="O30" i="145"/>
  <c r="O31" i="145"/>
  <c r="O32" i="145"/>
  <c r="O33" i="145"/>
  <c r="O34" i="145"/>
  <c r="O35" i="145"/>
  <c r="O36" i="145"/>
  <c r="O37" i="145"/>
  <c r="O38" i="145"/>
  <c r="O39" i="145"/>
  <c r="O40" i="145"/>
  <c r="O41" i="145"/>
  <c r="O42" i="145"/>
  <c r="O43" i="145"/>
  <c r="O44" i="145"/>
  <c r="O45" i="145"/>
  <c r="O46" i="145"/>
  <c r="O47" i="145"/>
  <c r="O48" i="145"/>
  <c r="O49" i="145"/>
  <c r="O50" i="145"/>
  <c r="O51" i="145"/>
  <c r="O52" i="145"/>
  <c r="O53" i="145"/>
  <c r="O54" i="145"/>
  <c r="O55" i="145"/>
  <c r="O56" i="145"/>
  <c r="O57" i="145"/>
  <c r="O58" i="145"/>
  <c r="O4" i="145"/>
  <c r="M5" i="145"/>
  <c r="BD4" i="146" s="1"/>
  <c r="M6" i="145"/>
  <c r="BD5" i="146" s="1"/>
  <c r="M7" i="145"/>
  <c r="L7" i="128" s="1"/>
  <c r="M8" i="145"/>
  <c r="BD7" i="146" s="1"/>
  <c r="M9" i="145"/>
  <c r="BD8" i="146" s="1"/>
  <c r="M10" i="145"/>
  <c r="BD9" i="146" s="1"/>
  <c r="M11" i="145"/>
  <c r="BD10" i="146" s="1"/>
  <c r="M12" i="145"/>
  <c r="BD11" i="146" s="1"/>
  <c r="M13" i="145"/>
  <c r="M14" i="145"/>
  <c r="S14" i="145" s="1"/>
  <c r="M15" i="145"/>
  <c r="BD14" i="146" s="1"/>
  <c r="M16" i="145"/>
  <c r="BD15" i="146" s="1"/>
  <c r="M17" i="145"/>
  <c r="L17" i="128" s="1"/>
  <c r="M18" i="145"/>
  <c r="M19" i="145"/>
  <c r="M20" i="145"/>
  <c r="BD19" i="146" s="1"/>
  <c r="M21" i="145"/>
  <c r="L21" i="128" s="1"/>
  <c r="M22" i="145"/>
  <c r="BD21" i="146" s="1"/>
  <c r="M23" i="145"/>
  <c r="BD22" i="146" s="1"/>
  <c r="M24" i="145"/>
  <c r="S24" i="145" s="1"/>
  <c r="M25" i="145"/>
  <c r="M26" i="145"/>
  <c r="S26" i="145" s="1"/>
  <c r="M27" i="145"/>
  <c r="M28" i="145"/>
  <c r="L28" i="128" s="1"/>
  <c r="M29" i="145"/>
  <c r="L29" i="128" s="1"/>
  <c r="M30" i="145"/>
  <c r="L30" i="128" s="1"/>
  <c r="M31" i="145"/>
  <c r="L31" i="128" s="1"/>
  <c r="M32" i="145"/>
  <c r="M33" i="145"/>
  <c r="L33" i="128" s="1"/>
  <c r="M34" i="145"/>
  <c r="BD33" i="146" s="1"/>
  <c r="M35" i="145"/>
  <c r="BD34" i="146" s="1"/>
  <c r="M36" i="145"/>
  <c r="S36" i="145" s="1"/>
  <c r="M37" i="145"/>
  <c r="L37" i="128" s="1"/>
  <c r="M38" i="145"/>
  <c r="S38" i="145" s="1"/>
  <c r="M39" i="145"/>
  <c r="M40" i="145"/>
  <c r="L40" i="128" s="1"/>
  <c r="M41" i="145"/>
  <c r="L41" i="128" s="1"/>
  <c r="M42" i="145"/>
  <c r="M43" i="145"/>
  <c r="M44" i="145"/>
  <c r="L44" i="128" s="1"/>
  <c r="M45" i="145"/>
  <c r="L45" i="128" s="1"/>
  <c r="M46" i="145"/>
  <c r="M47" i="145"/>
  <c r="L47" i="128" s="1"/>
  <c r="M48" i="145"/>
  <c r="L48" i="128" s="1"/>
  <c r="M49" i="145"/>
  <c r="M50" i="145"/>
  <c r="BD49" i="146" s="1"/>
  <c r="M51" i="145"/>
  <c r="M52" i="145"/>
  <c r="L52" i="128" s="1"/>
  <c r="M53" i="145"/>
  <c r="BD52" i="146" s="1"/>
  <c r="M54" i="145"/>
  <c r="BD53" i="146" s="1"/>
  <c r="M55" i="145"/>
  <c r="L55" i="128" s="1"/>
  <c r="M56" i="145"/>
  <c r="M57" i="145"/>
  <c r="L57" i="128" s="1"/>
  <c r="M58" i="145"/>
  <c r="M4" i="145"/>
  <c r="S4" i="145" s="1"/>
  <c r="T4" i="145" s="1"/>
  <c r="K6" i="128"/>
  <c r="K7" i="128"/>
  <c r="K8" i="128"/>
  <c r="K9" i="128"/>
  <c r="K10" i="128"/>
  <c r="K11" i="128"/>
  <c r="K12" i="128"/>
  <c r="K13" i="128"/>
  <c r="K14" i="128"/>
  <c r="K15" i="128"/>
  <c r="K16" i="128"/>
  <c r="K17" i="128"/>
  <c r="K18" i="128"/>
  <c r="K19" i="128"/>
  <c r="K20" i="128"/>
  <c r="K21" i="128"/>
  <c r="K22" i="128"/>
  <c r="K23" i="128"/>
  <c r="K24" i="128"/>
  <c r="K25" i="128"/>
  <c r="K26" i="128"/>
  <c r="K27" i="128"/>
  <c r="K28" i="128"/>
  <c r="K29" i="128"/>
  <c r="K30" i="128"/>
  <c r="K31" i="128"/>
  <c r="K32" i="128"/>
  <c r="K33" i="128"/>
  <c r="K34" i="128"/>
  <c r="K35" i="128"/>
  <c r="K36" i="128"/>
  <c r="K37" i="128"/>
  <c r="K38" i="128"/>
  <c r="K39" i="128"/>
  <c r="K40" i="128"/>
  <c r="K41" i="128"/>
  <c r="K42" i="128"/>
  <c r="K43" i="128"/>
  <c r="K44" i="128"/>
  <c r="K45" i="128"/>
  <c r="K46" i="128"/>
  <c r="K47" i="128"/>
  <c r="K48" i="128"/>
  <c r="K49" i="128"/>
  <c r="K50" i="128"/>
  <c r="K51" i="128"/>
  <c r="K52" i="128"/>
  <c r="K53" i="128"/>
  <c r="K54" i="128"/>
  <c r="K55" i="128"/>
  <c r="K56" i="128"/>
  <c r="K57" i="128"/>
  <c r="K58" i="128"/>
  <c r="T13" i="129" l="1"/>
  <c r="T19" i="129"/>
  <c r="AJ3" i="146"/>
  <c r="AH6" i="146"/>
  <c r="T22" i="139"/>
  <c r="T40" i="139"/>
  <c r="T9" i="135"/>
  <c r="T53" i="135"/>
  <c r="T34" i="113"/>
  <c r="T49" i="129"/>
  <c r="T7" i="129"/>
  <c r="T15" i="137"/>
  <c r="AC44" i="146"/>
  <c r="AC37" i="146"/>
  <c r="AC27" i="146"/>
  <c r="AC20" i="146"/>
  <c r="AC19" i="146"/>
  <c r="AC56" i="146"/>
  <c r="AC11" i="146"/>
  <c r="AC55" i="146"/>
  <c r="AC3" i="146"/>
  <c r="AC45" i="146"/>
  <c r="T57" i="113"/>
  <c r="T27" i="135"/>
  <c r="T39" i="135"/>
  <c r="T21" i="135"/>
  <c r="T45" i="135"/>
  <c r="T51" i="135"/>
  <c r="T33" i="135"/>
  <c r="AH36" i="146"/>
  <c r="AH14" i="146"/>
  <c r="AH28" i="146"/>
  <c r="T29" i="136"/>
  <c r="T5" i="136"/>
  <c r="AH4" i="146"/>
  <c r="S10" i="136"/>
  <c r="AH29" i="146"/>
  <c r="AH21" i="146"/>
  <c r="AH13" i="146"/>
  <c r="AH5" i="146"/>
  <c r="BN19" i="146"/>
  <c r="BN11" i="146"/>
  <c r="S4" i="136"/>
  <c r="S23" i="136"/>
  <c r="AH20" i="146"/>
  <c r="AH12" i="146"/>
  <c r="BN3" i="146"/>
  <c r="BN26" i="146"/>
  <c r="BN18" i="146"/>
  <c r="T41" i="136"/>
  <c r="AH27" i="146"/>
  <c r="AH19" i="146"/>
  <c r="AH11" i="146"/>
  <c r="BN25" i="146"/>
  <c r="BN17" i="146"/>
  <c r="BN12" i="146"/>
  <c r="T17" i="136"/>
  <c r="AH26" i="146"/>
  <c r="AH18" i="146"/>
  <c r="AH10" i="146"/>
  <c r="BN24" i="146"/>
  <c r="L13" i="128"/>
  <c r="AH25" i="146"/>
  <c r="AH17" i="146"/>
  <c r="BN23" i="146"/>
  <c r="BN7" i="146"/>
  <c r="AH52" i="146"/>
  <c r="AH24" i="146"/>
  <c r="AH8" i="146"/>
  <c r="BN14" i="146"/>
  <c r="BN6" i="146"/>
  <c r="AH44" i="146"/>
  <c r="AH23" i="146"/>
  <c r="AH15" i="146"/>
  <c r="AH7" i="146"/>
  <c r="BN5" i="146"/>
  <c r="AM56" i="146"/>
  <c r="AM48" i="146"/>
  <c r="AM40" i="146"/>
  <c r="AM32" i="146"/>
  <c r="AM24" i="146"/>
  <c r="AM16" i="146"/>
  <c r="AM8" i="146"/>
  <c r="AM55" i="146"/>
  <c r="AM47" i="146"/>
  <c r="AM39" i="146"/>
  <c r="AM31" i="146"/>
  <c r="AM23" i="146"/>
  <c r="AM15" i="146"/>
  <c r="AM7" i="146"/>
  <c r="AM54" i="146"/>
  <c r="AM46" i="146"/>
  <c r="AM38" i="146"/>
  <c r="AM30" i="146"/>
  <c r="AM22" i="146"/>
  <c r="AM14" i="146"/>
  <c r="AM6" i="146"/>
  <c r="AM53" i="146"/>
  <c r="AM45" i="146"/>
  <c r="AM37" i="146"/>
  <c r="AM29" i="146"/>
  <c r="AM21" i="146"/>
  <c r="AM13" i="146"/>
  <c r="AM5" i="146"/>
  <c r="AM52" i="146"/>
  <c r="AM44" i="146"/>
  <c r="AM36" i="146"/>
  <c r="AM28" i="146"/>
  <c r="AM20" i="146"/>
  <c r="AM12" i="146"/>
  <c r="AM4" i="146"/>
  <c r="AM51" i="146"/>
  <c r="AM43" i="146"/>
  <c r="AM35" i="146"/>
  <c r="AM27" i="146"/>
  <c r="AM19" i="146"/>
  <c r="AM11" i="146"/>
  <c r="AM50" i="146"/>
  <c r="AM42" i="146"/>
  <c r="AM34" i="146"/>
  <c r="AM26" i="146"/>
  <c r="AM18" i="146"/>
  <c r="AM10" i="146"/>
  <c r="AM57" i="146"/>
  <c r="AM49" i="146"/>
  <c r="AM41" i="146"/>
  <c r="AM33" i="146"/>
  <c r="AM25" i="146"/>
  <c r="AM17" i="146"/>
  <c r="AM9" i="146"/>
  <c r="AK50" i="146"/>
  <c r="AK42" i="146"/>
  <c r="AK34" i="146"/>
  <c r="AK26" i="146"/>
  <c r="AK18" i="146"/>
  <c r="AK10" i="146"/>
  <c r="AK57" i="146"/>
  <c r="AK49" i="146"/>
  <c r="AK41" i="146"/>
  <c r="AK33" i="146"/>
  <c r="AK25" i="146"/>
  <c r="AK17" i="146"/>
  <c r="AK9" i="146"/>
  <c r="T9" i="137"/>
  <c r="AK56" i="146"/>
  <c r="AK48" i="146"/>
  <c r="AK40" i="146"/>
  <c r="AK32" i="146"/>
  <c r="AK24" i="146"/>
  <c r="AK16" i="146"/>
  <c r="AK55" i="146"/>
  <c r="AK47" i="146"/>
  <c r="AK39" i="146"/>
  <c r="AK31" i="146"/>
  <c r="AK23" i="146"/>
  <c r="AK15" i="146"/>
  <c r="AK7" i="146"/>
  <c r="T21" i="137"/>
  <c r="AK54" i="146"/>
  <c r="AK46" i="146"/>
  <c r="AK38" i="146"/>
  <c r="AK30" i="146"/>
  <c r="AK22" i="146"/>
  <c r="AK6" i="146"/>
  <c r="AK53" i="146"/>
  <c r="AK45" i="146"/>
  <c r="AK37" i="146"/>
  <c r="AK29" i="146"/>
  <c r="AK21" i="146"/>
  <c r="AK13" i="146"/>
  <c r="AK5" i="146"/>
  <c r="AK52" i="146"/>
  <c r="AK44" i="146"/>
  <c r="AK36" i="146"/>
  <c r="AK28" i="146"/>
  <c r="AK12" i="146"/>
  <c r="AK4" i="146"/>
  <c r="AK51" i="146"/>
  <c r="AK43" i="146"/>
  <c r="AK35" i="146"/>
  <c r="AK27" i="146"/>
  <c r="AK19" i="146"/>
  <c r="AK11" i="146"/>
  <c r="T4" i="137"/>
  <c r="S59" i="137"/>
  <c r="AJ53" i="146"/>
  <c r="AJ45" i="146"/>
  <c r="AJ37" i="146"/>
  <c r="AJ27" i="146"/>
  <c r="AJ19" i="146"/>
  <c r="AJ11" i="146"/>
  <c r="AJ52" i="146"/>
  <c r="AJ44" i="146"/>
  <c r="AJ36" i="146"/>
  <c r="AJ26" i="146"/>
  <c r="AJ10" i="146"/>
  <c r="T31" i="129"/>
  <c r="AJ51" i="146"/>
  <c r="AJ43" i="146"/>
  <c r="AJ35" i="146"/>
  <c r="AJ25" i="146"/>
  <c r="AJ17" i="146"/>
  <c r="AJ9" i="146"/>
  <c r="AJ50" i="146"/>
  <c r="AJ42" i="146"/>
  <c r="AJ32" i="146"/>
  <c r="AJ24" i="146"/>
  <c r="AJ16" i="146"/>
  <c r="AJ8" i="146"/>
  <c r="AJ57" i="146"/>
  <c r="AJ49" i="146"/>
  <c r="AJ41" i="146"/>
  <c r="AJ31" i="146"/>
  <c r="AJ23" i="146"/>
  <c r="AJ15" i="146"/>
  <c r="AJ7" i="146"/>
  <c r="AJ56" i="146"/>
  <c r="AJ40" i="146"/>
  <c r="AJ22" i="146"/>
  <c r="AJ14" i="146"/>
  <c r="T55" i="129"/>
  <c r="AJ55" i="146"/>
  <c r="AJ47" i="146"/>
  <c r="AJ39" i="146"/>
  <c r="AJ29" i="146"/>
  <c r="AJ21" i="146"/>
  <c r="AJ13" i="146"/>
  <c r="AJ5" i="146"/>
  <c r="AJ46" i="146"/>
  <c r="AJ38" i="146"/>
  <c r="AJ28" i="146"/>
  <c r="AJ20" i="146"/>
  <c r="AJ4" i="146"/>
  <c r="T29" i="143"/>
  <c r="AI57" i="146"/>
  <c r="AI47" i="146"/>
  <c r="AI39" i="146"/>
  <c r="AI31" i="146"/>
  <c r="AI23" i="146"/>
  <c r="AI15" i="146"/>
  <c r="AI7" i="146"/>
  <c r="AI56" i="146"/>
  <c r="AI46" i="146"/>
  <c r="AI38" i="146"/>
  <c r="AI30" i="146"/>
  <c r="AI22" i="146"/>
  <c r="AI14" i="146"/>
  <c r="AI6" i="146"/>
  <c r="T41" i="143"/>
  <c r="AI55" i="146"/>
  <c r="AI45" i="146"/>
  <c r="AI37" i="146"/>
  <c r="AI29" i="146"/>
  <c r="AI21" i="146"/>
  <c r="AI13" i="146"/>
  <c r="AI5" i="146"/>
  <c r="AI54" i="146"/>
  <c r="AI44" i="146"/>
  <c r="AI36" i="146"/>
  <c r="AI20" i="146"/>
  <c r="AI12" i="146"/>
  <c r="AI4" i="146"/>
  <c r="T53" i="143"/>
  <c r="AI53" i="146"/>
  <c r="AI43" i="146"/>
  <c r="AI35" i="146"/>
  <c r="AI27" i="146"/>
  <c r="AI19" i="146"/>
  <c r="AI11" i="146"/>
  <c r="T35" i="143"/>
  <c r="AI42" i="146"/>
  <c r="AI26" i="146"/>
  <c r="AI18" i="146"/>
  <c r="T17" i="143"/>
  <c r="AI50" i="146"/>
  <c r="AI41" i="146"/>
  <c r="AI33" i="146"/>
  <c r="AI25" i="146"/>
  <c r="AI17" i="146"/>
  <c r="AI9" i="146"/>
  <c r="AI48" i="146"/>
  <c r="AI32" i="146"/>
  <c r="AI24" i="146"/>
  <c r="AI8" i="146"/>
  <c r="AI3" i="146"/>
  <c r="AH51" i="146"/>
  <c r="AH43" i="146"/>
  <c r="AH35" i="146"/>
  <c r="AH50" i="146"/>
  <c r="AH42" i="146"/>
  <c r="AH32" i="146"/>
  <c r="AH57" i="146"/>
  <c r="AH49" i="146"/>
  <c r="AH41" i="146"/>
  <c r="AH31" i="146"/>
  <c r="AH56" i="146"/>
  <c r="AH48" i="146"/>
  <c r="T47" i="136"/>
  <c r="AH55" i="146"/>
  <c r="AH47" i="146"/>
  <c r="AH39" i="146"/>
  <c r="AH54" i="146"/>
  <c r="AH38" i="146"/>
  <c r="AH53" i="146"/>
  <c r="AH45" i="146"/>
  <c r="AH37" i="146"/>
  <c r="AH30" i="146"/>
  <c r="AG57" i="146"/>
  <c r="AG46" i="146"/>
  <c r="AG38" i="146"/>
  <c r="AG29" i="146"/>
  <c r="AG13" i="146"/>
  <c r="AG5" i="146"/>
  <c r="T28" i="139"/>
  <c r="AG56" i="146"/>
  <c r="AG37" i="146"/>
  <c r="AG28" i="146"/>
  <c r="AG20" i="146"/>
  <c r="AG12" i="146"/>
  <c r="AG4" i="146"/>
  <c r="T10" i="139"/>
  <c r="AG55" i="146"/>
  <c r="AG44" i="146"/>
  <c r="AG36" i="146"/>
  <c r="AG19" i="146"/>
  <c r="AG11" i="146"/>
  <c r="AG54" i="146"/>
  <c r="AG43" i="146"/>
  <c r="AG35" i="146"/>
  <c r="AG26" i="146"/>
  <c r="AG18" i="146"/>
  <c r="AG10" i="146"/>
  <c r="AG53" i="146"/>
  <c r="AG42" i="146"/>
  <c r="AG33" i="146"/>
  <c r="AG25" i="146"/>
  <c r="AG17" i="146"/>
  <c r="AG52" i="146"/>
  <c r="AG41" i="146"/>
  <c r="AG32" i="146"/>
  <c r="AG24" i="146"/>
  <c r="AG16" i="146"/>
  <c r="AG8" i="146"/>
  <c r="AG48" i="146"/>
  <c r="AG40" i="146"/>
  <c r="AG31" i="146"/>
  <c r="AG23" i="146"/>
  <c r="AG15" i="146"/>
  <c r="AG7" i="146"/>
  <c r="AG47" i="146"/>
  <c r="AG30" i="146"/>
  <c r="AG22" i="146"/>
  <c r="AG14" i="146"/>
  <c r="AG6" i="146"/>
  <c r="T4" i="139"/>
  <c r="AF50" i="146"/>
  <c r="AF42" i="146"/>
  <c r="AF34" i="146"/>
  <c r="AF26" i="146"/>
  <c r="AF18" i="146"/>
  <c r="AF10" i="146"/>
  <c r="AF57" i="146"/>
  <c r="AF49" i="146"/>
  <c r="AF41" i="146"/>
  <c r="AF33" i="146"/>
  <c r="AF25" i="146"/>
  <c r="AF17" i="146"/>
  <c r="AF9" i="146"/>
  <c r="AF56" i="146"/>
  <c r="AF48" i="146"/>
  <c r="AF40" i="146"/>
  <c r="AF32" i="146"/>
  <c r="AF24" i="146"/>
  <c r="AF16" i="146"/>
  <c r="AF8" i="146"/>
  <c r="AF55" i="146"/>
  <c r="AF47" i="146"/>
  <c r="AF39" i="146"/>
  <c r="AF31" i="146"/>
  <c r="AF23" i="146"/>
  <c r="AF15" i="146"/>
  <c r="AF7" i="146"/>
  <c r="AF54" i="146"/>
  <c r="AF46" i="146"/>
  <c r="AF38" i="146"/>
  <c r="AF30" i="146"/>
  <c r="AF22" i="146"/>
  <c r="AF14" i="146"/>
  <c r="AF6" i="146"/>
  <c r="AF53" i="146"/>
  <c r="AF45" i="146"/>
  <c r="AF37" i="146"/>
  <c r="AF29" i="146"/>
  <c r="AF21" i="146"/>
  <c r="AF13" i="146"/>
  <c r="AF5" i="146"/>
  <c r="AF52" i="146"/>
  <c r="AF44" i="146"/>
  <c r="AF36" i="146"/>
  <c r="AF28" i="146"/>
  <c r="AF20" i="146"/>
  <c r="AF12" i="146"/>
  <c r="AF4" i="146"/>
  <c r="AF51" i="146"/>
  <c r="AF43" i="146"/>
  <c r="AF35" i="146"/>
  <c r="AF27" i="146"/>
  <c r="AF19" i="146"/>
  <c r="AF11" i="146"/>
  <c r="T4" i="140"/>
  <c r="S59" i="140"/>
  <c r="AE51" i="146"/>
  <c r="AE43" i="146"/>
  <c r="AE35" i="146"/>
  <c r="AE27" i="146"/>
  <c r="AE19" i="146"/>
  <c r="AE11" i="146"/>
  <c r="T17" i="135"/>
  <c r="T41" i="135"/>
  <c r="AE42" i="146"/>
  <c r="AE34" i="146"/>
  <c r="AE18" i="146"/>
  <c r="AE10" i="146"/>
  <c r="AE57" i="146"/>
  <c r="AE49" i="146"/>
  <c r="AE41" i="146"/>
  <c r="AE33" i="146"/>
  <c r="AE25" i="146"/>
  <c r="AE17" i="146"/>
  <c r="AE9" i="146"/>
  <c r="AE56" i="146"/>
  <c r="AE48" i="146"/>
  <c r="AE24" i="146"/>
  <c r="AE55" i="146"/>
  <c r="AE47" i="146"/>
  <c r="AE39" i="146"/>
  <c r="AE31" i="146"/>
  <c r="AE23" i="146"/>
  <c r="AE15" i="146"/>
  <c r="AE7" i="146"/>
  <c r="T5" i="135"/>
  <c r="T29" i="135"/>
  <c r="AE54" i="146"/>
  <c r="AE46" i="146"/>
  <c r="AE30" i="146"/>
  <c r="AE22" i="146"/>
  <c r="AE6" i="146"/>
  <c r="AE53" i="146"/>
  <c r="AE45" i="146"/>
  <c r="AE37" i="146"/>
  <c r="AE29" i="146"/>
  <c r="AE21" i="146"/>
  <c r="AE13" i="146"/>
  <c r="AE5" i="146"/>
  <c r="AE36" i="146"/>
  <c r="AE12" i="146"/>
  <c r="T4" i="135"/>
  <c r="S59" i="135"/>
  <c r="AE3" i="146"/>
  <c r="T30" i="121"/>
  <c r="AD51" i="146"/>
  <c r="AD43" i="146"/>
  <c r="AD35" i="146"/>
  <c r="AD27" i="146"/>
  <c r="AD19" i="146"/>
  <c r="AD11" i="146"/>
  <c r="AD50" i="146"/>
  <c r="AD42" i="146"/>
  <c r="AD34" i="146"/>
  <c r="AD26" i="146"/>
  <c r="AD18" i="146"/>
  <c r="AD10" i="146"/>
  <c r="T42" i="121"/>
  <c r="AD57" i="146"/>
  <c r="AD49" i="146"/>
  <c r="AD33" i="146"/>
  <c r="AD25" i="146"/>
  <c r="AD17" i="146"/>
  <c r="AD9" i="146"/>
  <c r="T24" i="121"/>
  <c r="AD56" i="146"/>
  <c r="AD48" i="146"/>
  <c r="AD40" i="146"/>
  <c r="AD32" i="146"/>
  <c r="AD24" i="146"/>
  <c r="AD16" i="146"/>
  <c r="AD8" i="146"/>
  <c r="T6" i="121"/>
  <c r="T54" i="121"/>
  <c r="AD55" i="146"/>
  <c r="AD47" i="146"/>
  <c r="AD39" i="146"/>
  <c r="AD31" i="146"/>
  <c r="AD15" i="146"/>
  <c r="AD7" i="146"/>
  <c r="AD54" i="146"/>
  <c r="AD46" i="146"/>
  <c r="AD38" i="146"/>
  <c r="AD30" i="146"/>
  <c r="AD22" i="146"/>
  <c r="AD14" i="146"/>
  <c r="AD6" i="146"/>
  <c r="AD45" i="146"/>
  <c r="AD37" i="146"/>
  <c r="AD21" i="146"/>
  <c r="AD13" i="146"/>
  <c r="AD52" i="146"/>
  <c r="AD44" i="146"/>
  <c r="AD36" i="146"/>
  <c r="AD28" i="146"/>
  <c r="AD20" i="146"/>
  <c r="AD12" i="146"/>
  <c r="AD4" i="146"/>
  <c r="T4" i="121"/>
  <c r="S59" i="121"/>
  <c r="AC12" i="146"/>
  <c r="AC54" i="146"/>
  <c r="AC43" i="146"/>
  <c r="AC35" i="146"/>
  <c r="AC26" i="146"/>
  <c r="AC18" i="146"/>
  <c r="AC10" i="146"/>
  <c r="AC53" i="146"/>
  <c r="AC42" i="146"/>
  <c r="AC33" i="146"/>
  <c r="AC25" i="146"/>
  <c r="AC17" i="146"/>
  <c r="AC9" i="146"/>
  <c r="AC52" i="146"/>
  <c r="AC41" i="146"/>
  <c r="AC32" i="146"/>
  <c r="AC24" i="146"/>
  <c r="AC16" i="146"/>
  <c r="AC8" i="146"/>
  <c r="AC48" i="146"/>
  <c r="AC40" i="146"/>
  <c r="AC31" i="146"/>
  <c r="AC23" i="146"/>
  <c r="AC15" i="146"/>
  <c r="AC7" i="146"/>
  <c r="AC4" i="146"/>
  <c r="AC36" i="146"/>
  <c r="AC47" i="146"/>
  <c r="AC39" i="146"/>
  <c r="AC30" i="146"/>
  <c r="AC22" i="146"/>
  <c r="AC14" i="146"/>
  <c r="AC6" i="146"/>
  <c r="AC28" i="146"/>
  <c r="AC57" i="146"/>
  <c r="AC46" i="146"/>
  <c r="AC38" i="146"/>
  <c r="AC29" i="146"/>
  <c r="AC21" i="146"/>
  <c r="AC13" i="146"/>
  <c r="AC5" i="146"/>
  <c r="AB50" i="146"/>
  <c r="AB42" i="146"/>
  <c r="AB34" i="146"/>
  <c r="AB26" i="146"/>
  <c r="AB18" i="146"/>
  <c r="AB10" i="146"/>
  <c r="T28" i="113"/>
  <c r="AB57" i="146"/>
  <c r="AB49" i="146"/>
  <c r="AB41" i="146"/>
  <c r="AB25" i="146"/>
  <c r="AB17" i="146"/>
  <c r="AB9" i="146"/>
  <c r="AB48" i="146"/>
  <c r="AB40" i="146"/>
  <c r="AB32" i="146"/>
  <c r="AB24" i="146"/>
  <c r="AB16" i="146"/>
  <c r="AB8" i="146"/>
  <c r="AB55" i="146"/>
  <c r="AB47" i="146"/>
  <c r="AB31" i="146"/>
  <c r="AB23" i="146"/>
  <c r="AB15" i="146"/>
  <c r="AB7" i="146"/>
  <c r="T22" i="113"/>
  <c r="AB54" i="146"/>
  <c r="AB46" i="146"/>
  <c r="AB38" i="146"/>
  <c r="AB30" i="146"/>
  <c r="AB22" i="146"/>
  <c r="AB14" i="146"/>
  <c r="AB6" i="146"/>
  <c r="AB53" i="146"/>
  <c r="AB37" i="146"/>
  <c r="AB29" i="146"/>
  <c r="AB13" i="146"/>
  <c r="AB5" i="146"/>
  <c r="AB52" i="146"/>
  <c r="AB44" i="146"/>
  <c r="AB36" i="146"/>
  <c r="AB28" i="146"/>
  <c r="AB20" i="146"/>
  <c r="AB12" i="146"/>
  <c r="AB4" i="146"/>
  <c r="AB43" i="146"/>
  <c r="AB35" i="146"/>
  <c r="AB19" i="146"/>
  <c r="AB11" i="146"/>
  <c r="T4" i="113"/>
  <c r="AB3" i="146"/>
  <c r="AA36" i="146"/>
  <c r="AA18" i="146"/>
  <c r="AA48" i="146"/>
  <c r="AA30" i="146"/>
  <c r="AA5" i="146"/>
  <c r="Z30" i="146"/>
  <c r="Z21" i="146"/>
  <c r="Z51" i="146"/>
  <c r="Z57" i="146"/>
  <c r="Z33" i="146"/>
  <c r="Z48" i="146"/>
  <c r="Z39" i="146"/>
  <c r="Z15" i="146"/>
  <c r="T4" i="132"/>
  <c r="Y56" i="146"/>
  <c r="Y32" i="146"/>
  <c r="Y23" i="146"/>
  <c r="Y47" i="146"/>
  <c r="Y14" i="146"/>
  <c r="Y46" i="146"/>
  <c r="Y38" i="146"/>
  <c r="Y5" i="146"/>
  <c r="Y29" i="146"/>
  <c r="Y20" i="146"/>
  <c r="Y52" i="146"/>
  <c r="Y44" i="146"/>
  <c r="Y11" i="146"/>
  <c r="Y35" i="146"/>
  <c r="Y26" i="146"/>
  <c r="Y17" i="146"/>
  <c r="Y49" i="146"/>
  <c r="Y8" i="146"/>
  <c r="AL29" i="146"/>
  <c r="AL22" i="146"/>
  <c r="AL56" i="146"/>
  <c r="AL20" i="146"/>
  <c r="AL54" i="146"/>
  <c r="AL14" i="146"/>
  <c r="AL47" i="146"/>
  <c r="AL12" i="146"/>
  <c r="AL46" i="146"/>
  <c r="AL6" i="146"/>
  <c r="AL39" i="146"/>
  <c r="AL5" i="146"/>
  <c r="AL30" i="146"/>
  <c r="T4" i="144"/>
  <c r="S59" i="144"/>
  <c r="AM3" i="146"/>
  <c r="T24" i="138"/>
  <c r="T29" i="138"/>
  <c r="AL28" i="146"/>
  <c r="T26" i="138"/>
  <c r="AL25" i="146"/>
  <c r="T41" i="138"/>
  <c r="AL40" i="146"/>
  <c r="T56" i="138"/>
  <c r="AL55" i="146"/>
  <c r="T53" i="138"/>
  <c r="AL52" i="146"/>
  <c r="T17" i="138"/>
  <c r="AL16" i="146"/>
  <c r="T32" i="138"/>
  <c r="AL31" i="146"/>
  <c r="T50" i="138"/>
  <c r="AL49" i="146"/>
  <c r="AL21" i="146"/>
  <c r="AL13" i="146"/>
  <c r="BR21" i="146"/>
  <c r="S8" i="138"/>
  <c r="AL38" i="146"/>
  <c r="BR28" i="146"/>
  <c r="L51" i="128"/>
  <c r="L43" i="128"/>
  <c r="L27" i="128"/>
  <c r="L19" i="128"/>
  <c r="S5" i="138"/>
  <c r="AL53" i="146"/>
  <c r="AL45" i="146"/>
  <c r="AL37" i="146"/>
  <c r="AL27" i="146"/>
  <c r="AL19" i="146"/>
  <c r="AL11" i="146"/>
  <c r="BR35" i="146"/>
  <c r="L58" i="128"/>
  <c r="L42" i="128"/>
  <c r="L18" i="128"/>
  <c r="AL44" i="146"/>
  <c r="AL36" i="146"/>
  <c r="AL26" i="146"/>
  <c r="AL18" i="146"/>
  <c r="AL10" i="146"/>
  <c r="BR42" i="146"/>
  <c r="BR26" i="146"/>
  <c r="AL51" i="146"/>
  <c r="AL43" i="146"/>
  <c r="AL35" i="146"/>
  <c r="AL17" i="146"/>
  <c r="AL9" i="146"/>
  <c r="BR41" i="146"/>
  <c r="BR33" i="146"/>
  <c r="BR9" i="146"/>
  <c r="L49" i="128"/>
  <c r="L25" i="128"/>
  <c r="L56" i="128"/>
  <c r="L32" i="128"/>
  <c r="AL50" i="146"/>
  <c r="AL42" i="146"/>
  <c r="AL32" i="146"/>
  <c r="AL24" i="146"/>
  <c r="AL8" i="146"/>
  <c r="BR40" i="146"/>
  <c r="BR24" i="146"/>
  <c r="AL48" i="146"/>
  <c r="L39" i="128"/>
  <c r="S4" i="138"/>
  <c r="M60" i="138"/>
  <c r="AL57" i="146"/>
  <c r="AL41" i="146"/>
  <c r="AL23" i="146"/>
  <c r="AL15" i="146"/>
  <c r="BR23" i="146"/>
  <c r="AL34" i="146"/>
  <c r="AJ34" i="146"/>
  <c r="T34" i="129"/>
  <c r="S59" i="129"/>
  <c r="AC34" i="146"/>
  <c r="AG51" i="146"/>
  <c r="AG50" i="146"/>
  <c r="AG49" i="146"/>
  <c r="AC50" i="146"/>
  <c r="T34" i="138"/>
  <c r="AH33" i="146"/>
  <c r="T35" i="139"/>
  <c r="S59" i="139"/>
  <c r="T35" i="136"/>
  <c r="AH34" i="146"/>
  <c r="AI51" i="146"/>
  <c r="T50" i="143"/>
  <c r="S59" i="143"/>
  <c r="AC51" i="146"/>
  <c r="T50" i="134"/>
  <c r="S59" i="134"/>
  <c r="L46" i="128"/>
  <c r="S46" i="145"/>
  <c r="M60" i="145"/>
  <c r="S49" i="145"/>
  <c r="S48" i="145"/>
  <c r="L38" i="128"/>
  <c r="S12" i="145"/>
  <c r="S50" i="145"/>
  <c r="L50" i="128"/>
  <c r="L36" i="128"/>
  <c r="S37" i="145"/>
  <c r="L26" i="128"/>
  <c r="L24" i="128"/>
  <c r="L14" i="128"/>
  <c r="BD24" i="146"/>
  <c r="S25" i="145"/>
  <c r="L12" i="128"/>
  <c r="BD50" i="146"/>
  <c r="BD36" i="146"/>
  <c r="S13" i="145"/>
  <c r="S55" i="145"/>
  <c r="S42" i="145"/>
  <c r="S30" i="145"/>
  <c r="S18" i="145"/>
  <c r="S6" i="145"/>
  <c r="L6" i="128"/>
  <c r="BD55" i="146"/>
  <c r="BD6" i="146"/>
  <c r="S54" i="145"/>
  <c r="S41" i="145"/>
  <c r="S29" i="145"/>
  <c r="S17" i="145"/>
  <c r="S5" i="145"/>
  <c r="T5" i="145" s="1"/>
  <c r="L54" i="128"/>
  <c r="L5" i="128"/>
  <c r="S53" i="145"/>
  <c r="S40" i="145"/>
  <c r="S28" i="145"/>
  <c r="S16" i="145"/>
  <c r="L53" i="128"/>
  <c r="L16" i="128"/>
  <c r="S51" i="145"/>
  <c r="S39" i="145"/>
  <c r="S27" i="145"/>
  <c r="S15" i="145"/>
  <c r="L15" i="128"/>
  <c r="S47" i="145"/>
  <c r="S35" i="145"/>
  <c r="S23" i="145"/>
  <c r="S11" i="145"/>
  <c r="L35" i="128"/>
  <c r="L23" i="128"/>
  <c r="L11" i="128"/>
  <c r="S34" i="145"/>
  <c r="S22" i="145"/>
  <c r="S10" i="145"/>
  <c r="L34" i="128"/>
  <c r="L22" i="128"/>
  <c r="L10" i="128"/>
  <c r="S58" i="145"/>
  <c r="S45" i="145"/>
  <c r="S33" i="145"/>
  <c r="S21" i="145"/>
  <c r="S9" i="145"/>
  <c r="L9" i="128"/>
  <c r="S57" i="145"/>
  <c r="S44" i="145"/>
  <c r="S32" i="145"/>
  <c r="S20" i="145"/>
  <c r="S8" i="145"/>
  <c r="L20" i="128"/>
  <c r="L8" i="128"/>
  <c r="S56" i="145"/>
  <c r="S43" i="145"/>
  <c r="S31" i="145"/>
  <c r="S19" i="145"/>
  <c r="S7" i="145"/>
  <c r="BD51" i="146"/>
  <c r="S52" i="145"/>
  <c r="BA3" i="146"/>
  <c r="L4" i="128"/>
  <c r="AK3" i="146"/>
  <c r="AQ4" i="146"/>
  <c r="S13" i="141"/>
  <c r="S48" i="141"/>
  <c r="S46" i="141"/>
  <c r="S28" i="141"/>
  <c r="S8" i="141"/>
  <c r="S52" i="141"/>
  <c r="S50" i="141"/>
  <c r="S47" i="141"/>
  <c r="S42" i="141"/>
  <c r="S34" i="141"/>
  <c r="S32" i="141"/>
  <c r="S29" i="141"/>
  <c r="S16" i="141"/>
  <c r="S14" i="141"/>
  <c r="S11" i="141"/>
  <c r="S45" i="141"/>
  <c r="S27" i="141"/>
  <c r="S9" i="141"/>
  <c r="S58" i="141"/>
  <c r="S56" i="141"/>
  <c r="S53" i="141"/>
  <c r="S40" i="141"/>
  <c r="S38" i="141"/>
  <c r="S35" i="141"/>
  <c r="S30" i="141"/>
  <c r="S22" i="141"/>
  <c r="S20" i="141"/>
  <c r="S17" i="141"/>
  <c r="S4" i="141"/>
  <c r="S51" i="141"/>
  <c r="S44" i="141"/>
  <c r="S41" i="141"/>
  <c r="S26" i="141"/>
  <c r="S23" i="141"/>
  <c r="S10" i="141"/>
  <c r="S21" i="141"/>
  <c r="S12" i="141"/>
  <c r="S55" i="141"/>
  <c r="S23" i="132"/>
  <c r="S18" i="132"/>
  <c r="S5" i="132"/>
  <c r="S51" i="132"/>
  <c r="S46" i="132"/>
  <c r="S28" i="132"/>
  <c r="S15" i="132"/>
  <c r="S10" i="132"/>
  <c r="S7" i="132"/>
  <c r="S21" i="132"/>
  <c r="S54" i="132"/>
  <c r="S53" i="132"/>
  <c r="S9" i="132"/>
  <c r="S12" i="132"/>
  <c r="S57" i="132"/>
  <c r="S39" i="132"/>
  <c r="S48" i="132"/>
  <c r="S43" i="132"/>
  <c r="S35" i="132"/>
  <c r="S25" i="132"/>
  <c r="S17" i="132"/>
  <c r="S50" i="132"/>
  <c r="S45" i="132"/>
  <c r="S27" i="132"/>
  <c r="S55" i="132"/>
  <c r="S47" i="132"/>
  <c r="S42" i="132"/>
  <c r="S37" i="132"/>
  <c r="S29" i="132"/>
  <c r="S19" i="132"/>
  <c r="S11" i="132"/>
  <c r="S49" i="131"/>
  <c r="S56" i="131"/>
  <c r="S41" i="131"/>
  <c r="S37" i="131"/>
  <c r="S35" i="131"/>
  <c r="S29" i="131"/>
  <c r="S23" i="131"/>
  <c r="S19" i="131"/>
  <c r="S17" i="131"/>
  <c r="S11" i="131"/>
  <c r="S5" i="131"/>
  <c r="S42" i="131"/>
  <c r="S58" i="131"/>
  <c r="S55" i="131"/>
  <c r="S46" i="131"/>
  <c r="S28" i="131"/>
  <c r="S10" i="131"/>
  <c r="S54" i="131"/>
  <c r="S34" i="131"/>
  <c r="S16" i="131"/>
  <c r="S4" i="131"/>
  <c r="S51" i="131"/>
  <c r="S44" i="131"/>
  <c r="S38" i="131"/>
  <c r="S32" i="131"/>
  <c r="S26" i="131"/>
  <c r="S20" i="131"/>
  <c r="S14" i="131"/>
  <c r="S8" i="131"/>
  <c r="H7" i="146"/>
  <c r="H9" i="146"/>
  <c r="H10" i="146"/>
  <c r="H12" i="146"/>
  <c r="H13" i="146"/>
  <c r="H16" i="146"/>
  <c r="H17" i="146"/>
  <c r="H19" i="146"/>
  <c r="H20" i="146"/>
  <c r="H22" i="146"/>
  <c r="H23" i="146"/>
  <c r="H25" i="146"/>
  <c r="H26" i="146"/>
  <c r="H28" i="146"/>
  <c r="H29" i="146"/>
  <c r="H31" i="146"/>
  <c r="H32" i="146"/>
  <c r="H34" i="146"/>
  <c r="H35" i="146"/>
  <c r="H37" i="146"/>
  <c r="H38" i="146"/>
  <c r="H40" i="146"/>
  <c r="H41" i="146"/>
  <c r="H43" i="146"/>
  <c r="H44" i="146"/>
  <c r="H46" i="146"/>
  <c r="H47" i="146"/>
  <c r="H50" i="146"/>
  <c r="H52" i="146"/>
  <c r="H53" i="146"/>
  <c r="H55" i="146"/>
  <c r="H56" i="146"/>
  <c r="H3" i="146"/>
  <c r="R5" i="128"/>
  <c r="R6" i="128"/>
  <c r="R7" i="128"/>
  <c r="S7" i="128" s="1"/>
  <c r="R8" i="128"/>
  <c r="R9" i="128"/>
  <c r="R10" i="128"/>
  <c r="R11" i="128"/>
  <c r="R12" i="128"/>
  <c r="R13" i="128"/>
  <c r="R14" i="128"/>
  <c r="R15" i="128"/>
  <c r="R16" i="128"/>
  <c r="R17" i="128"/>
  <c r="S17" i="128" s="1"/>
  <c r="R18" i="128"/>
  <c r="R19" i="128"/>
  <c r="R20" i="128"/>
  <c r="R21" i="128"/>
  <c r="S21" i="128" s="1"/>
  <c r="R22" i="128"/>
  <c r="R23" i="128"/>
  <c r="R24" i="128"/>
  <c r="R25" i="128"/>
  <c r="R26" i="128"/>
  <c r="R27" i="128"/>
  <c r="R28" i="128"/>
  <c r="S28" i="128" s="1"/>
  <c r="R29" i="128"/>
  <c r="S29" i="128" s="1"/>
  <c r="R30" i="128"/>
  <c r="S30" i="128" s="1"/>
  <c r="R31" i="128"/>
  <c r="S31" i="128" s="1"/>
  <c r="R32" i="128"/>
  <c r="R33" i="128"/>
  <c r="S33" i="128" s="1"/>
  <c r="R34" i="128"/>
  <c r="R35" i="128"/>
  <c r="R36" i="128"/>
  <c r="R37" i="128"/>
  <c r="S37" i="128" s="1"/>
  <c r="R38" i="128"/>
  <c r="R39" i="128"/>
  <c r="R40" i="128"/>
  <c r="S40" i="128" s="1"/>
  <c r="R41" i="128"/>
  <c r="S41" i="128" s="1"/>
  <c r="R42" i="128"/>
  <c r="R43" i="128"/>
  <c r="R44" i="128"/>
  <c r="S44" i="128" s="1"/>
  <c r="R45" i="128"/>
  <c r="S45" i="128" s="1"/>
  <c r="R46" i="128"/>
  <c r="R47" i="128"/>
  <c r="S47" i="128" s="1"/>
  <c r="R48" i="128"/>
  <c r="S48" i="128" s="1"/>
  <c r="R49" i="128"/>
  <c r="R50" i="128"/>
  <c r="R51" i="128"/>
  <c r="R52" i="128"/>
  <c r="S52" i="128" s="1"/>
  <c r="R53" i="128"/>
  <c r="R54" i="128"/>
  <c r="R55" i="128"/>
  <c r="S55" i="128" s="1"/>
  <c r="R56" i="128"/>
  <c r="R57" i="128"/>
  <c r="S57" i="128" s="1"/>
  <c r="R58" i="128"/>
  <c r="R4" i="128"/>
  <c r="H4" i="146"/>
  <c r="H5" i="146"/>
  <c r="H6" i="146"/>
  <c r="H8" i="146"/>
  <c r="H11" i="146"/>
  <c r="H14" i="146"/>
  <c r="H15" i="146"/>
  <c r="H18" i="146"/>
  <c r="H21" i="146"/>
  <c r="H24" i="146"/>
  <c r="H27" i="146"/>
  <c r="H30" i="146"/>
  <c r="H33" i="146"/>
  <c r="H36" i="146"/>
  <c r="H39" i="146"/>
  <c r="H42" i="146"/>
  <c r="H45" i="146"/>
  <c r="H48" i="146"/>
  <c r="H49" i="146"/>
  <c r="H51" i="146"/>
  <c r="H54" i="146"/>
  <c r="H57" i="146"/>
  <c r="S4" i="128" l="1"/>
  <c r="S9" i="128"/>
  <c r="S16" i="128"/>
  <c r="S35" i="128"/>
  <c r="S22" i="128"/>
  <c r="S34" i="128"/>
  <c r="S50" i="128"/>
  <c r="S46" i="128"/>
  <c r="S20" i="128"/>
  <c r="S42" i="128"/>
  <c r="S15" i="128"/>
  <c r="S38" i="128"/>
  <c r="S58" i="128"/>
  <c r="S14" i="128"/>
  <c r="S11" i="128"/>
  <c r="S24" i="128"/>
  <c r="S19" i="128"/>
  <c r="S23" i="128"/>
  <c r="S26" i="128"/>
  <c r="S39" i="128"/>
  <c r="S27" i="128"/>
  <c r="S5" i="128"/>
  <c r="S32" i="128"/>
  <c r="S43" i="128"/>
  <c r="S10" i="128"/>
  <c r="S54" i="128"/>
  <c r="S6" i="128"/>
  <c r="S36" i="128"/>
  <c r="S56" i="128"/>
  <c r="S51" i="128"/>
  <c r="S25" i="128"/>
  <c r="S13" i="128"/>
  <c r="S12" i="128"/>
  <c r="S8" i="128"/>
  <c r="S53" i="128"/>
  <c r="S49" i="128"/>
  <c r="S18" i="128"/>
  <c r="S59" i="136"/>
  <c r="T23" i="136"/>
  <c r="AH22" i="146"/>
  <c r="T10" i="136"/>
  <c r="AH9" i="146"/>
  <c r="T4" i="136"/>
  <c r="AH3" i="146"/>
  <c r="T58" i="141"/>
  <c r="AA57" i="146"/>
  <c r="T46" i="141"/>
  <c r="AA45" i="146"/>
  <c r="T26" i="141"/>
  <c r="AA25" i="146"/>
  <c r="T44" i="141"/>
  <c r="AA43" i="146"/>
  <c r="T38" i="141"/>
  <c r="AA37" i="146"/>
  <c r="T11" i="141"/>
  <c r="AA10" i="146"/>
  <c r="T50" i="141"/>
  <c r="AA49" i="146"/>
  <c r="T55" i="141"/>
  <c r="AA54" i="146"/>
  <c r="T51" i="141"/>
  <c r="AA50" i="146"/>
  <c r="T40" i="141"/>
  <c r="AA39" i="146"/>
  <c r="T14" i="141"/>
  <c r="AA13" i="146"/>
  <c r="T52" i="141"/>
  <c r="AA51" i="146"/>
  <c r="T12" i="141"/>
  <c r="AA11" i="146"/>
  <c r="T53" i="141"/>
  <c r="AA52" i="146"/>
  <c r="T16" i="141"/>
  <c r="AA15" i="146"/>
  <c r="T8" i="141"/>
  <c r="AA7" i="146"/>
  <c r="T21" i="141"/>
  <c r="AA20" i="146"/>
  <c r="T17" i="141"/>
  <c r="AA16" i="146"/>
  <c r="T56" i="141"/>
  <c r="AA55" i="146"/>
  <c r="T29" i="141"/>
  <c r="AA28" i="146"/>
  <c r="T28" i="141"/>
  <c r="AA27" i="146"/>
  <c r="T23" i="141"/>
  <c r="AA22" i="146"/>
  <c r="T22" i="141"/>
  <c r="AA21" i="146"/>
  <c r="T9" i="141"/>
  <c r="AA8" i="146"/>
  <c r="T34" i="141"/>
  <c r="AA33" i="146"/>
  <c r="T48" i="141"/>
  <c r="AA47" i="146"/>
  <c r="T42" i="141"/>
  <c r="AA41" i="146"/>
  <c r="T20" i="141"/>
  <c r="AA19" i="146"/>
  <c r="T32" i="141"/>
  <c r="AA31" i="146"/>
  <c r="T30" i="141"/>
  <c r="AA29" i="146"/>
  <c r="T27" i="141"/>
  <c r="AA26" i="146"/>
  <c r="T13" i="141"/>
  <c r="AA12" i="146"/>
  <c r="T41" i="141"/>
  <c r="AA40" i="146"/>
  <c r="T35" i="141"/>
  <c r="AA34" i="146"/>
  <c r="T45" i="141"/>
  <c r="AA44" i="146"/>
  <c r="T47" i="141"/>
  <c r="AA46" i="146"/>
  <c r="T10" i="141"/>
  <c r="AA9" i="146"/>
  <c r="T51" i="132"/>
  <c r="Z50" i="146"/>
  <c r="T48" i="132"/>
  <c r="Z47" i="146"/>
  <c r="T23" i="132"/>
  <c r="Z22" i="146"/>
  <c r="T25" i="132"/>
  <c r="Z24" i="146"/>
  <c r="T47" i="132"/>
  <c r="Z46" i="146"/>
  <c r="T18" i="132"/>
  <c r="Z17" i="146"/>
  <c r="T55" i="132"/>
  <c r="Z54" i="146"/>
  <c r="T7" i="132"/>
  <c r="Z6" i="146"/>
  <c r="T27" i="132"/>
  <c r="Z26" i="146"/>
  <c r="T39" i="132"/>
  <c r="Z38" i="146"/>
  <c r="T10" i="132"/>
  <c r="Z9" i="146"/>
  <c r="T53" i="132"/>
  <c r="Z52" i="146"/>
  <c r="T35" i="132"/>
  <c r="Z34" i="146"/>
  <c r="T54" i="132"/>
  <c r="Z53" i="146"/>
  <c r="T5" i="132"/>
  <c r="Z4" i="146"/>
  <c r="T43" i="132"/>
  <c r="Z42" i="146"/>
  <c r="T11" i="132"/>
  <c r="Z10" i="146"/>
  <c r="T45" i="132"/>
  <c r="Z44" i="146"/>
  <c r="T15" i="132"/>
  <c r="Z14" i="146"/>
  <c r="T19" i="132"/>
  <c r="Z18" i="146"/>
  <c r="T12" i="132"/>
  <c r="Z11" i="146"/>
  <c r="T28" i="132"/>
  <c r="Z27" i="146"/>
  <c r="T37" i="132"/>
  <c r="Z36" i="146"/>
  <c r="T42" i="132"/>
  <c r="Z41" i="146"/>
  <c r="T21" i="132"/>
  <c r="Z20" i="146"/>
  <c r="T57" i="132"/>
  <c r="Z56" i="146"/>
  <c r="T50" i="132"/>
  <c r="Z49" i="146"/>
  <c r="T29" i="132"/>
  <c r="Z28" i="146"/>
  <c r="T17" i="132"/>
  <c r="Z16" i="146"/>
  <c r="T9" i="132"/>
  <c r="Z8" i="146"/>
  <c r="T46" i="132"/>
  <c r="Z45" i="146"/>
  <c r="T11" i="131"/>
  <c r="Y10" i="146"/>
  <c r="T38" i="131"/>
  <c r="Y37" i="146"/>
  <c r="T28" i="131"/>
  <c r="Y27" i="146"/>
  <c r="T19" i="131"/>
  <c r="Y18" i="146"/>
  <c r="T44" i="131"/>
  <c r="Y43" i="146"/>
  <c r="T46" i="131"/>
  <c r="Y45" i="146"/>
  <c r="T51" i="131"/>
  <c r="Y50" i="146"/>
  <c r="T55" i="131"/>
  <c r="Y54" i="146"/>
  <c r="T29" i="131"/>
  <c r="Y28" i="146"/>
  <c r="T8" i="131"/>
  <c r="Y7" i="146"/>
  <c r="T58" i="131"/>
  <c r="Y57" i="146"/>
  <c r="T35" i="131"/>
  <c r="Y34" i="146"/>
  <c r="T14" i="131"/>
  <c r="Y13" i="146"/>
  <c r="T16" i="131"/>
  <c r="Y15" i="146"/>
  <c r="T42" i="131"/>
  <c r="Y41" i="146"/>
  <c r="T37" i="131"/>
  <c r="Y36" i="146"/>
  <c r="T54" i="131"/>
  <c r="Y53" i="146"/>
  <c r="T20" i="131"/>
  <c r="Y19" i="146"/>
  <c r="T34" i="131"/>
  <c r="Y33" i="146"/>
  <c r="T5" i="131"/>
  <c r="Y4" i="146"/>
  <c r="T41" i="131"/>
  <c r="Y40" i="146"/>
  <c r="T56" i="131"/>
  <c r="Y55" i="146"/>
  <c r="T32" i="131"/>
  <c r="Y31" i="146"/>
  <c r="T10" i="131"/>
  <c r="Y9" i="146"/>
  <c r="T17" i="131"/>
  <c r="Y16" i="146"/>
  <c r="T49" i="131"/>
  <c r="Y48" i="146"/>
  <c r="T23" i="131"/>
  <c r="Y22" i="146"/>
  <c r="T4" i="131"/>
  <c r="Y3" i="146"/>
  <c r="S59" i="138"/>
  <c r="T4" i="138"/>
  <c r="AL3" i="146"/>
  <c r="T8" i="138"/>
  <c r="AL7" i="146"/>
  <c r="T5" i="138"/>
  <c r="AL4" i="146"/>
  <c r="T26" i="131"/>
  <c r="Y25" i="146"/>
  <c r="R59" i="128"/>
  <c r="S59" i="145"/>
  <c r="T59" i="145" s="1"/>
  <c r="T4" i="141"/>
  <c r="AA3" i="146"/>
  <c r="K5" i="128"/>
  <c r="S5" i="141"/>
  <c r="BG4" i="146"/>
  <c r="S43" i="141"/>
  <c r="S15" i="141"/>
  <c r="S7" i="141"/>
  <c r="S33" i="141"/>
  <c r="S18" i="141"/>
  <c r="S54" i="141"/>
  <c r="S57" i="141"/>
  <c r="S39" i="141"/>
  <c r="S24" i="141"/>
  <c r="S36" i="141"/>
  <c r="S25" i="141"/>
  <c r="S14" i="132"/>
  <c r="S33" i="132"/>
  <c r="S41" i="132"/>
  <c r="S26" i="132"/>
  <c r="S56" i="132"/>
  <c r="S6" i="132"/>
  <c r="S44" i="132"/>
  <c r="S38" i="132"/>
  <c r="S24" i="132"/>
  <c r="S32" i="132"/>
  <c r="S30" i="132"/>
  <c r="S36" i="132"/>
  <c r="S8" i="132"/>
  <c r="S20" i="132"/>
  <c r="S13" i="131"/>
  <c r="S31" i="131"/>
  <c r="S7" i="131"/>
  <c r="S25" i="131"/>
  <c r="S43" i="131"/>
  <c r="S22" i="131"/>
  <c r="S40" i="131"/>
  <c r="S52" i="131"/>
  <c r="S59" i="141" l="1"/>
  <c r="T25" i="141"/>
  <c r="AA24" i="146"/>
  <c r="T15" i="141"/>
  <c r="AA14" i="146"/>
  <c r="T43" i="141"/>
  <c r="AA42" i="146"/>
  <c r="T39" i="141"/>
  <c r="AA38" i="146"/>
  <c r="T57" i="141"/>
  <c r="AA56" i="146"/>
  <c r="T54" i="141"/>
  <c r="AA53" i="146"/>
  <c r="T7" i="141"/>
  <c r="AA6" i="146"/>
  <c r="T24" i="141"/>
  <c r="AA23" i="146"/>
  <c r="T18" i="141"/>
  <c r="AA17" i="146"/>
  <c r="T33" i="141"/>
  <c r="AA32" i="146"/>
  <c r="T36" i="141"/>
  <c r="AA35" i="146"/>
  <c r="T20" i="132"/>
  <c r="Z19" i="146"/>
  <c r="T36" i="132"/>
  <c r="Z35" i="146"/>
  <c r="T30" i="132"/>
  <c r="Z29" i="146"/>
  <c r="T41" i="132"/>
  <c r="Z40" i="146"/>
  <c r="T44" i="132"/>
  <c r="Z43" i="146"/>
  <c r="T26" i="132"/>
  <c r="Z25" i="146"/>
  <c r="T8" i="132"/>
  <c r="Z7" i="146"/>
  <c r="T32" i="132"/>
  <c r="Z31" i="146"/>
  <c r="T24" i="132"/>
  <c r="Z23" i="146"/>
  <c r="T14" i="132"/>
  <c r="Z13" i="146"/>
  <c r="T6" i="132"/>
  <c r="Z5" i="146"/>
  <c r="T56" i="132"/>
  <c r="Z55" i="146"/>
  <c r="T33" i="132"/>
  <c r="Z32" i="146"/>
  <c r="T38" i="132"/>
  <c r="Z37" i="146"/>
  <c r="T31" i="131"/>
  <c r="Y30" i="146"/>
  <c r="T52" i="131"/>
  <c r="Y51" i="146"/>
  <c r="T40" i="131"/>
  <c r="Y39" i="146"/>
  <c r="T22" i="131"/>
  <c r="Y21" i="146"/>
  <c r="T43" i="131"/>
  <c r="Y42" i="146"/>
  <c r="T25" i="131"/>
  <c r="Y24" i="146"/>
  <c r="T7" i="131"/>
  <c r="Y6" i="146"/>
  <c r="T13" i="131"/>
  <c r="Y12" i="146"/>
  <c r="T5" i="141"/>
  <c r="AA4" i="146"/>
  <c r="V5" i="142"/>
  <c r="V6" i="142"/>
  <c r="V7" i="142"/>
  <c r="V8" i="142"/>
  <c r="V9" i="142"/>
  <c r="V10" i="142"/>
  <c r="V11" i="142"/>
  <c r="V12" i="142"/>
  <c r="V13" i="142"/>
  <c r="V14" i="142"/>
  <c r="V15" i="142"/>
  <c r="V16" i="142"/>
  <c r="V17" i="142"/>
  <c r="V18" i="142"/>
  <c r="V19" i="142"/>
  <c r="V20" i="142"/>
  <c r="V21" i="142"/>
  <c r="V22" i="142"/>
  <c r="V23" i="142"/>
  <c r="V24" i="142"/>
  <c r="V25" i="142"/>
  <c r="V26" i="142"/>
  <c r="V27" i="142"/>
  <c r="V28" i="142"/>
  <c r="V29" i="142"/>
  <c r="V30" i="142"/>
  <c r="V31" i="142"/>
  <c r="V32" i="142"/>
  <c r="V33" i="142"/>
  <c r="V34" i="142"/>
  <c r="V35" i="142"/>
  <c r="V36" i="142"/>
  <c r="V37" i="142"/>
  <c r="V38" i="142"/>
  <c r="V39" i="142"/>
  <c r="V40" i="142"/>
  <c r="V41" i="142"/>
  <c r="V42" i="142"/>
  <c r="V43" i="142"/>
  <c r="V44" i="142"/>
  <c r="V45" i="142"/>
  <c r="V46" i="142"/>
  <c r="V47" i="142"/>
  <c r="V48" i="142"/>
  <c r="V49" i="142"/>
  <c r="V50" i="142"/>
  <c r="V51" i="142"/>
  <c r="V52" i="142"/>
  <c r="V53" i="142"/>
  <c r="V54" i="142"/>
  <c r="V55" i="142"/>
  <c r="V56" i="142"/>
  <c r="V57" i="142"/>
  <c r="V58" i="142"/>
  <c r="V4" i="142"/>
  <c r="J5" i="128"/>
  <c r="J6" i="128"/>
  <c r="B5" i="146" s="1"/>
  <c r="J7" i="128"/>
  <c r="B6" i="146" s="1"/>
  <c r="J8" i="128"/>
  <c r="B7" i="146" s="1"/>
  <c r="J9" i="128"/>
  <c r="B8" i="146" s="1"/>
  <c r="J10" i="128"/>
  <c r="B9" i="146" s="1"/>
  <c r="J11" i="128"/>
  <c r="B10" i="146" s="1"/>
  <c r="J12" i="128"/>
  <c r="B11" i="146" s="1"/>
  <c r="J13" i="128"/>
  <c r="B12" i="146" s="1"/>
  <c r="J14" i="128"/>
  <c r="B13" i="146" s="1"/>
  <c r="J15" i="128"/>
  <c r="B14" i="146" s="1"/>
  <c r="J16" i="128"/>
  <c r="B15" i="146" s="1"/>
  <c r="J17" i="128"/>
  <c r="B16" i="146" s="1"/>
  <c r="J18" i="128"/>
  <c r="B17" i="146" s="1"/>
  <c r="J19" i="128"/>
  <c r="B18" i="146" s="1"/>
  <c r="J20" i="128"/>
  <c r="B19" i="146" s="1"/>
  <c r="J21" i="128"/>
  <c r="B20" i="146" s="1"/>
  <c r="J22" i="128"/>
  <c r="B21" i="146" s="1"/>
  <c r="J23" i="128"/>
  <c r="B22" i="146" s="1"/>
  <c r="J24" i="128"/>
  <c r="B23" i="146" s="1"/>
  <c r="J25" i="128"/>
  <c r="B24" i="146" s="1"/>
  <c r="J26" i="128"/>
  <c r="B25" i="146" s="1"/>
  <c r="J27" i="128"/>
  <c r="B26" i="146" s="1"/>
  <c r="J28" i="128"/>
  <c r="B27" i="146" s="1"/>
  <c r="J29" i="128"/>
  <c r="B28" i="146" s="1"/>
  <c r="J30" i="128"/>
  <c r="B29" i="146" s="1"/>
  <c r="J31" i="128"/>
  <c r="B30" i="146" s="1"/>
  <c r="J32" i="128"/>
  <c r="B31" i="146" s="1"/>
  <c r="J33" i="128"/>
  <c r="B32" i="146" s="1"/>
  <c r="J34" i="128"/>
  <c r="B33" i="146" s="1"/>
  <c r="J35" i="128"/>
  <c r="B34" i="146" s="1"/>
  <c r="J36" i="128"/>
  <c r="B35" i="146" s="1"/>
  <c r="J37" i="128"/>
  <c r="B36" i="146" s="1"/>
  <c r="J38" i="128"/>
  <c r="B37" i="146" s="1"/>
  <c r="J39" i="128"/>
  <c r="B38" i="146" s="1"/>
  <c r="J40" i="128"/>
  <c r="B39" i="146" s="1"/>
  <c r="J41" i="128"/>
  <c r="B40" i="146" s="1"/>
  <c r="J42" i="128"/>
  <c r="B41" i="146" s="1"/>
  <c r="J43" i="128"/>
  <c r="B42" i="146" s="1"/>
  <c r="J44" i="128"/>
  <c r="J45" i="128"/>
  <c r="J46" i="128"/>
  <c r="J47" i="128"/>
  <c r="J48" i="128"/>
  <c r="J49" i="128"/>
  <c r="J50" i="128"/>
  <c r="J51" i="128"/>
  <c r="J52" i="128"/>
  <c r="J53" i="128"/>
  <c r="J54" i="128"/>
  <c r="J55" i="128"/>
  <c r="J56" i="128"/>
  <c r="J57" i="128"/>
  <c r="J58" i="128"/>
  <c r="J4" i="128"/>
  <c r="M57" i="128" l="1"/>
  <c r="B56" i="146"/>
  <c r="M54" i="128"/>
  <c r="B53" i="146"/>
  <c r="M53" i="128"/>
  <c r="B52" i="146"/>
  <c r="M52" i="128"/>
  <c r="B51" i="146"/>
  <c r="M4" i="128"/>
  <c r="B3" i="146"/>
  <c r="O4" i="128"/>
  <c r="M51" i="128"/>
  <c r="B50" i="146"/>
  <c r="M58" i="128"/>
  <c r="B57" i="146"/>
  <c r="M50" i="128"/>
  <c r="B49" i="146"/>
  <c r="M49" i="128"/>
  <c r="B48" i="146"/>
  <c r="M48" i="128"/>
  <c r="B47" i="146"/>
  <c r="M55" i="128"/>
  <c r="B54" i="146"/>
  <c r="M47" i="128"/>
  <c r="B46" i="146"/>
  <c r="M5" i="128"/>
  <c r="B4" i="146"/>
  <c r="M56" i="128"/>
  <c r="B55" i="146"/>
  <c r="M46" i="128"/>
  <c r="B45" i="146"/>
  <c r="M45" i="128"/>
  <c r="B44" i="146"/>
  <c r="M44" i="128"/>
  <c r="B43" i="146"/>
  <c r="AN3" i="146"/>
  <c r="X3" i="146"/>
  <c r="AN52" i="146"/>
  <c r="X52" i="146"/>
  <c r="AN46" i="146"/>
  <c r="X46" i="146"/>
  <c r="AN40" i="146"/>
  <c r="X40" i="146"/>
  <c r="AN34" i="146"/>
  <c r="X34" i="146"/>
  <c r="AN28" i="146"/>
  <c r="X28" i="146"/>
  <c r="AN22" i="146"/>
  <c r="X22" i="146"/>
  <c r="AN16" i="146"/>
  <c r="X16" i="146"/>
  <c r="AN10" i="146"/>
  <c r="X10" i="146"/>
  <c r="X4" i="146"/>
  <c r="AN4" i="146"/>
  <c r="AN57" i="146"/>
  <c r="X57" i="146"/>
  <c r="AN51" i="146"/>
  <c r="X51" i="146"/>
  <c r="AN45" i="146"/>
  <c r="X45" i="146"/>
  <c r="AN39" i="146"/>
  <c r="X39" i="146"/>
  <c r="AN33" i="146"/>
  <c r="X33" i="146"/>
  <c r="AN27" i="146"/>
  <c r="X27" i="146"/>
  <c r="AN21" i="146"/>
  <c r="X21" i="146"/>
  <c r="AN15" i="146"/>
  <c r="X15" i="146"/>
  <c r="AN9" i="146"/>
  <c r="X9" i="146"/>
  <c r="AN56" i="146"/>
  <c r="X56" i="146"/>
  <c r="AN50" i="146"/>
  <c r="X50" i="146"/>
  <c r="AN44" i="146"/>
  <c r="X44" i="146"/>
  <c r="T39" i="145"/>
  <c r="AN38" i="146"/>
  <c r="X38" i="146"/>
  <c r="AN32" i="146"/>
  <c r="X32" i="146"/>
  <c r="AN26" i="146"/>
  <c r="X26" i="146"/>
  <c r="AN20" i="146"/>
  <c r="X20" i="146"/>
  <c r="AN14" i="146"/>
  <c r="X14" i="146"/>
  <c r="AN8" i="146"/>
  <c r="X8" i="146"/>
  <c r="AN55" i="146"/>
  <c r="X55" i="146"/>
  <c r="AN49" i="146"/>
  <c r="X49" i="146"/>
  <c r="AN43" i="146"/>
  <c r="X43" i="146"/>
  <c r="AN37" i="146"/>
  <c r="X37" i="146"/>
  <c r="AN31" i="146"/>
  <c r="X31" i="146"/>
  <c r="AN25" i="146"/>
  <c r="X25" i="146"/>
  <c r="AN19" i="146"/>
  <c r="X19" i="146"/>
  <c r="AN13" i="146"/>
  <c r="X13" i="146"/>
  <c r="AN7" i="146"/>
  <c r="X7" i="146"/>
  <c r="AN54" i="146"/>
  <c r="X54" i="146"/>
  <c r="AN48" i="146"/>
  <c r="X48" i="146"/>
  <c r="AN42" i="146"/>
  <c r="X42" i="146"/>
  <c r="AN36" i="146"/>
  <c r="X36" i="146"/>
  <c r="AN30" i="146"/>
  <c r="X30" i="146"/>
  <c r="AN24" i="146"/>
  <c r="X24" i="146"/>
  <c r="AN18" i="146"/>
  <c r="X18" i="146"/>
  <c r="AN12" i="146"/>
  <c r="X12" i="146"/>
  <c r="AN6" i="146"/>
  <c r="X6" i="146"/>
  <c r="AN53" i="146"/>
  <c r="X53" i="146"/>
  <c r="AN47" i="146"/>
  <c r="X47" i="146"/>
  <c r="AN41" i="146"/>
  <c r="X41" i="146"/>
  <c r="AN35" i="146"/>
  <c r="X35" i="146"/>
  <c r="AN29" i="146"/>
  <c r="X29" i="146"/>
  <c r="AN23" i="146"/>
  <c r="X23" i="146"/>
  <c r="AN17" i="146"/>
  <c r="X17" i="146"/>
  <c r="AN11" i="146"/>
  <c r="X11" i="146"/>
  <c r="AN5" i="146"/>
  <c r="X5" i="146"/>
  <c r="G50" i="142"/>
  <c r="G14" i="142"/>
  <c r="G57" i="142"/>
  <c r="G51" i="142"/>
  <c r="G45" i="142"/>
  <c r="G39" i="142"/>
  <c r="G33" i="142"/>
  <c r="G27" i="142"/>
  <c r="G21" i="142"/>
  <c r="G15" i="142"/>
  <c r="G9" i="142"/>
  <c r="G56" i="142"/>
  <c r="G26" i="142"/>
  <c r="G55" i="142"/>
  <c r="G49" i="142"/>
  <c r="G43" i="142"/>
  <c r="G37" i="142"/>
  <c r="G31" i="142"/>
  <c r="G25" i="142"/>
  <c r="G19" i="142"/>
  <c r="G13" i="142"/>
  <c r="G7" i="142"/>
  <c r="G32" i="142"/>
  <c r="G54" i="142"/>
  <c r="G48" i="142"/>
  <c r="G42" i="142"/>
  <c r="G36" i="142"/>
  <c r="G30" i="142"/>
  <c r="G24" i="142"/>
  <c r="G18" i="142"/>
  <c r="G12" i="142"/>
  <c r="G6" i="142"/>
  <c r="G38" i="142"/>
  <c r="G8" i="142"/>
  <c r="G4" i="142"/>
  <c r="G53" i="142"/>
  <c r="G47" i="142"/>
  <c r="G41" i="142"/>
  <c r="G35" i="142"/>
  <c r="G29" i="142"/>
  <c r="G23" i="142"/>
  <c r="G17" i="142"/>
  <c r="G11" i="142"/>
  <c r="G5" i="142"/>
  <c r="G44" i="142"/>
  <c r="G20" i="142"/>
  <c r="G58" i="142"/>
  <c r="G52" i="142"/>
  <c r="G46" i="142"/>
  <c r="G40" i="142"/>
  <c r="G34" i="142"/>
  <c r="G28" i="142"/>
  <c r="G22" i="142"/>
  <c r="G16" i="142"/>
  <c r="G10" i="142"/>
  <c r="M39" i="128"/>
  <c r="M33" i="128"/>
  <c r="M27" i="128"/>
  <c r="M21" i="128"/>
  <c r="M15" i="128"/>
  <c r="M9" i="128"/>
  <c r="M38" i="128"/>
  <c r="M32" i="128"/>
  <c r="M26" i="128"/>
  <c r="M20" i="128"/>
  <c r="M14" i="128"/>
  <c r="M8" i="128"/>
  <c r="M43" i="128"/>
  <c r="M37" i="128"/>
  <c r="M31" i="128"/>
  <c r="M25" i="128"/>
  <c r="M19" i="128"/>
  <c r="M13" i="128"/>
  <c r="M7" i="128"/>
  <c r="M42" i="128"/>
  <c r="M36" i="128"/>
  <c r="M30" i="128"/>
  <c r="M24" i="128"/>
  <c r="M18" i="128"/>
  <c r="M12" i="128"/>
  <c r="M6" i="128"/>
  <c r="M41" i="128"/>
  <c r="M35" i="128"/>
  <c r="M29" i="128"/>
  <c r="M23" i="128"/>
  <c r="M17" i="128"/>
  <c r="M11" i="128"/>
  <c r="M40" i="128"/>
  <c r="M34" i="128"/>
  <c r="M28" i="128"/>
  <c r="M22" i="128"/>
  <c r="M16" i="128"/>
  <c r="M10" i="128"/>
  <c r="T46" i="142" l="1"/>
  <c r="W46" i="142" s="1"/>
  <c r="T21" i="142"/>
  <c r="W21" i="142" s="1"/>
  <c r="T52" i="142"/>
  <c r="W52" i="142" s="1"/>
  <c r="K52" i="142" s="1"/>
  <c r="M52" i="142" s="1"/>
  <c r="E51" i="146" s="1"/>
  <c r="T43" i="142"/>
  <c r="W43" i="142" s="1"/>
  <c r="C42" i="146" s="1"/>
  <c r="T10" i="142"/>
  <c r="W10" i="142" s="1"/>
  <c r="N10" i="142" s="1"/>
  <c r="T12" i="142"/>
  <c r="W12" i="142" s="1"/>
  <c r="H12" i="142" s="1"/>
  <c r="T33" i="142"/>
  <c r="W33" i="142" s="1"/>
  <c r="N33" i="142" s="1"/>
  <c r="P33" i="142" s="1"/>
  <c r="F32" i="146" s="1"/>
  <c r="T20" i="142"/>
  <c r="W20" i="142" s="1"/>
  <c r="N20" i="142" s="1"/>
  <c r="P20" i="142" s="1"/>
  <c r="F19" i="146" s="1"/>
  <c r="T7" i="142"/>
  <c r="W7" i="142" s="1"/>
  <c r="K7" i="142" s="1"/>
  <c r="T39" i="142"/>
  <c r="W39" i="142" s="1"/>
  <c r="K39" i="142" s="1"/>
  <c r="M39" i="142" s="1"/>
  <c r="E38" i="146" s="1"/>
  <c r="T22" i="142"/>
  <c r="W22" i="142" s="1"/>
  <c r="H22" i="142" s="1"/>
  <c r="J22" i="142" s="1"/>
  <c r="D21" i="146" s="1"/>
  <c r="T44" i="142"/>
  <c r="W44" i="142" s="1"/>
  <c r="Q44" i="142" s="1"/>
  <c r="S44" i="142" s="1"/>
  <c r="G43" i="146" s="1"/>
  <c r="T47" i="142"/>
  <c r="W47" i="142" s="1"/>
  <c r="K47" i="142" s="1"/>
  <c r="M47" i="142" s="1"/>
  <c r="E46" i="146" s="1"/>
  <c r="T24" i="142"/>
  <c r="W24" i="142" s="1"/>
  <c r="Q24" i="142" s="1"/>
  <c r="T13" i="142"/>
  <c r="W13" i="142" s="1"/>
  <c r="N13" i="142" s="1"/>
  <c r="T26" i="142"/>
  <c r="W26" i="142" s="1"/>
  <c r="K26" i="142" s="1"/>
  <c r="T45" i="142"/>
  <c r="W45" i="142" s="1"/>
  <c r="K45" i="142" s="1"/>
  <c r="T28" i="142"/>
  <c r="W28" i="142" s="1"/>
  <c r="N28" i="142" s="1"/>
  <c r="P28" i="142" s="1"/>
  <c r="F27" i="146" s="1"/>
  <c r="T5" i="142"/>
  <c r="W5" i="142" s="1"/>
  <c r="Q5" i="142" s="1"/>
  <c r="S5" i="142" s="1"/>
  <c r="G4" i="146" s="1"/>
  <c r="T53" i="142"/>
  <c r="W53" i="142" s="1"/>
  <c r="H53" i="142" s="1"/>
  <c r="T30" i="142"/>
  <c r="W30" i="142" s="1"/>
  <c r="K30" i="142" s="1"/>
  <c r="T19" i="142"/>
  <c r="W19" i="142" s="1"/>
  <c r="Q19" i="142" s="1"/>
  <c r="T56" i="142"/>
  <c r="W56" i="142" s="1"/>
  <c r="H56" i="142" s="1"/>
  <c r="T51" i="142"/>
  <c r="W51" i="142" s="1"/>
  <c r="N51" i="142" s="1"/>
  <c r="P51" i="142" s="1"/>
  <c r="F50" i="146" s="1"/>
  <c r="T34" i="142"/>
  <c r="W34" i="142" s="1"/>
  <c r="N34" i="142" s="1"/>
  <c r="T11" i="142"/>
  <c r="W11" i="142" s="1"/>
  <c r="N11" i="142" s="1"/>
  <c r="T4" i="142"/>
  <c r="W4" i="142" s="1"/>
  <c r="K4" i="142" s="1"/>
  <c r="M4" i="142" s="1"/>
  <c r="E3" i="146" s="1"/>
  <c r="T36" i="142"/>
  <c r="W36" i="142" s="1"/>
  <c r="Q36" i="142" s="1"/>
  <c r="S36" i="142" s="1"/>
  <c r="G35" i="146" s="1"/>
  <c r="T25" i="142"/>
  <c r="W25" i="142" s="1"/>
  <c r="H25" i="142" s="1"/>
  <c r="T9" i="142"/>
  <c r="W9" i="142" s="1"/>
  <c r="H9" i="142" s="1"/>
  <c r="T57" i="142"/>
  <c r="W57" i="142" s="1"/>
  <c r="Q57" i="142" s="1"/>
  <c r="T40" i="142"/>
  <c r="W40" i="142" s="1"/>
  <c r="H40" i="142" s="1"/>
  <c r="T17" i="142"/>
  <c r="W17" i="142" s="1"/>
  <c r="K17" i="142" s="1"/>
  <c r="M17" i="142" s="1"/>
  <c r="E16" i="146" s="1"/>
  <c r="T8" i="142"/>
  <c r="W8" i="142" s="1"/>
  <c r="N8" i="142" s="1"/>
  <c r="P8" i="142" s="1"/>
  <c r="F7" i="146" s="1"/>
  <c r="T42" i="142"/>
  <c r="W42" i="142" s="1"/>
  <c r="N42" i="142" s="1"/>
  <c r="T31" i="142"/>
  <c r="W31" i="142" s="1"/>
  <c r="Q31" i="142" s="1"/>
  <c r="S31" i="142" s="1"/>
  <c r="G30" i="146" s="1"/>
  <c r="T15" i="142"/>
  <c r="W15" i="142" s="1"/>
  <c r="N15" i="142" s="1"/>
  <c r="P15" i="142" s="1"/>
  <c r="F14" i="146" s="1"/>
  <c r="T14" i="142"/>
  <c r="W14" i="142" s="1"/>
  <c r="N14" i="142" s="1"/>
  <c r="P14" i="142" s="1"/>
  <c r="F13" i="146" s="1"/>
  <c r="T38" i="142"/>
  <c r="W38" i="142" s="1"/>
  <c r="H38" i="142" s="1"/>
  <c r="J38" i="142" s="1"/>
  <c r="D37" i="146" s="1"/>
  <c r="T50" i="142"/>
  <c r="W50" i="142" s="1"/>
  <c r="K50" i="142" s="1"/>
  <c r="T27" i="142"/>
  <c r="W27" i="142" s="1"/>
  <c r="N27" i="142" s="1"/>
  <c r="P27" i="142" s="1"/>
  <c r="F26" i="146" s="1"/>
  <c r="T48" i="142"/>
  <c r="W48" i="142" s="1"/>
  <c r="N48" i="142" s="1"/>
  <c r="P48" i="142" s="1"/>
  <c r="F47" i="146" s="1"/>
  <c r="T32" i="142"/>
  <c r="W32" i="142" s="1"/>
  <c r="H32" i="142" s="1"/>
  <c r="T54" i="142"/>
  <c r="W54" i="142" s="1"/>
  <c r="N54" i="142" s="1"/>
  <c r="T41" i="142"/>
  <c r="W41" i="142" s="1"/>
  <c r="H41" i="142" s="1"/>
  <c r="J41" i="142" s="1"/>
  <c r="D40" i="146" s="1"/>
  <c r="T23" i="142"/>
  <c r="W23" i="142" s="1"/>
  <c r="C22" i="146" s="1"/>
  <c r="T29" i="142"/>
  <c r="W29" i="142" s="1"/>
  <c r="N29" i="142" s="1"/>
  <c r="T58" i="142"/>
  <c r="W58" i="142" s="1"/>
  <c r="Q58" i="142" s="1"/>
  <c r="S58" i="142" s="1"/>
  <c r="G57" i="146" s="1"/>
  <c r="T49" i="142"/>
  <c r="W49" i="142" s="1"/>
  <c r="Q49" i="142" s="1"/>
  <c r="T16" i="142"/>
  <c r="W16" i="142" s="1"/>
  <c r="H16" i="142" s="1"/>
  <c r="J16" i="142" s="1"/>
  <c r="D15" i="146" s="1"/>
  <c r="T18" i="142"/>
  <c r="W18" i="142" s="1"/>
  <c r="K18" i="142" s="1"/>
  <c r="M18" i="142" s="1"/>
  <c r="E17" i="146" s="1"/>
  <c r="T37" i="142"/>
  <c r="W37" i="142" s="1"/>
  <c r="K37" i="142" s="1"/>
  <c r="M37" i="142" s="1"/>
  <c r="E36" i="146" s="1"/>
  <c r="T6" i="142"/>
  <c r="W6" i="142" s="1"/>
  <c r="N6" i="142" s="1"/>
  <c r="T35" i="142"/>
  <c r="W35" i="142" s="1"/>
  <c r="Q35" i="142" s="1"/>
  <c r="T55" i="142"/>
  <c r="W55" i="142" s="1"/>
  <c r="K55" i="142" s="1"/>
  <c r="T7" i="145"/>
  <c r="T58" i="145"/>
  <c r="T15" i="145"/>
  <c r="T29" i="145"/>
  <c r="T41" i="145"/>
  <c r="T53" i="145"/>
  <c r="T49" i="145"/>
  <c r="T8" i="145"/>
  <c r="T20" i="145"/>
  <c r="T50" i="145"/>
  <c r="T51" i="145"/>
  <c r="T10" i="145"/>
  <c r="T11" i="145"/>
  <c r="T19" i="145"/>
  <c r="T27" i="145"/>
  <c r="T6" i="145"/>
  <c r="T37" i="145"/>
  <c r="T9" i="145"/>
  <c r="T16" i="145"/>
  <c r="T28" i="145"/>
  <c r="T18" i="145"/>
  <c r="T30" i="145"/>
  <c r="T42" i="145"/>
  <c r="T31" i="145"/>
  <c r="T32" i="145"/>
  <c r="T44" i="145"/>
  <c r="T40" i="145"/>
  <c r="T54" i="145"/>
  <c r="T43" i="145"/>
  <c r="T55" i="145"/>
  <c r="T21" i="145"/>
  <c r="T33" i="145"/>
  <c r="T45" i="145"/>
  <c r="T52" i="145"/>
  <c r="T23" i="145"/>
  <c r="T13" i="145"/>
  <c r="T14" i="145"/>
  <c r="T56" i="145"/>
  <c r="T57" i="145"/>
  <c r="T22" i="145"/>
  <c r="T35" i="145"/>
  <c r="T47" i="145"/>
  <c r="T12" i="145"/>
  <c r="T24" i="145"/>
  <c r="T36" i="145"/>
  <c r="T48" i="145"/>
  <c r="T25" i="145"/>
  <c r="T26" i="145"/>
  <c r="T38" i="145"/>
  <c r="T34" i="145"/>
  <c r="T46" i="145"/>
  <c r="T17" i="145"/>
  <c r="O52" i="128"/>
  <c r="O32" i="128"/>
  <c r="O55" i="128"/>
  <c r="O22" i="128"/>
  <c r="O57" i="128"/>
  <c r="O50" i="128"/>
  <c r="O24" i="128"/>
  <c r="O43" i="128"/>
  <c r="O34" i="128"/>
  <c r="O33" i="128"/>
  <c r="O39" i="128"/>
  <c r="O26" i="128"/>
  <c r="O54" i="128"/>
  <c r="O18" i="128"/>
  <c r="O53" i="128"/>
  <c r="O17" i="128"/>
  <c r="O37" i="128"/>
  <c r="O40" i="128"/>
  <c r="O56" i="128"/>
  <c r="O44" i="128"/>
  <c r="O48" i="128"/>
  <c r="O12" i="128"/>
  <c r="O47" i="128"/>
  <c r="O31" i="128"/>
  <c r="O10" i="128"/>
  <c r="O46" i="128"/>
  <c r="O9" i="128"/>
  <c r="O15" i="128"/>
  <c r="O8" i="128"/>
  <c r="O42" i="128"/>
  <c r="O6" i="128"/>
  <c r="O41" i="128"/>
  <c r="O5" i="128"/>
  <c r="O25" i="128"/>
  <c r="O36" i="128"/>
  <c r="O45" i="128"/>
  <c r="O51" i="128"/>
  <c r="O30" i="128"/>
  <c r="O29" i="128"/>
  <c r="O49" i="128"/>
  <c r="O13" i="128"/>
  <c r="O27" i="128"/>
  <c r="O19" i="128"/>
  <c r="O58" i="128"/>
  <c r="O14" i="128"/>
  <c r="O23" i="128"/>
  <c r="O16" i="128"/>
  <c r="O38" i="128"/>
  <c r="O35" i="128"/>
  <c r="O28" i="128"/>
  <c r="O20" i="128"/>
  <c r="O7" i="128"/>
  <c r="O21" i="128"/>
  <c r="O11" i="128"/>
  <c r="Y4" i="142"/>
  <c r="Y12" i="142"/>
  <c r="Y21" i="142"/>
  <c r="Y31" i="142"/>
  <c r="Y40" i="142"/>
  <c r="Y48" i="142"/>
  <c r="Y56" i="142"/>
  <c r="Y13" i="142"/>
  <c r="Y22" i="142"/>
  <c r="Y32" i="142"/>
  <c r="Y49" i="142"/>
  <c r="Y57" i="142"/>
  <c r="Y23" i="142"/>
  <c r="Y6" i="142"/>
  <c r="Y14" i="142"/>
  <c r="Y24" i="142"/>
  <c r="Y33" i="142"/>
  <c r="Y42" i="142"/>
  <c r="Y58" i="142"/>
  <c r="Y7" i="142"/>
  <c r="Y15" i="142"/>
  <c r="Y26" i="142"/>
  <c r="Y34" i="142"/>
  <c r="Y51" i="142"/>
  <c r="Y8" i="142"/>
  <c r="Y16" i="142"/>
  <c r="Y27" i="142"/>
  <c r="Y44" i="142"/>
  <c r="Y52" i="142"/>
  <c r="Y9" i="142"/>
  <c r="Y18" i="142"/>
  <c r="Y28" i="142"/>
  <c r="Y36" i="142"/>
  <c r="Y45" i="142"/>
  <c r="Y10" i="142"/>
  <c r="Y19" i="142"/>
  <c r="Y37" i="142"/>
  <c r="Y46" i="142"/>
  <c r="Y54" i="142"/>
  <c r="Y20" i="142"/>
  <c r="Y30" i="142"/>
  <c r="Y39" i="142"/>
  <c r="Y55" i="142"/>
  <c r="Y43" i="142"/>
  <c r="Y50" i="142"/>
  <c r="Y5" i="142"/>
  <c r="Y11" i="142"/>
  <c r="Y29" i="142"/>
  <c r="Y35" i="142"/>
  <c r="Y41" i="142"/>
  <c r="Y47" i="142"/>
  <c r="Y53" i="142"/>
  <c r="C30" i="146" l="1"/>
  <c r="C49" i="146"/>
  <c r="C39" i="146"/>
  <c r="C38" i="146"/>
  <c r="C4" i="146"/>
  <c r="C57" i="146"/>
  <c r="C16" i="146"/>
  <c r="C18" i="146"/>
  <c r="Q17" i="142"/>
  <c r="S17" i="142" s="1"/>
  <c r="G16" i="146" s="1"/>
  <c r="C51" i="146"/>
  <c r="C3" i="146"/>
  <c r="K22" i="142"/>
  <c r="M22" i="142" s="1"/>
  <c r="E21" i="146" s="1"/>
  <c r="C21" i="146"/>
  <c r="H18" i="142"/>
  <c r="J18" i="142" s="1"/>
  <c r="D17" i="146" s="1"/>
  <c r="H26" i="142"/>
  <c r="J26" i="142" s="1"/>
  <c r="D25" i="146" s="1"/>
  <c r="Q52" i="142"/>
  <c r="S52" i="142" s="1"/>
  <c r="G51" i="146" s="1"/>
  <c r="C55" i="146"/>
  <c r="C8" i="146"/>
  <c r="N18" i="142"/>
  <c r="P18" i="142" s="1"/>
  <c r="F17" i="146" s="1"/>
  <c r="N22" i="142"/>
  <c r="P22" i="142" s="1"/>
  <c r="F21" i="146" s="1"/>
  <c r="C17" i="146"/>
  <c r="C14" i="146"/>
  <c r="C25" i="146"/>
  <c r="H17" i="142"/>
  <c r="J17" i="142" s="1"/>
  <c r="D16" i="146" s="1"/>
  <c r="K43" i="142"/>
  <c r="M43" i="142" s="1"/>
  <c r="E42" i="146" s="1"/>
  <c r="C12" i="146"/>
  <c r="H49" i="142"/>
  <c r="J49" i="142" s="1"/>
  <c r="D48" i="146" s="1"/>
  <c r="N32" i="142"/>
  <c r="P32" i="142" s="1"/>
  <c r="F31" i="146" s="1"/>
  <c r="H51" i="142"/>
  <c r="J51" i="142" s="1"/>
  <c r="D50" i="146" s="1"/>
  <c r="N52" i="142"/>
  <c r="P52" i="142" s="1"/>
  <c r="F51" i="146" s="1"/>
  <c r="Q51" i="142"/>
  <c r="S51" i="142" s="1"/>
  <c r="G50" i="146" s="1"/>
  <c r="H44" i="142"/>
  <c r="J44" i="142" s="1"/>
  <c r="D43" i="146" s="1"/>
  <c r="K20" i="142"/>
  <c r="M20" i="142" s="1"/>
  <c r="E19" i="146" s="1"/>
  <c r="H52" i="142"/>
  <c r="J52" i="142" s="1"/>
  <c r="D51" i="146" s="1"/>
  <c r="C10" i="146"/>
  <c r="K58" i="142"/>
  <c r="M58" i="142" s="1"/>
  <c r="E57" i="146" s="1"/>
  <c r="Q18" i="142"/>
  <c r="S18" i="142" s="1"/>
  <c r="G17" i="146" s="1"/>
  <c r="Q26" i="142"/>
  <c r="S26" i="142" s="1"/>
  <c r="G25" i="146" s="1"/>
  <c r="Q22" i="142"/>
  <c r="S22" i="142" s="1"/>
  <c r="G21" i="146" s="1"/>
  <c r="N5" i="142"/>
  <c r="P5" i="142" s="1"/>
  <c r="F4" i="146" s="1"/>
  <c r="C54" i="146"/>
  <c r="H4" i="142"/>
  <c r="J4" i="142" s="1"/>
  <c r="D3" i="146" s="1"/>
  <c r="N4" i="142"/>
  <c r="P4" i="142" s="1"/>
  <c r="F3" i="146" s="1"/>
  <c r="C35" i="146"/>
  <c r="C13" i="146"/>
  <c r="Q4" i="142"/>
  <c r="S4" i="142" s="1"/>
  <c r="G3" i="146" s="1"/>
  <c r="C32" i="146"/>
  <c r="C40" i="146"/>
  <c r="Q20" i="142"/>
  <c r="S20" i="142" s="1"/>
  <c r="G19" i="146" s="1"/>
  <c r="C50" i="146"/>
  <c r="N36" i="142"/>
  <c r="P36" i="142" s="1"/>
  <c r="F35" i="146" s="1"/>
  <c r="K51" i="142"/>
  <c r="M51" i="142" s="1"/>
  <c r="E50" i="146" s="1"/>
  <c r="Q53" i="142"/>
  <c r="S53" i="142" s="1"/>
  <c r="G52" i="146" s="1"/>
  <c r="Q32" i="142"/>
  <c r="S32" i="142" s="1"/>
  <c r="G31" i="146" s="1"/>
  <c r="Q50" i="142"/>
  <c r="S50" i="142" s="1"/>
  <c r="G49" i="146" s="1"/>
  <c r="H34" i="142"/>
  <c r="J34" i="142" s="1"/>
  <c r="D33" i="146" s="1"/>
  <c r="N19" i="142"/>
  <c r="P19" i="142" s="1"/>
  <c r="F18" i="146" s="1"/>
  <c r="H5" i="142"/>
  <c r="J5" i="142" s="1"/>
  <c r="D4" i="146" s="1"/>
  <c r="C34" i="146"/>
  <c r="C23" i="146"/>
  <c r="C31" i="146"/>
  <c r="C33" i="146"/>
  <c r="N49" i="142"/>
  <c r="P49" i="142" s="1"/>
  <c r="F48" i="146" s="1"/>
  <c r="K32" i="142"/>
  <c r="M32" i="142" s="1"/>
  <c r="E31" i="146" s="1"/>
  <c r="H50" i="142"/>
  <c r="J50" i="142" s="1"/>
  <c r="D49" i="146" s="1"/>
  <c r="N31" i="142"/>
  <c r="P31" i="142" s="1"/>
  <c r="F30" i="146" s="1"/>
  <c r="K5" i="142"/>
  <c r="M5" i="142" s="1"/>
  <c r="E4" i="146" s="1"/>
  <c r="N26" i="142"/>
  <c r="P26" i="142" s="1"/>
  <c r="F25" i="146" s="1"/>
  <c r="N50" i="142"/>
  <c r="P50" i="142" s="1"/>
  <c r="F49" i="146" s="1"/>
  <c r="H42" i="142"/>
  <c r="J42" i="142" s="1"/>
  <c r="D41" i="146" s="1"/>
  <c r="Q9" i="142"/>
  <c r="S9" i="142" s="1"/>
  <c r="G8" i="146" s="1"/>
  <c r="Q7" i="142"/>
  <c r="S7" i="142" s="1"/>
  <c r="G6" i="146" s="1"/>
  <c r="K12" i="142"/>
  <c r="M12" i="142" s="1"/>
  <c r="E11" i="146" s="1"/>
  <c r="K42" i="142"/>
  <c r="M42" i="142" s="1"/>
  <c r="E41" i="146" s="1"/>
  <c r="Q12" i="142"/>
  <c r="S12" i="142" s="1"/>
  <c r="G11" i="146" s="1"/>
  <c r="H58" i="142"/>
  <c r="J58" i="142" s="1"/>
  <c r="D57" i="146" s="1"/>
  <c r="K27" i="142"/>
  <c r="M27" i="142" s="1"/>
  <c r="E26" i="146" s="1"/>
  <c r="Q42" i="142"/>
  <c r="S42" i="142" s="1"/>
  <c r="G41" i="146" s="1"/>
  <c r="Q40" i="142"/>
  <c r="S40" i="142" s="1"/>
  <c r="G39" i="146" s="1"/>
  <c r="H45" i="142"/>
  <c r="J45" i="142" s="1"/>
  <c r="D44" i="146" s="1"/>
  <c r="H24" i="142"/>
  <c r="J24" i="142" s="1"/>
  <c r="D23" i="146" s="1"/>
  <c r="N58" i="142"/>
  <c r="P58" i="142" s="1"/>
  <c r="F57" i="146" s="1"/>
  <c r="Q27" i="142"/>
  <c r="S27" i="142" s="1"/>
  <c r="G26" i="146" s="1"/>
  <c r="N40" i="142"/>
  <c r="P40" i="142" s="1"/>
  <c r="F39" i="146" s="1"/>
  <c r="K24" i="142"/>
  <c r="M24" i="142" s="1"/>
  <c r="E23" i="146" s="1"/>
  <c r="H20" i="142"/>
  <c r="J20" i="142" s="1"/>
  <c r="D19" i="146" s="1"/>
  <c r="K40" i="142"/>
  <c r="M40" i="142" s="1"/>
  <c r="E39" i="146" s="1"/>
  <c r="N55" i="142"/>
  <c r="P55" i="142" s="1"/>
  <c r="F54" i="146" s="1"/>
  <c r="Q55" i="142"/>
  <c r="S55" i="142" s="1"/>
  <c r="G54" i="146" s="1"/>
  <c r="Q6" i="142"/>
  <c r="S6" i="142" s="1"/>
  <c r="G5" i="146" s="1"/>
  <c r="K6" i="142"/>
  <c r="M6" i="142" s="1"/>
  <c r="E5" i="146" s="1"/>
  <c r="K49" i="142"/>
  <c r="M49" i="142" s="1"/>
  <c r="E48" i="146" s="1"/>
  <c r="H29" i="142"/>
  <c r="J29" i="142" s="1"/>
  <c r="D28" i="146" s="1"/>
  <c r="K29" i="142"/>
  <c r="M29" i="142" s="1"/>
  <c r="E28" i="146" s="1"/>
  <c r="Q41" i="142"/>
  <c r="S41" i="142" s="1"/>
  <c r="G40" i="146" s="1"/>
  <c r="K41" i="142"/>
  <c r="M41" i="142" s="1"/>
  <c r="E40" i="146" s="1"/>
  <c r="H27" i="142"/>
  <c r="J27" i="142" s="1"/>
  <c r="D26" i="146" s="1"/>
  <c r="K38" i="142"/>
  <c r="M38" i="142" s="1"/>
  <c r="E37" i="146" s="1"/>
  <c r="N38" i="142"/>
  <c r="P38" i="142" s="1"/>
  <c r="F37" i="146" s="1"/>
  <c r="C37" i="146"/>
  <c r="K15" i="142"/>
  <c r="M15" i="142" s="1"/>
  <c r="E14" i="146" s="1"/>
  <c r="H15" i="142"/>
  <c r="J15" i="142" s="1"/>
  <c r="D14" i="146" s="1"/>
  <c r="N17" i="142"/>
  <c r="P17" i="142" s="1"/>
  <c r="F16" i="146" s="1"/>
  <c r="H57" i="142"/>
  <c r="J57" i="142" s="1"/>
  <c r="D56" i="146" s="1"/>
  <c r="N57" i="142"/>
  <c r="P57" i="142" s="1"/>
  <c r="F56" i="146" s="1"/>
  <c r="K25" i="142"/>
  <c r="M25" i="142" s="1"/>
  <c r="E24" i="146" s="1"/>
  <c r="N25" i="142"/>
  <c r="P25" i="142" s="1"/>
  <c r="F24" i="146" s="1"/>
  <c r="K34" i="142"/>
  <c r="M34" i="142" s="1"/>
  <c r="E33" i="146" s="1"/>
  <c r="K56" i="142"/>
  <c r="M56" i="142" s="1"/>
  <c r="E55" i="146" s="1"/>
  <c r="Q56" i="142"/>
  <c r="S56" i="142" s="1"/>
  <c r="G55" i="146" s="1"/>
  <c r="H30" i="142"/>
  <c r="J30" i="142" s="1"/>
  <c r="D29" i="146" s="1"/>
  <c r="Q30" i="142"/>
  <c r="S30" i="142" s="1"/>
  <c r="G29" i="146" s="1"/>
  <c r="N45" i="142"/>
  <c r="P45" i="142" s="1"/>
  <c r="F44" i="146" s="1"/>
  <c r="H13" i="142"/>
  <c r="J13" i="142" s="1"/>
  <c r="D12" i="146" s="1"/>
  <c r="Q13" i="142"/>
  <c r="S13" i="142" s="1"/>
  <c r="G12" i="146" s="1"/>
  <c r="H47" i="142"/>
  <c r="J47" i="142" s="1"/>
  <c r="D46" i="146" s="1"/>
  <c r="N47" i="142"/>
  <c r="P47" i="142" s="1"/>
  <c r="F46" i="146" s="1"/>
  <c r="H7" i="142"/>
  <c r="J7" i="142" s="1"/>
  <c r="D6" i="146" s="1"/>
  <c r="H33" i="142"/>
  <c r="J33" i="142" s="1"/>
  <c r="D32" i="146" s="1"/>
  <c r="Q33" i="142"/>
  <c r="S33" i="142" s="1"/>
  <c r="G32" i="146" s="1"/>
  <c r="K10" i="142"/>
  <c r="M10" i="142" s="1"/>
  <c r="E9" i="146" s="1"/>
  <c r="H10" i="142"/>
  <c r="J10" i="142" s="1"/>
  <c r="D9" i="146" s="1"/>
  <c r="C43" i="146"/>
  <c r="C29" i="146"/>
  <c r="C56" i="146"/>
  <c r="H55" i="142"/>
  <c r="J55" i="142" s="1"/>
  <c r="D54" i="146" s="1"/>
  <c r="H6" i="142"/>
  <c r="J6" i="142" s="1"/>
  <c r="D5" i="146" s="1"/>
  <c r="Q29" i="142"/>
  <c r="S29" i="142" s="1"/>
  <c r="G28" i="146" s="1"/>
  <c r="N41" i="142"/>
  <c r="P41" i="142" s="1"/>
  <c r="F40" i="146" s="1"/>
  <c r="Q38" i="142"/>
  <c r="S38" i="142" s="1"/>
  <c r="G37" i="146" s="1"/>
  <c r="Q15" i="142"/>
  <c r="S15" i="142" s="1"/>
  <c r="G14" i="146" s="1"/>
  <c r="K57" i="142"/>
  <c r="M57" i="142" s="1"/>
  <c r="E56" i="146" s="1"/>
  <c r="Q25" i="142"/>
  <c r="S25" i="142" s="1"/>
  <c r="G24" i="146" s="1"/>
  <c r="Q34" i="142"/>
  <c r="S34" i="142" s="1"/>
  <c r="G33" i="146" s="1"/>
  <c r="N56" i="142"/>
  <c r="P56" i="142" s="1"/>
  <c r="F55" i="146" s="1"/>
  <c r="N30" i="142"/>
  <c r="P30" i="142" s="1"/>
  <c r="F29" i="146" s="1"/>
  <c r="Q45" i="142"/>
  <c r="S45" i="142" s="1"/>
  <c r="G44" i="146" s="1"/>
  <c r="K13" i="142"/>
  <c r="M13" i="142" s="1"/>
  <c r="E12" i="146" s="1"/>
  <c r="Q47" i="142"/>
  <c r="S47" i="142" s="1"/>
  <c r="G46" i="146" s="1"/>
  <c r="N7" i="142"/>
  <c r="P7" i="142" s="1"/>
  <c r="F6" i="146" s="1"/>
  <c r="K33" i="142"/>
  <c r="M33" i="142" s="1"/>
  <c r="E32" i="146" s="1"/>
  <c r="Q10" i="142"/>
  <c r="S10" i="142" s="1"/>
  <c r="G9" i="146" s="1"/>
  <c r="N43" i="142"/>
  <c r="P43" i="142" s="1"/>
  <c r="F42" i="146" s="1"/>
  <c r="Q43" i="142"/>
  <c r="S43" i="142" s="1"/>
  <c r="G42" i="146" s="1"/>
  <c r="K21" i="142"/>
  <c r="M21" i="142" s="1"/>
  <c r="E20" i="146" s="1"/>
  <c r="N21" i="142"/>
  <c r="P21" i="142" s="1"/>
  <c r="F20" i="146" s="1"/>
  <c r="Q21" i="142"/>
  <c r="S21" i="142" s="1"/>
  <c r="G20" i="146" s="1"/>
  <c r="C53" i="146"/>
  <c r="N35" i="142"/>
  <c r="P35" i="142" s="1"/>
  <c r="F34" i="146" s="1"/>
  <c r="N37" i="142"/>
  <c r="P37" i="142" s="1"/>
  <c r="F36" i="146" s="1"/>
  <c r="N16" i="142"/>
  <c r="P16" i="142" s="1"/>
  <c r="F15" i="146" s="1"/>
  <c r="Q16" i="142"/>
  <c r="S16" i="142" s="1"/>
  <c r="G15" i="146" s="1"/>
  <c r="H23" i="142"/>
  <c r="J23" i="142" s="1"/>
  <c r="D22" i="146" s="1"/>
  <c r="Q54" i="142"/>
  <c r="S54" i="142" s="1"/>
  <c r="G53" i="146" s="1"/>
  <c r="Q48" i="142"/>
  <c r="S48" i="142" s="1"/>
  <c r="G47" i="146" s="1"/>
  <c r="C47" i="146"/>
  <c r="H48" i="142"/>
  <c r="J48" i="142" s="1"/>
  <c r="D47" i="146" s="1"/>
  <c r="Q14" i="142"/>
  <c r="S14" i="142" s="1"/>
  <c r="G13" i="146" s="1"/>
  <c r="H31" i="142"/>
  <c r="J31" i="142" s="1"/>
  <c r="D30" i="146" s="1"/>
  <c r="Q8" i="142"/>
  <c r="S8" i="142" s="1"/>
  <c r="G7" i="146" s="1"/>
  <c r="H8" i="142"/>
  <c r="J8" i="142" s="1"/>
  <c r="D7" i="146" s="1"/>
  <c r="K9" i="142"/>
  <c r="M9" i="142" s="1"/>
  <c r="E8" i="146" s="1"/>
  <c r="H36" i="142"/>
  <c r="J36" i="142" s="1"/>
  <c r="D35" i="146" s="1"/>
  <c r="Q11" i="142"/>
  <c r="S11" i="142" s="1"/>
  <c r="G10" i="146" s="1"/>
  <c r="K11" i="142"/>
  <c r="M11" i="142" s="1"/>
  <c r="E10" i="146" s="1"/>
  <c r="K19" i="142"/>
  <c r="M19" i="142" s="1"/>
  <c r="E18" i="146" s="1"/>
  <c r="K53" i="142"/>
  <c r="M53" i="142" s="1"/>
  <c r="E52" i="146" s="1"/>
  <c r="K28" i="142"/>
  <c r="M28" i="142" s="1"/>
  <c r="E27" i="146" s="1"/>
  <c r="H28" i="142"/>
  <c r="J28" i="142" s="1"/>
  <c r="D27" i="146" s="1"/>
  <c r="N24" i="142"/>
  <c r="P24" i="142" s="1"/>
  <c r="F23" i="146" s="1"/>
  <c r="N44" i="142"/>
  <c r="P44" i="142" s="1"/>
  <c r="F43" i="146" s="1"/>
  <c r="Q39" i="142"/>
  <c r="S39" i="142" s="1"/>
  <c r="G38" i="146" s="1"/>
  <c r="H39" i="142"/>
  <c r="J39" i="142" s="1"/>
  <c r="D38" i="146" s="1"/>
  <c r="N12" i="142"/>
  <c r="P12" i="142" s="1"/>
  <c r="F11" i="146" s="1"/>
  <c r="H43" i="142"/>
  <c r="J43" i="142" s="1"/>
  <c r="D42" i="146" s="1"/>
  <c r="H21" i="142"/>
  <c r="J21" i="142" s="1"/>
  <c r="D20" i="146" s="1"/>
  <c r="H14" i="142"/>
  <c r="J14" i="142" s="1"/>
  <c r="D13" i="146" s="1"/>
  <c r="N46" i="142"/>
  <c r="P46" i="142" s="1"/>
  <c r="F45" i="146" s="1"/>
  <c r="K46" i="142"/>
  <c r="M46" i="142" s="1"/>
  <c r="E45" i="146" s="1"/>
  <c r="C45" i="146"/>
  <c r="K35" i="142"/>
  <c r="M35" i="142" s="1"/>
  <c r="E34" i="146" s="1"/>
  <c r="Q37" i="142"/>
  <c r="S37" i="142" s="1"/>
  <c r="G36" i="146" s="1"/>
  <c r="Q23" i="142"/>
  <c r="S23" i="142" s="1"/>
  <c r="G22" i="146" s="1"/>
  <c r="H54" i="142"/>
  <c r="J54" i="142" s="1"/>
  <c r="D53" i="146" s="1"/>
  <c r="H35" i="142"/>
  <c r="J35" i="142" s="1"/>
  <c r="D34" i="146" s="1"/>
  <c r="H37" i="142"/>
  <c r="J37" i="142" s="1"/>
  <c r="D36" i="146" s="1"/>
  <c r="K16" i="142"/>
  <c r="M16" i="142" s="1"/>
  <c r="E15" i="146" s="1"/>
  <c r="N23" i="142"/>
  <c r="P23" i="142" s="1"/>
  <c r="F22" i="146" s="1"/>
  <c r="K54" i="142"/>
  <c r="M54" i="142" s="1"/>
  <c r="E53" i="146" s="1"/>
  <c r="K48" i="142"/>
  <c r="M48" i="142" s="1"/>
  <c r="E47" i="146" s="1"/>
  <c r="K14" i="142"/>
  <c r="M14" i="142" s="1"/>
  <c r="E13" i="146" s="1"/>
  <c r="K31" i="142"/>
  <c r="M31" i="142" s="1"/>
  <c r="E30" i="146" s="1"/>
  <c r="K8" i="142"/>
  <c r="M8" i="142" s="1"/>
  <c r="E7" i="146" s="1"/>
  <c r="N9" i="142"/>
  <c r="P9" i="142" s="1"/>
  <c r="F8" i="146" s="1"/>
  <c r="K36" i="142"/>
  <c r="M36" i="142" s="1"/>
  <c r="E35" i="146" s="1"/>
  <c r="H11" i="142"/>
  <c r="J11" i="142" s="1"/>
  <c r="D10" i="146" s="1"/>
  <c r="H19" i="142"/>
  <c r="J19" i="142" s="1"/>
  <c r="D18" i="146" s="1"/>
  <c r="N53" i="142"/>
  <c r="P53" i="142" s="1"/>
  <c r="F52" i="146" s="1"/>
  <c r="Q28" i="142"/>
  <c r="S28" i="142" s="1"/>
  <c r="G27" i="146" s="1"/>
  <c r="K44" i="142"/>
  <c r="M44" i="142" s="1"/>
  <c r="E43" i="146" s="1"/>
  <c r="N39" i="142"/>
  <c r="P39" i="142" s="1"/>
  <c r="F38" i="146" s="1"/>
  <c r="Q46" i="142"/>
  <c r="S46" i="142" s="1"/>
  <c r="G45" i="146" s="1"/>
  <c r="K23" i="142"/>
  <c r="M23" i="142" s="1"/>
  <c r="E22" i="146" s="1"/>
  <c r="H46" i="142"/>
  <c r="J46" i="142" s="1"/>
  <c r="D45" i="146" s="1"/>
  <c r="C19" i="146"/>
  <c r="C15" i="146"/>
  <c r="J12" i="142"/>
  <c r="D11" i="146" s="1"/>
  <c r="S24" i="142"/>
  <c r="G23" i="146" s="1"/>
  <c r="M30" i="142"/>
  <c r="E29" i="146" s="1"/>
  <c r="P54" i="142"/>
  <c r="F53" i="146" s="1"/>
  <c r="J40" i="142"/>
  <c r="D39" i="146" s="1"/>
  <c r="M55" i="142"/>
  <c r="E54" i="146" s="1"/>
  <c r="C44" i="146"/>
  <c r="C46" i="146"/>
  <c r="C27" i="146"/>
  <c r="C9" i="146"/>
  <c r="P13" i="142"/>
  <c r="F12" i="146" s="1"/>
  <c r="M50" i="142"/>
  <c r="E49" i="146" s="1"/>
  <c r="C52" i="146"/>
  <c r="C41" i="146"/>
  <c r="S19" i="142"/>
  <c r="G18" i="146" s="1"/>
  <c r="P42" i="142"/>
  <c r="F41" i="146" s="1"/>
  <c r="C7" i="146"/>
  <c r="C11" i="146"/>
  <c r="J53" i="142"/>
  <c r="D52" i="146" s="1"/>
  <c r="M26" i="142"/>
  <c r="E25" i="146" s="1"/>
  <c r="S49" i="142"/>
  <c r="G48" i="146" s="1"/>
  <c r="P34" i="142"/>
  <c r="F33" i="146" s="1"/>
  <c r="J9" i="142"/>
  <c r="D8" i="146" s="1"/>
  <c r="C36" i="146"/>
  <c r="J25" i="142"/>
  <c r="D24" i="146" s="1"/>
  <c r="P11" i="142"/>
  <c r="F10" i="146" s="1"/>
  <c r="S35" i="142"/>
  <c r="G34" i="146" s="1"/>
  <c r="C48" i="146"/>
  <c r="C20" i="146"/>
  <c r="C5" i="146"/>
  <c r="S57" i="142"/>
  <c r="G56" i="146" s="1"/>
  <c r="C24" i="146"/>
  <c r="J56" i="142"/>
  <c r="D55" i="146" s="1"/>
  <c r="C6" i="146"/>
  <c r="C26" i="146"/>
  <c r="M45" i="142"/>
  <c r="E44" i="146" s="1"/>
  <c r="P6" i="142"/>
  <c r="F5" i="146" s="1"/>
  <c r="P10" i="142"/>
  <c r="F9" i="146" s="1"/>
  <c r="P29" i="142"/>
  <c r="F28" i="146" s="1"/>
  <c r="J32" i="142"/>
  <c r="D31" i="146" s="1"/>
  <c r="M7" i="142"/>
  <c r="E6" i="146" s="1"/>
  <c r="C28" i="146"/>
  <c r="Y17" i="142"/>
  <c r="Y38" i="142"/>
  <c r="Y25" i="142"/>
  <c r="Q40" i="128"/>
  <c r="Q43" i="128"/>
  <c r="Q44" i="128"/>
  <c r="Q46" i="128"/>
  <c r="Q49" i="128"/>
  <c r="Q50" i="128"/>
  <c r="Q51" i="128"/>
  <c r="Q52" i="128"/>
  <c r="Q55" i="128"/>
  <c r="Q56" i="128"/>
  <c r="Q57" i="128"/>
  <c r="K136" i="133"/>
  <c r="L136" i="133" s="1"/>
  <c r="K135" i="133"/>
  <c r="L135" i="133" s="1"/>
  <c r="K134" i="133"/>
  <c r="L134" i="133" s="1"/>
  <c r="K133" i="133"/>
  <c r="L133" i="133" s="1"/>
  <c r="K132" i="133"/>
  <c r="L132" i="133" s="1"/>
  <c r="K131" i="133"/>
  <c r="L131" i="133" s="1"/>
  <c r="K130" i="133"/>
  <c r="L130" i="133" s="1"/>
  <c r="K129" i="133"/>
  <c r="L129" i="133" s="1"/>
  <c r="K128" i="133"/>
  <c r="L128" i="133" s="1"/>
  <c r="K127" i="133"/>
  <c r="L127" i="133" s="1"/>
  <c r="K126" i="133"/>
  <c r="L126" i="133" s="1"/>
  <c r="K125" i="133"/>
  <c r="L125" i="133" s="1"/>
  <c r="K124" i="133"/>
  <c r="L124" i="133" s="1"/>
  <c r="K123" i="133"/>
  <c r="L123" i="133" s="1"/>
  <c r="K122" i="133"/>
  <c r="L122" i="133" s="1"/>
  <c r="K121" i="133"/>
  <c r="L121" i="133" s="1"/>
  <c r="K120" i="133"/>
  <c r="L120" i="133" s="1"/>
  <c r="K119" i="133"/>
  <c r="L119" i="133" s="1"/>
  <c r="K118" i="133"/>
  <c r="L118" i="133" s="1"/>
  <c r="K117" i="133"/>
  <c r="L117" i="133" s="1"/>
  <c r="K116" i="133"/>
  <c r="L116" i="133" s="1"/>
  <c r="K115" i="133"/>
  <c r="L115" i="133" s="1"/>
  <c r="K114" i="133"/>
  <c r="L114" i="133" s="1"/>
  <c r="K113" i="133"/>
  <c r="L113" i="133" s="1"/>
  <c r="K112" i="133"/>
  <c r="L112" i="133" s="1"/>
  <c r="K111" i="133"/>
  <c r="L111" i="133" s="1"/>
  <c r="K110" i="133"/>
  <c r="L110" i="133" s="1"/>
  <c r="K109" i="133"/>
  <c r="L109" i="133" s="1"/>
  <c r="K108" i="133"/>
  <c r="L108" i="133" s="1"/>
  <c r="K107" i="133"/>
  <c r="L107" i="133" s="1"/>
  <c r="K106" i="133"/>
  <c r="L106" i="133" s="1"/>
  <c r="K105" i="133"/>
  <c r="L105" i="133" s="1"/>
  <c r="K104" i="133"/>
  <c r="L104" i="133" s="1"/>
  <c r="K103" i="133"/>
  <c r="L103" i="133" s="1"/>
  <c r="K102" i="133"/>
  <c r="L102" i="133" s="1"/>
  <c r="K101" i="133"/>
  <c r="L101" i="133" s="1"/>
  <c r="K100" i="133"/>
  <c r="L100" i="133" s="1"/>
  <c r="K99" i="133"/>
  <c r="L99" i="133" s="1"/>
  <c r="K98" i="133"/>
  <c r="L98" i="133" s="1"/>
  <c r="K97" i="133"/>
  <c r="L97" i="133" s="1"/>
  <c r="K96" i="133"/>
  <c r="L96" i="133" s="1"/>
  <c r="K95" i="133"/>
  <c r="L95" i="133" s="1"/>
  <c r="K94" i="133"/>
  <c r="L94" i="133" s="1"/>
  <c r="K93" i="133"/>
  <c r="L93" i="133" s="1"/>
  <c r="K92" i="133"/>
  <c r="L92" i="133" s="1"/>
  <c r="K91" i="133"/>
  <c r="L91" i="133" s="1"/>
  <c r="K90" i="133"/>
  <c r="L90" i="133" s="1"/>
  <c r="K89" i="133"/>
  <c r="L89" i="133" s="1"/>
  <c r="K88" i="133"/>
  <c r="L88" i="133" s="1"/>
  <c r="K87" i="133"/>
  <c r="L87" i="133" s="1"/>
  <c r="K86" i="133"/>
  <c r="L86" i="133" s="1"/>
  <c r="K85" i="133"/>
  <c r="L85" i="133" s="1"/>
  <c r="K84" i="133"/>
  <c r="L84" i="133" s="1"/>
  <c r="K83" i="133"/>
  <c r="L83" i="133" s="1"/>
  <c r="K82" i="133"/>
  <c r="L82" i="133" s="1"/>
  <c r="K81" i="133"/>
  <c r="L81" i="133" s="1"/>
  <c r="K80" i="133"/>
  <c r="L80" i="133" s="1"/>
  <c r="K79" i="133"/>
  <c r="L79" i="133" s="1"/>
  <c r="K78" i="133"/>
  <c r="L78" i="133" s="1"/>
  <c r="K77" i="133"/>
  <c r="L77" i="133" s="1"/>
  <c r="K76" i="133"/>
  <c r="L76" i="133" s="1"/>
  <c r="K75" i="133"/>
  <c r="L75" i="133" s="1"/>
  <c r="K74" i="133"/>
  <c r="L74" i="133" s="1"/>
  <c r="K73" i="133"/>
  <c r="L73" i="133" s="1"/>
  <c r="K72" i="133"/>
  <c r="L72" i="133" s="1"/>
  <c r="K71" i="133"/>
  <c r="L71" i="133" s="1"/>
  <c r="K70" i="133"/>
  <c r="L70" i="133" s="1"/>
  <c r="K69" i="133"/>
  <c r="L69" i="133" s="1"/>
  <c r="K68" i="133"/>
  <c r="L68" i="133" s="1"/>
  <c r="K67" i="133"/>
  <c r="L67" i="133" s="1"/>
  <c r="K66" i="133"/>
  <c r="L66" i="133" s="1"/>
  <c r="K65" i="133"/>
  <c r="L65" i="133" s="1"/>
  <c r="K64" i="133"/>
  <c r="L64" i="133" s="1"/>
  <c r="K63" i="133"/>
  <c r="L63" i="133" s="1"/>
  <c r="K62" i="133"/>
  <c r="L62" i="133" s="1"/>
  <c r="K61" i="133"/>
  <c r="L61" i="133" s="1"/>
  <c r="K60" i="133"/>
  <c r="L60" i="133" s="1"/>
  <c r="K59" i="133"/>
  <c r="L59" i="133" s="1"/>
  <c r="K58" i="133"/>
  <c r="L58" i="133" s="1"/>
  <c r="K57" i="133"/>
  <c r="L57" i="133" s="1"/>
  <c r="K56" i="133"/>
  <c r="L56" i="133" s="1"/>
  <c r="K55" i="133"/>
  <c r="L55" i="133" s="1"/>
  <c r="K54" i="133"/>
  <c r="L54" i="133" s="1"/>
  <c r="K53" i="133"/>
  <c r="L53" i="133" s="1"/>
  <c r="K52" i="133"/>
  <c r="L52" i="133" s="1"/>
  <c r="K51" i="133"/>
  <c r="L51" i="133" s="1"/>
  <c r="K50" i="133"/>
  <c r="L50" i="133" s="1"/>
  <c r="K49" i="133"/>
  <c r="L49" i="133" s="1"/>
  <c r="K48" i="133"/>
  <c r="L48" i="133" s="1"/>
  <c r="K47" i="133"/>
  <c r="L47" i="133" s="1"/>
  <c r="K46" i="133"/>
  <c r="L46" i="133" s="1"/>
  <c r="K45" i="133"/>
  <c r="L45" i="133" s="1"/>
  <c r="K44" i="133"/>
  <c r="L44" i="133" s="1"/>
  <c r="K43" i="133"/>
  <c r="L43" i="133" s="1"/>
  <c r="K42" i="133"/>
  <c r="L42" i="133" s="1"/>
  <c r="K41" i="133"/>
  <c r="L41" i="133" s="1"/>
  <c r="K40" i="133"/>
  <c r="L40" i="133" s="1"/>
  <c r="K39" i="133"/>
  <c r="L39" i="133" s="1"/>
  <c r="K38" i="133"/>
  <c r="L38" i="133" s="1"/>
  <c r="K37" i="133"/>
  <c r="L37" i="133" s="1"/>
  <c r="K36" i="133"/>
  <c r="L36" i="133" s="1"/>
  <c r="K35" i="133"/>
  <c r="L35" i="133" s="1"/>
  <c r="K34" i="133"/>
  <c r="L34" i="133" s="1"/>
  <c r="K33" i="133"/>
  <c r="L33" i="133" s="1"/>
  <c r="K32" i="133"/>
  <c r="L32" i="133" s="1"/>
  <c r="K31" i="133"/>
  <c r="L31" i="133" s="1"/>
  <c r="K30" i="133"/>
  <c r="L30" i="133" s="1"/>
  <c r="K29" i="133"/>
  <c r="L29" i="133" s="1"/>
  <c r="K28" i="133"/>
  <c r="L28" i="133" s="1"/>
  <c r="K27" i="133"/>
  <c r="L27" i="133" s="1"/>
  <c r="K26" i="133"/>
  <c r="L26" i="133" s="1"/>
  <c r="K25" i="133"/>
  <c r="L25" i="133" s="1"/>
  <c r="K24" i="133"/>
  <c r="L24" i="133" s="1"/>
  <c r="K23" i="133"/>
  <c r="L23" i="133" s="1"/>
  <c r="K22" i="133"/>
  <c r="L22" i="133" s="1"/>
  <c r="K21" i="133"/>
  <c r="L21" i="133" s="1"/>
  <c r="K20" i="133"/>
  <c r="L20" i="133" s="1"/>
  <c r="K19" i="133"/>
  <c r="L19" i="133" s="1"/>
  <c r="K18" i="133"/>
  <c r="L18" i="133" s="1"/>
  <c r="K17" i="133"/>
  <c r="L17" i="133" s="1"/>
  <c r="K16" i="133"/>
  <c r="L16" i="133" s="1"/>
  <c r="K15" i="133"/>
  <c r="L15" i="133" s="1"/>
  <c r="K14" i="133"/>
  <c r="L14" i="133" s="1"/>
  <c r="K13" i="133"/>
  <c r="L13" i="133" s="1"/>
  <c r="K12" i="133"/>
  <c r="L12" i="133" s="1"/>
  <c r="K11" i="133"/>
  <c r="L11" i="133" s="1"/>
  <c r="K10" i="133"/>
  <c r="L10" i="133" s="1"/>
  <c r="K9" i="133"/>
  <c r="L9" i="133" s="1"/>
  <c r="K8" i="133"/>
  <c r="L8" i="133" s="1"/>
  <c r="K7" i="133"/>
  <c r="L7" i="133" s="1"/>
  <c r="K6" i="133"/>
  <c r="L6" i="133" s="1"/>
  <c r="K5" i="133"/>
  <c r="L5" i="133" s="1"/>
  <c r="K4" i="133"/>
  <c r="L4" i="133" s="1"/>
  <c r="Q58" i="128" l="1"/>
  <c r="Q45" i="128"/>
  <c r="Q53" i="128"/>
  <c r="Q47" i="128"/>
  <c r="Q41" i="128"/>
  <c r="Q54" i="128"/>
  <c r="Q48" i="128"/>
  <c r="Q42" i="128"/>
  <c r="Q24" i="128" l="1"/>
  <c r="Q28" i="128"/>
  <c r="Q29" i="128"/>
  <c r="Q23" i="128"/>
  <c r="Q17" i="128"/>
  <c r="Q22" i="128" l="1"/>
  <c r="Q26" i="128"/>
  <c r="Q25" i="128"/>
  <c r="Q19" i="128"/>
  <c r="Q18" i="128"/>
  <c r="Q4" i="128" l="1"/>
  <c r="Q5" i="128" l="1"/>
  <c r="Q6" i="128"/>
  <c r="Q7" i="128"/>
  <c r="Q8" i="128"/>
  <c r="Q9" i="128"/>
  <c r="Q10" i="128"/>
  <c r="Q11" i="128"/>
  <c r="Q12" i="128"/>
  <c r="Q13" i="128"/>
  <c r="Q14" i="128"/>
  <c r="Q15" i="128"/>
  <c r="Q16" i="128"/>
  <c r="Q20" i="128"/>
  <c r="Q21" i="128"/>
  <c r="Q27" i="128"/>
  <c r="Q30" i="128"/>
  <c r="Q31" i="128"/>
  <c r="Q32" i="128"/>
  <c r="Q33" i="128"/>
  <c r="Q34" i="128"/>
  <c r="Q35" i="128"/>
  <c r="Q36" i="128"/>
  <c r="Q37" i="128"/>
  <c r="Q38" i="128"/>
  <c r="Q39" i="128"/>
  <c r="Q59" i="128" l="1"/>
  <c r="I3" i="147"/>
  <c r="R3" i="147"/>
  <c r="R64" i="128" l="1"/>
  <c r="R66" i="128"/>
  <c r="S59" i="128"/>
  <c r="R65" i="128" s="1"/>
  <c r="AA3" i="147"/>
  <c r="R67" i="128"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LETÍCIA-SEGECON/FPOLIS</author>
  </authors>
  <commentList>
    <comment ref="W16" authorId="0" shapeId="0" xr:uid="{2046D227-AC62-4C95-84DC-3E882B8C48E2}">
      <text>
        <r>
          <rPr>
            <b/>
            <sz val="10"/>
            <color indexed="81"/>
            <rFont val="Segoe UI"/>
            <family val="2"/>
          </rPr>
          <t xml:space="preserve">LETÍCIA-SEGECON/FPOLIS:
</t>
        </r>
        <r>
          <rPr>
            <u/>
            <sz val="10"/>
            <color indexed="81"/>
            <rFont val="Segoe UI"/>
            <family val="2"/>
          </rPr>
          <t>OBSERVAÇÕES</t>
        </r>
        <r>
          <rPr>
            <sz val="10"/>
            <color indexed="81"/>
            <rFont val="Segoe UI"/>
            <family val="2"/>
          </rPr>
          <t xml:space="preserve">:
</t>
        </r>
        <r>
          <rPr>
            <b/>
            <sz val="10"/>
            <color indexed="81"/>
            <rFont val="Segoe UI"/>
            <family val="2"/>
          </rPr>
          <t>25/03/2025: ESTORNO</t>
        </r>
        <r>
          <rPr>
            <sz val="10"/>
            <color indexed="81"/>
            <rFont val="Segoe UI"/>
            <family val="2"/>
          </rPr>
          <t xml:space="preserve"> PARCIAL - ITEM 13 sem previsão de entrega. (c.f. SGPE 2733/2025).
</t>
        </r>
        <r>
          <rPr>
            <b/>
            <sz val="10"/>
            <color indexed="81"/>
            <rFont val="Segoe UI"/>
            <family val="2"/>
          </rPr>
          <t xml:space="preserve">29/08/2025: REFORÇO </t>
        </r>
        <r>
          <rPr>
            <sz val="10"/>
            <color indexed="81"/>
            <rFont val="Segoe UI"/>
            <family val="2"/>
          </rPr>
          <t>da AF nº 133/2025 [NE 0807/2025] - item 13 entregue 25/08/2025 (SGPE 2733/2025.)</t>
        </r>
      </text>
    </comment>
    <comment ref="N26" authorId="0" shapeId="0" xr:uid="{B8D4DA9E-5042-46BF-A12F-F7C3AD4AA4D8}">
      <text>
        <r>
          <rPr>
            <b/>
            <sz val="10"/>
            <color indexed="81"/>
            <rFont val="Segoe UI"/>
            <family val="2"/>
          </rPr>
          <t>LETÍCIA-SEGECON/FPOLIS:</t>
        </r>
        <r>
          <rPr>
            <sz val="10"/>
            <color indexed="81"/>
            <rFont val="Segoe UI"/>
            <family val="2"/>
          </rPr>
          <t xml:space="preserve">
12/02/2025: RECEBIDO DA REITORIA/PROEX: 18.</t>
        </r>
      </text>
    </comment>
    <comment ref="N50" authorId="0" shapeId="0" xr:uid="{2005172B-24BF-4CCF-BA9A-01F12EBE38D9}">
      <text>
        <r>
          <rPr>
            <b/>
            <sz val="9"/>
            <color indexed="81"/>
            <rFont val="Segoe UI"/>
            <family val="2"/>
          </rPr>
          <t>LETÍCIA-SEGECON/FPOLIS:</t>
        </r>
        <r>
          <rPr>
            <sz val="9"/>
            <color indexed="81"/>
            <rFont val="Segoe UI"/>
            <family val="2"/>
          </rPr>
          <t xml:space="preserve">
01/09/2025: CEDIDO AO CEAVI: 20.</t>
        </r>
      </text>
    </comment>
    <comment ref="N51" authorId="0" shapeId="0" xr:uid="{5DD5332C-366F-4E6A-8B40-3CBBE3519979}">
      <text>
        <r>
          <rPr>
            <b/>
            <sz val="9"/>
            <color indexed="81"/>
            <rFont val="Segoe UI"/>
            <family val="2"/>
          </rPr>
          <t>LETÍCIA-SEGECON/FPOLIS:</t>
        </r>
        <r>
          <rPr>
            <sz val="9"/>
            <color indexed="81"/>
            <rFont val="Segoe UI"/>
            <family val="2"/>
          </rPr>
          <t xml:space="preserve">
01/09/2025: CEDIDO AO CEAVI: 20.</t>
        </r>
      </text>
    </comment>
    <comment ref="N52" authorId="0" shapeId="0" xr:uid="{96127913-E5B0-4A77-BE69-DB075F038170}">
      <text>
        <r>
          <rPr>
            <b/>
            <sz val="9"/>
            <color indexed="81"/>
            <rFont val="Segoe UI"/>
            <family val="2"/>
          </rPr>
          <t>LETÍCIA-SEGECON/FPOLIS:</t>
        </r>
        <r>
          <rPr>
            <sz val="9"/>
            <color indexed="81"/>
            <rFont val="Segoe UI"/>
            <family val="2"/>
          </rPr>
          <t xml:space="preserve">
01/09/2025: CEDIDO AO CEAVI: 20.</t>
        </r>
      </text>
    </comment>
    <comment ref="N53" authorId="0" shapeId="0" xr:uid="{AC26AE1A-DA05-4C01-A97F-D4CDDD859D05}">
      <text>
        <r>
          <rPr>
            <b/>
            <sz val="9"/>
            <color indexed="81"/>
            <rFont val="Segoe UI"/>
            <family val="2"/>
          </rPr>
          <t>LETÍCIA-SEGECON/FPOLIS:</t>
        </r>
        <r>
          <rPr>
            <sz val="9"/>
            <color indexed="81"/>
            <rFont val="Segoe UI"/>
            <family val="2"/>
          </rPr>
          <t xml:space="preserve">
01/09/2025: CEDIDO AO CEAVI: 20.</t>
        </r>
      </text>
    </comment>
    <comment ref="N54" authorId="0" shapeId="0" xr:uid="{8F7A4020-B01B-4547-8F41-0BEB1E3B138C}">
      <text>
        <r>
          <rPr>
            <b/>
            <sz val="9"/>
            <color indexed="81"/>
            <rFont val="Segoe UI"/>
            <family val="2"/>
          </rPr>
          <t>LETÍCIA-SEGECON/FPOLIS:</t>
        </r>
        <r>
          <rPr>
            <sz val="9"/>
            <color indexed="81"/>
            <rFont val="Segoe UI"/>
            <family val="2"/>
          </rPr>
          <t xml:space="preserve">
01/09/2025: CEDIDO AO CEAVI: 20.</t>
        </r>
      </text>
    </comment>
    <comment ref="N56" authorId="0" shapeId="0" xr:uid="{3E6F3E60-E4F8-4344-8650-6A4803C518C9}">
      <text>
        <r>
          <rPr>
            <b/>
            <sz val="9"/>
            <color indexed="81"/>
            <rFont val="Segoe UI"/>
            <family val="2"/>
          </rPr>
          <t>LETÍCIA-SEGECON/FPOLIS:</t>
        </r>
        <r>
          <rPr>
            <sz val="9"/>
            <color indexed="81"/>
            <rFont val="Segoe UI"/>
            <family val="2"/>
          </rPr>
          <t xml:space="preserve">
01/09/2025: CEDIDO AO CEAVI: 15.</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LETÍCIA-SEGECON/FPOLIS</author>
  </authors>
  <commentList>
    <comment ref="N8" authorId="0" shapeId="0" xr:uid="{40EFDF50-D7E6-4DC9-9D99-6C0FCA1853F7}">
      <text>
        <r>
          <rPr>
            <b/>
            <sz val="10"/>
            <color indexed="81"/>
            <rFont val="Segoe UI"/>
            <family val="2"/>
          </rPr>
          <t>LETÍCIA-SEGECON/FPOLIS:</t>
        </r>
        <r>
          <rPr>
            <sz val="10"/>
            <color indexed="81"/>
            <rFont val="Segoe UI"/>
            <family val="2"/>
          </rPr>
          <t xml:space="preserve">
15/08/2025: CEDIDO AO CEAVI: 20.</t>
        </r>
      </text>
    </comment>
    <comment ref="N24" authorId="0" shapeId="0" xr:uid="{04EBD0C1-6E50-4BC0-8E42-CF52B9A8E09E}">
      <text>
        <r>
          <rPr>
            <b/>
            <sz val="10"/>
            <color indexed="81"/>
            <rFont val="Segoe UI"/>
            <family val="2"/>
          </rPr>
          <t>LETÍCIA-SEGECON/FPOLIS:</t>
        </r>
        <r>
          <rPr>
            <sz val="10"/>
            <color indexed="81"/>
            <rFont val="Segoe UI"/>
            <family val="2"/>
          </rPr>
          <t xml:space="preserve">
07/11/2025: CEDIDO PARA FAED: 04.</t>
        </r>
      </text>
    </comment>
    <comment ref="N27" authorId="0" shapeId="0" xr:uid="{56C75488-BECC-473F-9D03-56D04C6BA64C}">
      <text>
        <r>
          <rPr>
            <b/>
            <sz val="10"/>
            <color indexed="81"/>
            <rFont val="Segoe UI"/>
            <family val="2"/>
          </rPr>
          <t>LETÍCIA-SEGECON/FPOLIS:</t>
        </r>
        <r>
          <rPr>
            <sz val="10"/>
            <color indexed="81"/>
            <rFont val="Segoe UI"/>
            <family val="2"/>
          </rPr>
          <t xml:space="preserve">
15/08/2025: CEDIDO AO CEAVI: 10.</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AKAUA FLORES ARROYO</author>
  </authors>
  <commentList>
    <comment ref="E35" authorId="0" shapeId="0" xr:uid="{ABFC7477-41FA-4E13-8918-22872D2DAAE2}">
      <text>
        <r>
          <rPr>
            <b/>
            <sz val="9"/>
            <color indexed="81"/>
            <rFont val="Segoe UI"/>
            <family val="2"/>
          </rPr>
          <t>AKAUA FLORES ARROYO:</t>
        </r>
        <r>
          <rPr>
            <sz val="9"/>
            <color indexed="81"/>
            <rFont val="Segoe UI"/>
            <family val="2"/>
          </rPr>
          <t xml:space="preserve">
Troca de Marca/Modelo no 1º Termo de Apostilamento</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LETICIA - SEGECON FPOLIS</author>
  </authors>
  <commentList>
    <comment ref="G3" authorId="0" shapeId="0" xr:uid="{3883804A-4492-4DD9-BA22-3BC2B20BECF5}">
      <text>
        <r>
          <rPr>
            <b/>
            <sz val="9"/>
            <color indexed="81"/>
            <rFont val="Segoe UI"/>
            <family val="2"/>
          </rPr>
          <t>LETICIA - SEGECON:</t>
        </r>
        <r>
          <rPr>
            <sz val="9"/>
            <color indexed="81"/>
            <rFont val="Segoe UI"/>
            <family val="2"/>
          </rPr>
          <t xml:space="preserve">
</t>
        </r>
        <r>
          <rPr>
            <u/>
            <sz val="9"/>
            <color indexed="81"/>
            <rFont val="Segoe UI"/>
            <family val="2"/>
          </rPr>
          <t>CUIDAR</t>
        </r>
        <r>
          <rPr>
            <sz val="9"/>
            <color indexed="81"/>
            <rFont val="Segoe UI"/>
            <family val="2"/>
          </rPr>
          <t xml:space="preserve"> -</t>
        </r>
        <r>
          <rPr>
            <b/>
            <sz val="9"/>
            <color indexed="81"/>
            <rFont val="Segoe UI"/>
            <family val="2"/>
          </rPr>
          <t xml:space="preserve"> MÁXIMO</t>
        </r>
        <r>
          <rPr>
            <sz val="9"/>
            <color indexed="81"/>
            <rFont val="Segoe UI"/>
            <family val="2"/>
          </rPr>
          <t xml:space="preserve"> </t>
        </r>
        <r>
          <rPr>
            <b/>
            <sz val="9"/>
            <color indexed="81"/>
            <rFont val="Segoe UI"/>
            <family val="2"/>
          </rPr>
          <t>50%</t>
        </r>
        <r>
          <rPr>
            <sz val="9"/>
            <color indexed="81"/>
            <rFont val="Segoe UI"/>
            <family val="2"/>
          </rPr>
          <t xml:space="preserve"> </t>
        </r>
        <r>
          <rPr>
            <u/>
            <sz val="9"/>
            <color indexed="81"/>
            <rFont val="Segoe UI"/>
            <family val="2"/>
          </rPr>
          <t>POR ÓRGÃO</t>
        </r>
        <r>
          <rPr>
            <sz val="9"/>
            <color indexed="81"/>
            <rFont val="Segoe UI"/>
            <family val="2"/>
          </rPr>
          <t>!!</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LETÍCIA-SEGECON/FPOLIS</author>
  </authors>
  <commentList>
    <comment ref="N26" authorId="0" shapeId="0" xr:uid="{EBCD8FBE-2939-4E67-88D9-E7624BD1191E}">
      <text>
        <r>
          <rPr>
            <b/>
            <sz val="10"/>
            <color indexed="81"/>
            <rFont val="Segoe UI"/>
            <family val="2"/>
          </rPr>
          <t>LETÍCIA-SEGECON/FPOLIS:</t>
        </r>
        <r>
          <rPr>
            <sz val="10"/>
            <color indexed="81"/>
            <rFont val="Segoe UI"/>
            <family val="2"/>
          </rPr>
          <t xml:space="preserve">
12/02/2025: CEDIDO À REITORIA/SETIC: 18.</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LETÍCIA-SEGECON/FPOLIS</author>
  </authors>
  <commentList>
    <comment ref="N24" authorId="0" shapeId="0" xr:uid="{A6E9930D-5138-45BB-B192-88522BD80732}">
      <text>
        <r>
          <rPr>
            <b/>
            <sz val="10"/>
            <color indexed="81"/>
            <rFont val="Segoe UI"/>
            <family val="2"/>
          </rPr>
          <t>LETÍCIA-SEGECON/FPOLIS:</t>
        </r>
        <r>
          <rPr>
            <sz val="10"/>
            <color indexed="81"/>
            <rFont val="Segoe UI"/>
            <family val="2"/>
          </rPr>
          <t xml:space="preserve">
07/11/2025: RECEBIDO DO CESMO: 04.</t>
        </r>
      </text>
    </comment>
    <comment ref="N34" authorId="0" shapeId="0" xr:uid="{0AF20E09-9A87-4C73-AB1F-7B314BADB610}">
      <text>
        <r>
          <rPr>
            <b/>
            <sz val="9"/>
            <color indexed="81"/>
            <rFont val="Segoe UI"/>
            <family val="2"/>
          </rPr>
          <t>LETÍCIA-SEGECON/FPOLIS:</t>
        </r>
        <r>
          <rPr>
            <sz val="9"/>
            <color indexed="81"/>
            <rFont val="Segoe UI"/>
            <family val="2"/>
          </rPr>
          <t xml:space="preserve">
17/06/2025: CEDIDO AO CEAVI: 10.</t>
        </r>
      </text>
    </comment>
    <comment ref="N35" authorId="0" shapeId="0" xr:uid="{5763D91B-53AD-40C9-91D2-2030107E60DF}">
      <text>
        <r>
          <rPr>
            <b/>
            <sz val="9"/>
            <color indexed="81"/>
            <rFont val="Segoe UI"/>
            <family val="2"/>
          </rPr>
          <t>LETÍCIA-SEGECON/FPOLIS:</t>
        </r>
        <r>
          <rPr>
            <sz val="9"/>
            <color indexed="81"/>
            <rFont val="Segoe UI"/>
            <family val="2"/>
          </rPr>
          <t xml:space="preserve">
17/06/2025: CEDIDO AO CEAVI: 10.</t>
        </r>
      </text>
    </comment>
    <comment ref="N50" authorId="0" shapeId="0" xr:uid="{CFAC97F2-78F0-4362-91FF-A2C492DE515B}">
      <text>
        <r>
          <rPr>
            <b/>
            <sz val="10"/>
            <color indexed="81"/>
            <rFont val="Segoe UI"/>
            <family val="2"/>
          </rPr>
          <t>LETÍCIA-SEGECON/FPOLIS:</t>
        </r>
        <r>
          <rPr>
            <sz val="10"/>
            <color indexed="81"/>
            <rFont val="Segoe UI"/>
            <family val="2"/>
          </rPr>
          <t xml:space="preserve">
14/04/2025: CEDIDO AO CEPLAN: 05.
12/06/2025: CEDIDO PARA CESFI: 05.</t>
        </r>
      </text>
    </comment>
    <comment ref="N51" authorId="0" shapeId="0" xr:uid="{35A321E7-90D3-46D7-B25B-544BD2BBF12F}">
      <text>
        <r>
          <rPr>
            <b/>
            <sz val="9"/>
            <color indexed="81"/>
            <rFont val="Segoe UI"/>
            <family val="2"/>
          </rPr>
          <t>LETÍCIA-SEGECON/FPOLIS:</t>
        </r>
        <r>
          <rPr>
            <sz val="9"/>
            <color indexed="81"/>
            <rFont val="Segoe UI"/>
            <family val="2"/>
          </rPr>
          <t xml:space="preserve">
12/06/2025: CEDIDO PARA CESFI: 02.</t>
        </r>
      </text>
    </comment>
    <comment ref="N52" authorId="0" shapeId="0" xr:uid="{BC8B0AE8-F301-4AFE-BA57-0848D9CC1121}">
      <text>
        <r>
          <rPr>
            <b/>
            <sz val="10"/>
            <color indexed="81"/>
            <rFont val="Segoe UI"/>
            <family val="2"/>
          </rPr>
          <t>LETÍCIA-SEGECON/FPOLIS:</t>
        </r>
        <r>
          <rPr>
            <sz val="10"/>
            <color indexed="81"/>
            <rFont val="Segoe UI"/>
            <family val="2"/>
          </rPr>
          <t xml:space="preserve">
14/04/2025: CEDIDO AO CEPLAN: 05.
12/06/2025: CEDIDO PARA CESFI: 05.</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LETÍCIA-SEGECON/FPOLIS</author>
  </authors>
  <commentList>
    <comment ref="N6" authorId="0" shapeId="0" xr:uid="{C9587786-4DF6-4E50-8EE7-2490E3DED624}">
      <text>
        <r>
          <rPr>
            <b/>
            <sz val="10"/>
            <color indexed="81"/>
            <rFont val="Segoe UI"/>
            <family val="2"/>
          </rPr>
          <t>LETÍCIA-SEGECON/FPOLIS:</t>
        </r>
        <r>
          <rPr>
            <sz val="10"/>
            <color indexed="81"/>
            <rFont val="Segoe UI"/>
            <family val="2"/>
          </rPr>
          <t xml:space="preserve">
28/08/2025: CEDIDO AO CESFI: 05.</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LETÍCIA-SEGECON/FPOLIS</author>
  </authors>
  <commentList>
    <comment ref="N6" authorId="0" shapeId="0" xr:uid="{281291F0-B156-4F99-9607-DEF02661D946}">
      <text>
        <r>
          <rPr>
            <b/>
            <sz val="10"/>
            <color indexed="81"/>
            <rFont val="Segoe UI"/>
            <family val="2"/>
          </rPr>
          <t>LETÍCIA-SEGECON/FPOLIS:</t>
        </r>
        <r>
          <rPr>
            <sz val="10"/>
            <color indexed="81"/>
            <rFont val="Segoe UI"/>
            <family val="2"/>
          </rPr>
          <t xml:space="preserve">
28/08/2025: RECEBIDO DO CEAD: 05.
28/08/2025: RECEBIDO DO CEPLAN: 05.</t>
        </r>
      </text>
    </comment>
    <comment ref="N35" authorId="0" shapeId="0" xr:uid="{C505D747-8597-424E-97DB-3DBAEBA0A2E3}">
      <text>
        <r>
          <rPr>
            <b/>
            <sz val="10"/>
            <color indexed="81"/>
            <rFont val="Segoe UI"/>
            <family val="2"/>
          </rPr>
          <t>LETÍCIA-SEGECON/FPOLIS:</t>
        </r>
        <r>
          <rPr>
            <sz val="10"/>
            <color indexed="81"/>
            <rFont val="Segoe UI"/>
            <family val="2"/>
          </rPr>
          <t xml:space="preserve">
15/04/2025: RECEBIDO DO CCT: 10.</t>
        </r>
      </text>
    </comment>
    <comment ref="N50" authorId="0" shapeId="0" xr:uid="{4032FE78-20ED-443F-B6EF-E0514E864D50}">
      <text>
        <r>
          <rPr>
            <b/>
            <sz val="9"/>
            <color indexed="81"/>
            <rFont val="Segoe UI"/>
            <family val="2"/>
          </rPr>
          <t>LETÍCIA-SEGECON/FPOLIS:</t>
        </r>
        <r>
          <rPr>
            <sz val="9"/>
            <color indexed="81"/>
            <rFont val="Segoe UI"/>
            <family val="2"/>
          </rPr>
          <t xml:space="preserve">
12/06/2025: RECEBIDO DO FAED: 05.</t>
        </r>
      </text>
    </comment>
    <comment ref="N51" authorId="0" shapeId="0" xr:uid="{1EC502AA-050F-45BB-B926-F34BE85C0C25}">
      <text>
        <r>
          <rPr>
            <b/>
            <sz val="9"/>
            <color indexed="81"/>
            <rFont val="Segoe UI"/>
            <family val="2"/>
          </rPr>
          <t>LETÍCIA-SEGECON/FPOLIS:</t>
        </r>
        <r>
          <rPr>
            <sz val="9"/>
            <color indexed="81"/>
            <rFont val="Segoe UI"/>
            <family val="2"/>
          </rPr>
          <t xml:space="preserve">
12/06/2025: RECEBIDO DA FAED: 02.</t>
        </r>
      </text>
    </comment>
    <comment ref="N52" authorId="0" shapeId="0" xr:uid="{2CA04FCF-2BD4-4572-8353-BBBD90FEA384}">
      <text>
        <r>
          <rPr>
            <b/>
            <sz val="9"/>
            <color indexed="81"/>
            <rFont val="Segoe UI"/>
            <family val="2"/>
          </rPr>
          <t>LETÍCIA-SEGECON/FPOLIS:</t>
        </r>
        <r>
          <rPr>
            <sz val="9"/>
            <color indexed="81"/>
            <rFont val="Segoe UI"/>
            <family val="2"/>
          </rPr>
          <t xml:space="preserve">
12/06/2025: RECEBIDO DA FAED: 05.</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LETÍCIA-SEGECON/FPOLIS</author>
  </authors>
  <commentList>
    <comment ref="N34" authorId="0" shapeId="0" xr:uid="{6A7DC9F5-2F08-4493-818F-5C4A91F38104}">
      <text>
        <r>
          <rPr>
            <b/>
            <sz val="9"/>
            <color indexed="81"/>
            <rFont val="Segoe UI"/>
            <family val="2"/>
          </rPr>
          <t>LETÍCIA-SEGECON/FPOLIS:</t>
        </r>
        <r>
          <rPr>
            <sz val="9"/>
            <color indexed="81"/>
            <rFont val="Segoe UI"/>
            <family val="2"/>
          </rPr>
          <t xml:space="preserve">
12/06/2025: CEDIDO AO CEO: 20.</t>
        </r>
      </text>
    </comment>
    <comment ref="N35" authorId="0" shapeId="0" xr:uid="{95451D96-6D3F-4CBD-AE41-6F49AF7995C1}">
      <text>
        <r>
          <rPr>
            <b/>
            <sz val="10"/>
            <color indexed="81"/>
            <rFont val="Segoe UI"/>
            <family val="2"/>
          </rPr>
          <t>LETÍCIA-SEGECON/FPOLIS:</t>
        </r>
        <r>
          <rPr>
            <sz val="10"/>
            <color indexed="81"/>
            <rFont val="Segoe UI"/>
            <family val="2"/>
          </rPr>
          <t xml:space="preserve">
15/04/2025: CEDIDO AO CESFI: 10.</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LETÍCIA-SEGECON/FPOLIS</author>
  </authors>
  <commentList>
    <comment ref="N6" authorId="0" shapeId="0" xr:uid="{C80FEDF7-BFB5-4563-B932-30A57C918C4B}">
      <text>
        <r>
          <rPr>
            <b/>
            <sz val="10"/>
            <color indexed="81"/>
            <rFont val="Segoe UI"/>
            <family val="2"/>
          </rPr>
          <t>LETÍCIA-SEGECON/FPOLIS:</t>
        </r>
        <r>
          <rPr>
            <sz val="10"/>
            <color indexed="81"/>
            <rFont val="Segoe UI"/>
            <family val="2"/>
          </rPr>
          <t xml:space="preserve">
28/08/2025: CEDIDO AO CESFI: 05.</t>
        </r>
      </text>
    </comment>
    <comment ref="N40" authorId="0" shapeId="0" xr:uid="{4793B6B1-C34A-4345-BFB8-EB7C6C0EDAAC}">
      <text>
        <r>
          <rPr>
            <b/>
            <sz val="9"/>
            <color indexed="81"/>
            <rFont val="Segoe UI"/>
            <family val="2"/>
          </rPr>
          <t>LETÍCIA-SEGECON/FPOLIS:</t>
        </r>
        <r>
          <rPr>
            <sz val="9"/>
            <color indexed="81"/>
            <rFont val="Segoe UI"/>
            <family val="2"/>
          </rPr>
          <t xml:space="preserve">
25/08/2025: CEDIDO AO CEO: 02.</t>
        </r>
      </text>
    </comment>
    <comment ref="N50" authorId="0" shapeId="0" xr:uid="{3D12FFC3-8404-4A6A-9FFF-E18425BE7094}">
      <text>
        <r>
          <rPr>
            <b/>
            <sz val="10"/>
            <color indexed="81"/>
            <rFont val="Segoe UI"/>
            <family val="2"/>
          </rPr>
          <t>LETÍCIA-SEGECON/FPOLIS:</t>
        </r>
        <r>
          <rPr>
            <sz val="10"/>
            <color indexed="81"/>
            <rFont val="Segoe UI"/>
            <family val="2"/>
          </rPr>
          <t xml:space="preserve">
14/04/2025: RECEBIDO DA FAED: 05.</t>
        </r>
      </text>
    </comment>
    <comment ref="N52" authorId="0" shapeId="0" xr:uid="{A2B56FD9-2385-4366-9A5C-1FEF282BABCB}">
      <text>
        <r>
          <rPr>
            <b/>
            <sz val="10"/>
            <color indexed="81"/>
            <rFont val="Segoe UI"/>
            <family val="2"/>
          </rPr>
          <t>LETÍCIA-SEGECON/FPOLIS:</t>
        </r>
        <r>
          <rPr>
            <sz val="10"/>
            <color indexed="81"/>
            <rFont val="Segoe UI"/>
            <family val="2"/>
          </rPr>
          <t xml:space="preserve">
14/04/2025: RECEBIDO DA FAED: 05.</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LETÍCIA-SEGECON/FPOLIS</author>
  </authors>
  <commentList>
    <comment ref="Y6" authorId="0" shapeId="0" xr:uid="{BBAF3BCB-4E8C-4BF8-9132-413448589C82}">
      <text>
        <r>
          <rPr>
            <b/>
            <sz val="10"/>
            <color indexed="81"/>
            <rFont val="Segoe UI"/>
            <family val="2"/>
          </rPr>
          <t>RODRIGO DOLZAN:
Estornado 30 un</t>
        </r>
      </text>
    </comment>
    <comment ref="Y7" authorId="0" shapeId="0" xr:uid="{71A409BF-2717-4027-8332-0F622B2ADBAE}">
      <text>
        <r>
          <rPr>
            <sz val="10"/>
            <color indexed="81"/>
            <rFont val="Segoe UI"/>
            <family val="2"/>
          </rPr>
          <t>RODRIGO DOLZAN:
Estornado 60 un</t>
        </r>
      </text>
    </comment>
    <comment ref="N8" authorId="0" shapeId="0" xr:uid="{EB393010-9D2C-4C06-9CFA-57228FA01872}">
      <text>
        <r>
          <rPr>
            <b/>
            <sz val="10"/>
            <color indexed="81"/>
            <rFont val="Segoe UI"/>
            <family val="2"/>
          </rPr>
          <t>LETÍCIA-SEGECON/FPOLIS:</t>
        </r>
        <r>
          <rPr>
            <sz val="10"/>
            <color indexed="81"/>
            <rFont val="Segoe UI"/>
            <family val="2"/>
          </rPr>
          <t xml:space="preserve">
15/08/2025: RECEBIDO DO CESMO: 20.</t>
        </r>
      </text>
    </comment>
    <comment ref="N27" authorId="0" shapeId="0" xr:uid="{F050712D-0EAE-46A7-903A-5F29EEB00AE4}">
      <text>
        <r>
          <rPr>
            <b/>
            <sz val="10"/>
            <color indexed="81"/>
            <rFont val="Segoe UI"/>
            <family val="2"/>
          </rPr>
          <t>LETÍCIA-SEGECON/FPOLIS:</t>
        </r>
        <r>
          <rPr>
            <sz val="10"/>
            <color indexed="81"/>
            <rFont val="Segoe UI"/>
            <family val="2"/>
          </rPr>
          <t xml:space="preserve">
15/08/2025: RECEBIDO DO CESMO: 10.</t>
        </r>
      </text>
    </comment>
    <comment ref="N34" authorId="0" shapeId="0" xr:uid="{B06277B5-DF85-4582-90EB-7704057E7BB4}">
      <text>
        <r>
          <rPr>
            <b/>
            <sz val="9"/>
            <color indexed="81"/>
            <rFont val="Segoe UI"/>
            <family val="2"/>
          </rPr>
          <t>LETÍCIA-SEGECON/FPOLIS:</t>
        </r>
        <r>
          <rPr>
            <sz val="9"/>
            <color indexed="81"/>
            <rFont val="Segoe UI"/>
            <family val="2"/>
          </rPr>
          <t xml:space="preserve">
17/06/2025: RECEBIDO DA FAED: 10.
23/06/2025: RECEBIDO DO CEO: 10.</t>
        </r>
      </text>
    </comment>
    <comment ref="N35" authorId="0" shapeId="0" xr:uid="{400A0E86-BF3B-49A4-9914-8B0166240DEB}">
      <text>
        <r>
          <rPr>
            <b/>
            <sz val="9"/>
            <color indexed="81"/>
            <rFont val="Segoe UI"/>
            <family val="2"/>
          </rPr>
          <t>LETÍCIA-SEGECON/FPOLIS:</t>
        </r>
        <r>
          <rPr>
            <sz val="9"/>
            <color indexed="81"/>
            <rFont val="Segoe UI"/>
            <family val="2"/>
          </rPr>
          <t xml:space="preserve">
17/06/2025: RECEBIDO DA FAED: 10.
23/06/2025: RECEBIDO DO CEO: 40.</t>
        </r>
      </text>
    </comment>
    <comment ref="N50" authorId="0" shapeId="0" xr:uid="{D7D6A9A6-5F87-4252-908D-B49C09CF80F0}">
      <text>
        <r>
          <rPr>
            <b/>
            <sz val="9"/>
            <color indexed="81"/>
            <rFont val="Segoe UI"/>
            <family val="2"/>
          </rPr>
          <t>LETÍCIA-SEGECON/FPOLIS:</t>
        </r>
        <r>
          <rPr>
            <sz val="9"/>
            <color indexed="81"/>
            <rFont val="Segoe UI"/>
            <family val="2"/>
          </rPr>
          <t xml:space="preserve">
01/09/2025: RECEBIDO DA REITORIA: 20.</t>
        </r>
      </text>
    </comment>
    <comment ref="N51" authorId="0" shapeId="0" xr:uid="{C521B9A0-6DE3-42D1-A79C-883DFC4BAD07}">
      <text>
        <r>
          <rPr>
            <b/>
            <sz val="9"/>
            <color indexed="81"/>
            <rFont val="Segoe UI"/>
            <family val="2"/>
          </rPr>
          <t>LETÍCIA-SEGECON/FPOLIS:</t>
        </r>
        <r>
          <rPr>
            <sz val="9"/>
            <color indexed="81"/>
            <rFont val="Segoe UI"/>
            <family val="2"/>
          </rPr>
          <t xml:space="preserve">
01/09/2025: RECEBIDO DA REITORIA: 20.</t>
        </r>
      </text>
    </comment>
    <comment ref="N52" authorId="0" shapeId="0" xr:uid="{83FC0B0F-24C3-4DD1-968D-F74BA0EC0071}">
      <text>
        <r>
          <rPr>
            <b/>
            <sz val="9"/>
            <color indexed="81"/>
            <rFont val="Segoe UI"/>
            <family val="2"/>
          </rPr>
          <t>LETÍCIA-SEGECON/FPOLIS:</t>
        </r>
        <r>
          <rPr>
            <sz val="9"/>
            <color indexed="81"/>
            <rFont val="Segoe UI"/>
            <family val="2"/>
          </rPr>
          <t xml:space="preserve">
01/09/2025: RECEBIDO DA REITORIA: 20.</t>
        </r>
      </text>
    </comment>
    <comment ref="N53" authorId="0" shapeId="0" xr:uid="{EB1D7920-0E68-4A50-9430-0EA7E2CAC99E}">
      <text>
        <r>
          <rPr>
            <b/>
            <sz val="9"/>
            <color indexed="81"/>
            <rFont val="Segoe UI"/>
            <family val="2"/>
          </rPr>
          <t>LETÍCIA-SEGECON/FPOLIS:</t>
        </r>
        <r>
          <rPr>
            <sz val="9"/>
            <color indexed="81"/>
            <rFont val="Segoe UI"/>
            <family val="2"/>
          </rPr>
          <t xml:space="preserve">
01/09/2025: RECEBIDO DA REITORIA: 20.</t>
        </r>
      </text>
    </comment>
    <comment ref="N54" authorId="0" shapeId="0" xr:uid="{785A7733-514E-408E-AAE4-A7037E2EDDF3}">
      <text>
        <r>
          <rPr>
            <b/>
            <sz val="9"/>
            <color indexed="81"/>
            <rFont val="Segoe UI"/>
            <family val="2"/>
          </rPr>
          <t>LETÍCIA-SEGECON/FPOLIS:</t>
        </r>
        <r>
          <rPr>
            <sz val="9"/>
            <color indexed="81"/>
            <rFont val="Segoe UI"/>
            <family val="2"/>
          </rPr>
          <t xml:space="preserve">
01/09/2025: RECEBIDO DA REITORIA: 20.</t>
        </r>
      </text>
    </comment>
    <comment ref="N56" authorId="0" shapeId="0" xr:uid="{BD8D707E-BD22-45EA-9210-5694C147038F}">
      <text>
        <r>
          <rPr>
            <b/>
            <sz val="9"/>
            <color indexed="81"/>
            <rFont val="Segoe UI"/>
            <family val="2"/>
          </rPr>
          <t>LETÍCIA-SEGECON/FPOLIS:</t>
        </r>
        <r>
          <rPr>
            <sz val="9"/>
            <color indexed="81"/>
            <rFont val="Segoe UI"/>
            <family val="2"/>
          </rPr>
          <t xml:space="preserve">
01/09/2025: RECEBIDO DA REITORIA: 15.</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LETÍCIA-SEGECON/FPOLIS</author>
  </authors>
  <commentList>
    <comment ref="N34" authorId="0" shapeId="0" xr:uid="{B2EA8D5B-B405-40D4-B846-8E21DB7A2621}">
      <text>
        <r>
          <rPr>
            <b/>
            <sz val="10"/>
            <color indexed="81"/>
            <rFont val="Segoe UI"/>
            <family val="2"/>
          </rPr>
          <t>LETÍCIA-SEGECON/FPOLIS:</t>
        </r>
        <r>
          <rPr>
            <sz val="10"/>
            <color indexed="81"/>
            <rFont val="Segoe UI"/>
            <family val="2"/>
          </rPr>
          <t xml:space="preserve">
12/06/2025: RECEBIDO DO CCT: 20.
23/06/2025: CEDIDO AO CEAVI: 10.</t>
        </r>
      </text>
    </comment>
    <comment ref="N35" authorId="0" shapeId="0" xr:uid="{4D1312CE-CBFD-4711-B265-FF42C3C7FADB}">
      <text>
        <r>
          <rPr>
            <b/>
            <sz val="10"/>
            <color indexed="81"/>
            <rFont val="Segoe UI"/>
            <family val="2"/>
          </rPr>
          <t>LETÍCIA-SEGECON/FPOLIS:</t>
        </r>
        <r>
          <rPr>
            <sz val="10"/>
            <color indexed="81"/>
            <rFont val="Segoe UI"/>
            <family val="2"/>
          </rPr>
          <t xml:space="preserve">
23/06/2025:  CEDIDO AO CEAVI: 40.</t>
        </r>
      </text>
    </comment>
    <comment ref="N40" authorId="0" shapeId="0" xr:uid="{81440916-43F0-4941-896F-6C2A8EA94C0F}">
      <text>
        <r>
          <rPr>
            <b/>
            <sz val="9"/>
            <color indexed="81"/>
            <rFont val="Segoe UI"/>
            <family val="2"/>
          </rPr>
          <t>LETÍCIA-SEGECON/FPOLIS:</t>
        </r>
        <r>
          <rPr>
            <sz val="9"/>
            <color indexed="81"/>
            <rFont val="Segoe UI"/>
            <family val="2"/>
          </rPr>
          <t xml:space="preserve">
25/08/2025: RECEBIDO DO CEPLAN: 02.</t>
        </r>
      </text>
    </comment>
  </commentList>
</comments>
</file>

<file path=xl/sharedStrings.xml><?xml version="1.0" encoding="utf-8"?>
<sst xmlns="http://schemas.openxmlformats.org/spreadsheetml/2006/main" count="6860" uniqueCount="917">
  <si>
    <t>Saldo / Automático</t>
  </si>
  <si>
    <t>...../...../......</t>
  </si>
  <si>
    <t>ALERTA</t>
  </si>
  <si>
    <t>SALDO</t>
  </si>
  <si>
    <t>Qtde Registrada</t>
  </si>
  <si>
    <t>CENTRO PARTICIPANTE:</t>
  </si>
  <si>
    <t>Empresa</t>
  </si>
  <si>
    <t>Especificação</t>
  </si>
  <si>
    <t>Detalhamento</t>
  </si>
  <si>
    <t xml:space="preserve">Valor Unitário </t>
  </si>
  <si>
    <t xml:space="preserve">Total Registrado </t>
  </si>
  <si>
    <t>ITEM</t>
  </si>
  <si>
    <t>VALOR UNIT</t>
  </si>
  <si>
    <t>QTDADE</t>
  </si>
  <si>
    <t>449052.35</t>
  </si>
  <si>
    <t>339030.17</t>
  </si>
  <si>
    <t>Marca/Modelo</t>
  </si>
  <si>
    <t>PARTNER TECNOLOGIA EIRELI</t>
  </si>
  <si>
    <t>339030.26</t>
  </si>
  <si>
    <t>449052.06</t>
  </si>
  <si>
    <t>PROCESSO: 1734/2023</t>
  </si>
  <si>
    <t>OBJETO: AQUISIÇÃO DE MATERIAIS E EQUIPAMENTOS DE ÁUDIO, VÍDEO E FOTO PARA A UDESC</t>
  </si>
  <si>
    <t xml:space="preserve"> AF/OS nº  xxxx/2024 Qtde. DT</t>
  </si>
  <si>
    <t>Grupo-classe</t>
  </si>
  <si>
    <t>Código NUC</t>
  </si>
  <si>
    <t>Unidade de Compra</t>
  </si>
  <si>
    <t>GLOBAL ENERGIA COMERCIO DE AUDIO E VIDEO LTDA</t>
  </si>
  <si>
    <t>Adaptador Bluetooth: Mini adaptador para adicionar quando os Computadores ou PC não tiverem Bluetooth. Deverá permitir realizar transmissão sem fio por Bluetooth nos computadores e não influenciarem o sinal WIFI.
Deverá possuir transmissor e receptor Bluetooth 5.0 com Retro compatível com qualquer dispositivo de versão inferior de Bluetooth. Exemplo: 4.0/3.0/2.0/1.2. Deverá permitir a conexão do computador com alto-falantes Bluetooth e Headset.</t>
  </si>
  <si>
    <t>PC/dongle</t>
  </si>
  <si>
    <t>61 16</t>
  </si>
  <si>
    <t>Peça</t>
  </si>
  <si>
    <t>PRATIKA SOLUCOES LTDA</t>
  </si>
  <si>
    <t xml:space="preserve">Adaptador de Lentes de RF para EF e EF-S  Montagem: RF Adaptação para: EF e EF-S - Peso: Aprox. 110g (apenas o adaptador)
Resistente a poeira e a água. Produto compatível para todas câmeras com encaixe RF </t>
  </si>
  <si>
    <t>CANON/Adaptador de lentes RF para EF</t>
  </si>
  <si>
    <t>24-02</t>
  </si>
  <si>
    <t>11063-9-016</t>
  </si>
  <si>
    <t>SUPERA COM E IMPORTAÇÃO LTDA</t>
  </si>
  <si>
    <r>
      <t xml:space="preserve">Adaptador Vídeo Tipo-c Para Hdmi 4K ultra HD/Usb 3.0/Usb Tipo c. Conector de entrada: Usb Tipo c; Conectores de saída: HDMI 4K, Usb 3.0 e Usb 3.1 (Tipo c). </t>
    </r>
    <r>
      <rPr>
        <b/>
        <sz val="11"/>
        <rFont val="Calibri"/>
        <family val="2"/>
      </rPr>
      <t>Modelo de referência: F3 JC-TYC-301</t>
    </r>
  </si>
  <si>
    <t xml:space="preserve">F3/JC-TYC-301 </t>
  </si>
  <si>
    <t>13 4</t>
  </si>
  <si>
    <t>ALTA FREQUENCIA COMERCIAL LTDA</t>
  </si>
  <si>
    <t xml:space="preserve">Amplificador de potência dual/stereo, para rack, 220v (ou bivolt), minimo 350 Wrms por canal em 4 Ohms e 210 Wrms por canal em 8 Ohms, uso profissional, altura de 2u ou 3u, ventoinha interna, Proteção contra curto circuito., </t>
  </si>
  <si>
    <t xml:space="preserve">DATREL/PA 8000 </t>
  </si>
  <si>
    <t xml:space="preserve">01741 - 8 002 </t>
  </si>
  <si>
    <t>449052.33</t>
  </si>
  <si>
    <t>Analogue Bass Machine - Teclado: Teclado multi-toque / step key Sintetizador: Tipo: Síntese analógica Estrutura: 3 VCO, 1 VCF, 1 VCA, 1 LFO, 1 EG Formas de onda de VCO: Saw, Square VCF: Cutoff, Peak, EG Int Tipo de VCF: Low Pass Filter, 12 db/oct
VCA: Eg on/off, Sustain on/off LFO: Rate, Int, Target (Amp, Pitch, Cutoff) Wave (Triangle, Square) EG: Attack, Decay/Release, Sustain Sequencer: Número de Partes: 3 Número de Passos: 16 Número de Padrões de Gravação: 8 Conectores: Saída de Áudio: Headphones (mini conector estéreo de 3.5mm) Sync: Sync In (mini conector mono de 3.5mm, nível máximo de entrada: 20V) Sync Out (mini conector mono de 3.5mm, nível máximo de entrada: 5V) MIDI:  Dimensões: 193 × 115 ×46 mm  Adaptador AC “KA-350” Acessórios incluídos: Pilhas alcalinas AA x 6 .Modelo de Referência: VOLCA BASS - Analogue Bass Machine ou similar</t>
  </si>
  <si>
    <t>KORG/VOLCA BASS ANALOGUE BASS</t>
  </si>
  <si>
    <t>06962 0 019</t>
  </si>
  <si>
    <t>MCOM TECNOLOGIA EIRELI</t>
  </si>
  <si>
    <r>
      <t xml:space="preserve">ANTENA PARABÓLICA  para uso profissional com diâmetro entre 2,4 e 3,2m, contendo refletor de 6 a 10 pétalas, ferragem galvanizada a fogo, 1 Mastro,1 Acoplador, 1  Canhão, 1  Esticador,  8  Longarinas, 1  jogo superior  do Alimentador (Alumínio), 1  Kit Parafuso, kit chumbador, LNB, LNBF, alimentador, filtro eliminador de interferência 5G, alta performance em banda C e banda KU, </t>
    </r>
    <r>
      <rPr>
        <b/>
        <sz val="11"/>
        <rFont val="Calibri"/>
        <family val="2"/>
        <scheme val="minor"/>
      </rPr>
      <t>com serviço de instalação</t>
    </r>
    <r>
      <rPr>
        <sz val="11"/>
        <rFont val="Calibri"/>
        <family val="2"/>
        <scheme val="minor"/>
      </rPr>
      <t xml:space="preserve">. </t>
    </r>
    <r>
      <rPr>
        <u/>
        <sz val="11"/>
        <rFont val="Calibri"/>
        <family val="2"/>
      </rPr>
      <t>Modelo referência de antena</t>
    </r>
    <r>
      <rPr>
        <sz val="11"/>
        <rFont val="Calibri"/>
        <family val="2"/>
      </rPr>
      <t xml:space="preserve">: Embrasal RTM-2600STD. </t>
    </r>
    <r>
      <rPr>
        <u/>
        <sz val="11"/>
        <rFont val="Calibri"/>
        <family val="2"/>
      </rPr>
      <t>Modelo referência de filtro eliminador de interferência 5G</t>
    </r>
    <r>
      <rPr>
        <sz val="11"/>
        <rFont val="Calibri"/>
        <family val="2"/>
      </rPr>
      <t>: Zatech ZBPCF-3742</t>
    </r>
  </si>
  <si>
    <t xml:space="preserve">Embrasal RTM-2600STD/Zatech ZBPCF-3742 </t>
  </si>
  <si>
    <t>41 2</t>
  </si>
  <si>
    <t>08669 0 008</t>
  </si>
  <si>
    <r>
      <t xml:space="preserve">APARELHO DE RÁDIO mini system, FM&lt; CD,USB, bluetooth, 250 W RMS, bivolt, controle remoto universal,  </t>
    </r>
    <r>
      <rPr>
        <u/>
        <sz val="11"/>
        <rFont val="Calibri"/>
        <family val="2"/>
      </rPr>
      <t>Modelo de referência</t>
    </r>
    <r>
      <rPr>
        <sz val="11"/>
        <rFont val="Calibri"/>
        <family val="2"/>
      </rPr>
      <t>: Mini System Panasonic SC-AKX100LBK ou similar</t>
    </r>
  </si>
  <si>
    <t>MULTI/SP387</t>
  </si>
  <si>
    <t>24 1</t>
  </si>
  <si>
    <t>01242 4 010</t>
  </si>
  <si>
    <t>MIX SOLUCOES INTEGRADAS LTDA</t>
  </si>
  <si>
    <t xml:space="preserve">Armadilha Fotográfica para pesquisa com Resolução de fotos: 20 megapixels, Resolução de vídeos: até 1920×1080 (HD) @ 30FPS, Sensor com alcance: Até 25 metros, Disparo com velocidade: 0,7 segundos, Taxa de recuperação: 1 segundo,  Informações sobre fases da Lua e temperatura ambiente, Resistência a água – Grau de Proteção IXP-5, Compartimento de pilhas removível. Tamanho: 16cm x 12cm, Peso: 300g, Cor: Marrom, Sistema de alimentação: 6  pilhas AA,  Campo de visão: 42º e deve ser Compatível com cartão de Memória de até 32Gb. </t>
  </si>
  <si>
    <t xml:space="preserve">Bushnell/L20 20mp – 119930B </t>
  </si>
  <si>
    <t>10076-5-001</t>
  </si>
  <si>
    <t>BATERIA ALIMENTAÇÃO CÂMERA - Bateria extra recarregável de íons de lítio 7,2 VDC 1040 mAh compatível com o modelo de câmera. Modelo de Referência: LP-E17 Recarregável</t>
  </si>
  <si>
    <t xml:space="preserve">MEMORYTEC/LP E17 </t>
  </si>
  <si>
    <t>04024 0 016</t>
  </si>
  <si>
    <t>MASTERBIDS SUPORTE EM INFORMATICA LTDA</t>
  </si>
  <si>
    <t>Bateria para câmeras de Alta Carga - Amperagem: 2130 mAh - Tipo: Lítio-íon Recarregável Tensão de saída: 7.2V Dimensões (L x A x P) 38.4 x 21 x 56.8 mm Peso: 90g        Modelo de Refêrencia: LP-E6NH</t>
  </si>
  <si>
    <t xml:space="preserve">Canon LP-E6NH/Canon LP-E6NH </t>
  </si>
  <si>
    <t>04024-0-016</t>
  </si>
  <si>
    <t>449052.46</t>
  </si>
  <si>
    <t>PAPEL INTELIGENTE COMÉRCIO DE PRODUTOS LTDA</t>
  </si>
  <si>
    <t xml:space="preserve">Bolsa acolchoada em nylon para equipamento fotográfico. Material :Nylon resistente a água Tipo de Fechamento: fivela de liberação rápida ou zíper. Dimensões internas: min. 25,4 x 17,8 x 11,4 cm. Opções de carregamento: Alça superior e Alça de ombro com almofada antiderrapante. Modelo de referência: Bolsa para Equipamento Fotográfico  Canon 100ES OU ATHENA 20 </t>
  </si>
  <si>
    <t xml:space="preserve">Offens/OF-05 </t>
  </si>
  <si>
    <t xml:space="preserve">25 02 </t>
  </si>
  <si>
    <t>10404-3-004</t>
  </si>
  <si>
    <t>339030.29</t>
  </si>
  <si>
    <t>Cabo de audio de 10m, conexão XLR X XLR balanceado, com dupla blindagem. Comprimento 10 metros. Bitola 0,30mm². Blindagem dupla em fita de alumínio e traça em cobre estanhado 75%. Dois condutores (vermelho e branco) em cobre (OFHC) estanhado de 0,30 mm². Revestimento em PVC emborrachado. Modelo de Referência: Santo Ângelo</t>
  </si>
  <si>
    <t xml:space="preserve">SANTO ANGELO/10M XLR </t>
  </si>
  <si>
    <t xml:space="preserve">24 1 </t>
  </si>
  <si>
    <t>10415 9 010</t>
  </si>
  <si>
    <t>RBM DISTRIBUIDORA E COMÉRCIO LTDA</t>
  </si>
  <si>
    <t>Cabo de audio de no mínimo 5m, conexão XLR X XLR balanceado, Comprimento mínimo de 5 metros. Bitola 0,30mm². Blindagem dupla em fita de alumínio e traça em cobre estanhado 75%. Dois condutores (vermelho e branco) em cobre (OFHC) estanhado de 0,30 mm². Revestimento em PVC emborrachado. Modelo de Referência: Santo Ângelo</t>
  </si>
  <si>
    <t xml:space="preserve">Datalink/XLR XLR </t>
  </si>
  <si>
    <t>09927-9-011</t>
  </si>
  <si>
    <t>Cabo de áudio P2 + 2 P10 30M.  Cabo de áudio com conector P2 macho stereo em uma extremidade e dois conectores P10 macho mono na outra ponta. Comprimento de 30 metros.</t>
  </si>
  <si>
    <t xml:space="preserve">CEBIT/PW-P10 10M </t>
  </si>
  <si>
    <t>13 5</t>
  </si>
  <si>
    <t>KASA KOMPLETA COMERCIO E SERVIÇOS LTDA</t>
  </si>
  <si>
    <t>Cabo de microfone de baixa impedância. Comprimento: 4,57m. Fabricado com liga de cobre OFHC e bitola de 2 x 0,20mm² / 24AWG (SC20). Montado com conectores XLR Macho x XLR Fêmea injetados em ZAMAC (liga de alumínio), Material externo: Textil. Modelo de Refêrencia: SANTO ANGELO NINJA LW TX</t>
  </si>
  <si>
    <t xml:space="preserve">SANTO ANGELO/46599 </t>
  </si>
  <si>
    <t>10415 - 9 010</t>
  </si>
  <si>
    <t>Cabo de microfone XLR + P10 5 metros. Cabo para microfone com conector XLR fêmea em uma ponta e conector P10 macho mono em outra. Comprimento mínimo: 5 metros.</t>
  </si>
  <si>
    <t xml:space="preserve">mtx/CABO MICROFONE 5METROS XLR P10 </t>
  </si>
  <si>
    <t>Cabo Speakon (machoxmacho) de 10m de comprimento. Modelo de referência: Hayonik Linha Brasil</t>
  </si>
  <si>
    <t xml:space="preserve">HAYONIK/43041 </t>
  </si>
  <si>
    <t>24-1</t>
  </si>
  <si>
    <t>10415-9-001</t>
  </si>
  <si>
    <t>Cabo/Fio Paralelo específico para Sonorização, 2x1,5mm, de cobre, revestido em PVC flexivel. 50 metros.</t>
  </si>
  <si>
    <t xml:space="preserve">CRK/CABO PARALELO CRISTAL 2X1,5MM  </t>
  </si>
  <si>
    <t>10557 - 0 006</t>
  </si>
  <si>
    <r>
      <t xml:space="preserve">Caixa de som -1x80W RMS-subwoofer + 2x40W RMS-midrange + 2x10W RMS-tweeter (AC mode) 1x60W RMS-subwoofer + 2x30W RMS-midrange + 2x8W RMS-tweeter (Battery mode). </t>
    </r>
    <r>
      <rPr>
        <b/>
        <sz val="11"/>
        <rFont val="Calibri"/>
        <family val="2"/>
      </rPr>
      <t>Modelo de Referência: JBL Boombox 3</t>
    </r>
  </si>
  <si>
    <t xml:space="preserve">JBL/BOOBOX 3 "PRETA" </t>
  </si>
  <si>
    <t>24-11</t>
  </si>
  <si>
    <t>01299-8-006</t>
  </si>
  <si>
    <t>449052.37</t>
  </si>
  <si>
    <t>Caixa de Som Amplificada 650W, com conexão bluetooth. função flash lights com diferentes modos de iluminação. Entrada AUX IN (P2) - 1 Tweeter  - 2 Alto Falante 6,5" - 1 entradas para Microfone externo (P10), Volume para microfone, Bluetooth 5.0 - Display Digital  - Equalização analógicas (Bass,Treble) - Alças e rodinhas para transporte - Suporte para tablet/smartphone no painel superior - Fonte de carregamento 12V 1,5 A  -Bateria de lithium 7,4 6000 mAh - Modos (Bluetooth, USB, TF, AUX) - Função Repeat no controle remoto (Repeat one ou ALL). Modelo de referência: Britânia BCX6800</t>
  </si>
  <si>
    <t xml:space="preserve">BRITANIA/BCX6800 </t>
  </si>
  <si>
    <t>01299 - 8 038</t>
  </si>
  <si>
    <t>50535015 VINICIUS DE OLIVEIRA</t>
  </si>
  <si>
    <t>Caixa de som amplificada, tipo torre, Bluetooth, iluminação RGB led nos alto-falantes, sem bateria, entrada optical, 220v (ou bivolt), visor LCD, fonte alimentação interna, 2 entradas USB, função voice canceller, entrada para microfone, 2 alto-falantes de 8". Modelo de referência: LG XBOOM RNC9</t>
  </si>
  <si>
    <t xml:space="preserve">LG/LG XBOOM RCN9 </t>
  </si>
  <si>
    <t>NIEHUES COMERCIO E REPRESENTACOES LTDA</t>
  </si>
  <si>
    <t>Caixa de Som portátil, Bluetooth, à prova d´água. Transdutor: woofer de 52 mm x 90 mm, tweeter de 20 mm - Potência nominal de saída: 30 W RMS woofer de, 10 W RMS tweeter - Resposta de frequência: 60 Hz a 20 kHz
Relação sinal-ruído: &gt; 80 dB - Tipo da bateria: Bateria de polímero íon-lítio de 27 Wh (equivalente a 3,6 V/7.500 mAh) - Tempo de recarga da bateria: 4 horas (5 V/3 A) Tempo de reprodução de música: até 20 horas, 
Potência USB: 5 V/2 A (no máximo) Potência do transmissor Bluetooth: ? 20 dBm (EIRP) Modulação do transmissor Bluetooth: GFSK, ?/4 DQPSK, 8 DPSK. Modelo de Referência: JBL Charge 5</t>
  </si>
  <si>
    <t>JBL/CHARGE 5</t>
  </si>
  <si>
    <t>Caixa de som portátil; Resposta de Frequência Dinâmica 45Hz - 20KHz (-6dB); Versão do Bluetooth 5.1; Perfis bluetooth A2DP 1.3, AVRCP 1.6; Faixa de frequência do emissor bluetooth 2.4 GHz - 2.4835 GHz; GFSK de modulação do emissor bluetooth GFSK, π/4 DQPSK, 8DPSK; Potência de emissão de bluetooth ≤ 15 dBm (EIRP);  À prova d'água; Wireless; Bateria recarregável; Inclui Cabo de energia. Modelo de referência: JBL Partybox 1000</t>
  </si>
  <si>
    <t xml:space="preserve">JBL/PARTYBOX 1000 </t>
  </si>
  <si>
    <t>Caixa de som subwoofer, 30W RMS, controle de volume, alimentação: Bivolt (127-220 V), tipo de Caixa de som 2.1, som estéreo, chave liga e desliga, conexão com tablet, computador e notebook, plug &amp; play, controle de grave, dimensões máximas: 23 x 21,5 x 25 cm, peso inferior a 4 Kg, cabos necessários para o funcionamento inclusos, garantia de 12 meses.</t>
  </si>
  <si>
    <t xml:space="preserve">MULTI/SP952 </t>
  </si>
  <si>
    <t xml:space="preserve">24 7 </t>
  </si>
  <si>
    <t>01299 8 042</t>
  </si>
  <si>
    <t>ASSIS VAZ INSTRUMENTOS MUSICAIS EIRELI</t>
  </si>
  <si>
    <t xml:space="preserve">Caixa de som tipo Ativa. Potência de Saída (W RMS) 250. Resposta de Frequência Hz (±3 dB) 70 - 16,500, SPL Máximo (Pico dB) 127, Padrão de Cobertura Acústica (Nominal) 110° x 60°, Largura (mm) 310, Altura aproximada (mm) 531, Peso aproximado (kg) 11.3, Profundidade (polegadas) 11.8, Profundidade (mm) 300, Porta USB, Bluetooth versão 5.0, Bivolt, Conexões: mínimo de 2 Entradas XLR/TRS combo mic/line, 1 Entrada Aux 3,5 mm ,1 Saida XLR pass-thru, Mínimo cinco predefinições e mais três para a aplicação, duas entradas combinadas entre microfone e instrumento com troca automática entre microfone e line conforme você gira o potenciômetro de volume. Suporte com dois ângulos para haste. Pontos M8 para içamento. Modelo referência JBL MAX 10 </t>
  </si>
  <si>
    <t xml:space="preserve">JBL/max 10 </t>
  </si>
  <si>
    <t>24-07</t>
  </si>
  <si>
    <t>01299-8-041</t>
  </si>
  <si>
    <t>CAIXA DE SOM, AMPLIFICADA PORTATIL. Amplificador Portátil de Voz Com Microfone , om Entrada Auxiliar (P2) podendo Ser Usado Para Amplificar O Som Do Celular, Computador, Notebook Ou Tablet,  e Um Cabo Conector; Potência Máxima: 20w; - Distorção Harmônica Total: 5%; - Snr: 85db; - Resposta De Frequência: 60hz - 18khz; - Voltagem De Energia: Dv 5v; - Capacidade Da Bateria: 1800 Mah. Itens Inclusos: - Apresentador De Palestras/Amplificador De Voz; - Microfone Articulado Headset; - Cinto Abdominal; - Cabo De Transferência; - Carregador; Manual de instrução.</t>
  </si>
  <si>
    <t>TRC/218</t>
  </si>
  <si>
    <t>24 07</t>
  </si>
  <si>
    <t>01299-8-038</t>
  </si>
  <si>
    <t>ELECTROINOX COMERCIO DE EQUIPAMENTOS DE ELETRONICOS LTDA</t>
  </si>
  <si>
    <t xml:space="preserve">Câmera - "Câmera digital, monitor de LCD de 3 a 4 polegadas touchscreen traseira fixo ou articulável (1.040.000 ou superior). Sensor CMOS (APS-C) de 24.2 megapixels ou superior para fotografias e vídeos Full HD
1920 x 1080p. Todos os tamanhos, Sensor CMOS, Zoom Óptico 3x ou mais, Lentes com sistema de foco automático DUAL Pixel CMOS AF e manual, 18-55 mm ou 18-135mm f/3.5-5.6 ou f/4-5.6, Auto
foco de detecção de fase com 45 pontos em cruz, com modos de foco AF contínuo (C), AF de servo único (S) e Foco manual (M). Velocidade de disparo de até 6 fps ou superior e ISO de 100 - 25600
(modo estendido de 100 - 51200),  Referência Canon EOS Rebel T8i DSLR Kit 18-55mm ou superior </t>
  </si>
  <si>
    <t xml:space="preserve">CANON/EOS REBEL T8i DSRL 18-55 </t>
  </si>
  <si>
    <t>01264-5-013</t>
  </si>
  <si>
    <t>Câmera a prova d’água (10m) 27MP, vídeos de 5,3K60 e 2,7K240, bateria 1720mAh, micro SD, GPS, modo de câmera lenta, monitor LCD, estabilização de imagem digital, microfone embutido, alto-falante embutido, Wi-fi e Bluetooth. Modelo de Referência: GoPro Hero 11 Black</t>
  </si>
  <si>
    <t xml:space="preserve">GOPRO/HERO 11 BLACK </t>
  </si>
  <si>
    <t>01264 - 5 013</t>
  </si>
  <si>
    <r>
      <rPr>
        <b/>
        <sz val="11"/>
        <rFont val="Calibri"/>
        <family val="2"/>
        <scheme val="minor"/>
      </rPr>
      <t xml:space="preserve">CÂMERA DE FOTOS E VÍDEOS. </t>
    </r>
    <r>
      <rPr>
        <sz val="11"/>
        <rFont val="Calibri"/>
        <family val="2"/>
        <scheme val="minor"/>
      </rPr>
      <t>A referência é o modelo da Canon EOS Redel  SL3 ou acima. Deve acompanhar além da câmera os seguintes itens: 01 Lente EF-S 18-55mm f/4-5.6 IS STM ou superior; 01 bateria; 01 carregador; 01 ocular de borracha; 01 Alça; 01 tampa do corpo; 01 tampa frontal da lente; 01 tampa traseira da lente. 01 cartão memória Sandisk Ultra Class 10 ou superior e 01 bolsa de transporte e armazenamento. Deve ter garantia de no mínimo 1 ano.</t>
    </r>
  </si>
  <si>
    <t xml:space="preserve">CANON/ SANDISK/EOS REBEL SL3 / ULTRA CLASS 10 / DSRL </t>
  </si>
  <si>
    <t>Câmera Digital DSLR com 24.1 mp, Gravação em Full HD - Vídeo: Full HD Conexões Wi-Fi nfc usb 2.0 ou hdmi tipo C; Tela Tipo: Tela lcd Tamanho da Tela: 3" fps: 3.0 fps; Zoom Zoom Óptico: 3x (lente); Recursos Sensibilidade iso: 100-6400;  Alcance do Foco: 0,25 m Velocidade do Obturador: 30 seg. a 1/4000 seg. Abertura: 3.5 -5.6; Estabilizador de Imagem; Microfone Embutido iso - 100-6400; Alimentação: Bateria LP-E10; Carregador de bateria LC-E10; Bolsa de transporte. Modelo de Referência: Câmera Digital Canon EOS Rebel T7</t>
  </si>
  <si>
    <t xml:space="preserve">CANON/EOS REBEL T7 / DSLR </t>
  </si>
  <si>
    <t xml:space="preserve">Câmera Digital DSRL com Grip compatível BG-E21, Face Detection, Obturador Mecânico, Wi-Fi Certified, Gravação de Vídeo Full HD com múltiplas taxas de quadros e seleção de compressão IPB 1920 x 1080  4k Time Lapse, Processador de Imagem :DIG!C 7, GPS, NFC Compatível com etiquetas NFC Forum Tipo 3/4 (dinâmico), X-Sync 1/180,Lentes Compatíveis Canon EF, Velocidade do Obturador 1/4000 até 30 seg, Temporizador automático do Obturador 2 e 10 seg , Time Lapse Modo vídeo, Entrada para Microfone externo, Disparo contínuo (Burst) Até 6,5 fps,  Câmera Tipo EOS DSLR, Dual Pixel CMOS AF, Captura de áudio, Bateria compatível LP-E6, 26.2 Megapixels, Redução de Olhos Vermelhos. Modelo de Referência: Canon EOS 6D Mark II ou superior </t>
  </si>
  <si>
    <t xml:space="preserve">Canon EOS 6D Mark II/Canon EOS 6D Mark II </t>
  </si>
  <si>
    <t xml:space="preserve">10178 - 8 007 </t>
  </si>
  <si>
    <t>CAMERA FOTOGRAFICA, DIGITAL, Capacidade de filme e fotografia em 360°, Abertura de pelo menos F2.0, distância focal mínima de 7 mm, Capacidades de alteração do valor de ISO, controle de pretos e brancos (WB), resolução espacial mínima para fotografia 360° de 14 Mpixel e 4K para vídeo 360°, diferente modos de aquisição de fotografia e vídeo, possibilidade de configuração da velocidade do obturador para fotografia e vídeo, giroscópio, microfone embutido, conexão via bluetooth, wi fi e cabo usb, bateria de pelo menos 1500 mAh.</t>
  </si>
  <si>
    <t>INSTA360/X2</t>
  </si>
  <si>
    <t>C. E. N. BARROS LTDA</t>
  </si>
  <si>
    <t xml:space="preserve">Camera Mirrorlens Resolução do sensor: Real: 34,4 Megapixels - Efetivo: 32,5 Megapixels - Tipo de sensor: CMOS de 22,3 x 14,8 mm (APS-C) Fator de corte: 1,6x Estabilização de imagem:       Deslocamento do Sensor, 5 Eixos - Tipo de captura: Imagens e vídeos Controle de exposição Tipo de obturador: Obturador Eletrônico, Obturador de Plano Focal Mecânico Velocidade do obturador: Obturador Mecânico 1/8000 a 30 Segundos Obturador Eletrônico 1/16000 a 30 Segundos Modo Lâmpada/Tempo: Modo de lâmpada Sensibilidade ISO: Foto 100 a 32.000 no modo manual, automático (estendido: 100 a 51.200) Método de medição: Média Ponderada ao Centro, Avaliativa, Parcial, Spot Modos de exposição: Prioridade de Abertura, Manual, Programa, Prioridade de Obturador               Modelo de Refêrencia: Canon R7 ou superior  </t>
  </si>
  <si>
    <t xml:space="preserve">Canon/EOS R7 Mirrorless Camera </t>
  </si>
  <si>
    <t>449052.43</t>
  </si>
  <si>
    <t>CARTÃO DE MEMÓRIA -  Sd 32gb Sdhc Uhs-i 100mb/s "Cartão de memória SDHC de no mínimo 32 GB com velocidade de leitura de no mínimo 80 MB/S para câmera DSLR. Não pode ser micro SD"</t>
  </si>
  <si>
    <t xml:space="preserve">KINGSTON/32GB </t>
  </si>
  <si>
    <t xml:space="preserve">24 2 </t>
  </si>
  <si>
    <t>09019 0 008</t>
  </si>
  <si>
    <t>Cartão de memória tipo flash SDXC; capacidade de armazenamento: 128 GB; desempenho para gravação de vídeo com classificação UHS Speed Class 1 e Class 10 para vídeo Full HD (1080p); Velocidade de transferência mínima de 100MB/s. Modelo de referência: SanDisk Ultra SDXC UHS-I de 128Gb - 100Mb/s, C10, U1, Full HD</t>
  </si>
  <si>
    <t xml:space="preserve">Sandisk SDXC 128GB Classe 10/Sandisk SDXC 128GB Classe 10 </t>
  </si>
  <si>
    <t>09019 0 010</t>
  </si>
  <si>
    <t>Cartão de memória tipo flash SDXC; capacidade de armazenamento: 256 GB; desempenho para gravação de vídeo com classificação UHS-i Speed Class 3 (U3), Class 10 (C10) para vídeo Full HD (1080p) e Video Speed Class 30 (V30); Velocidade de leitura de 200MB/s e gravação de até 140MB/s. Modelo de referência: SanDisk Extreme PRO SDXC UHS-I de 256 GB - C10, U3, V30, 4K UHD</t>
  </si>
  <si>
    <t>KINGSTON/256GB</t>
  </si>
  <si>
    <t>13 1</t>
  </si>
  <si>
    <t>Case rack 12u + 2 gavetas, com tampa para monitor e tampas que viram bancadas laterais. Dimensoes externas 52 x 65 x 100cm altura. Modelo de Referência: Universal Cases "CASE RACK 12U + 2 GAVETAS COM TAMPA PARA MONITOR"</t>
  </si>
  <si>
    <t xml:space="preserve">Universal cases/case rack 12 u  </t>
  </si>
  <si>
    <t>06803 - 9 024</t>
  </si>
  <si>
    <t>449052.42</t>
  </si>
  <si>
    <t>Controlador USB / MIDI Launchpad - Superfícies de controle MIDI:  - 64 x pads (sensível à pressão / velocidade) - 16 x botões (atribuíveis) - Funções: Memória de cena, sequenciador, controles de transporte
- Conectividade:  1 x saída MIDI USB Type-C - Compatibilidade do sistema operacional: macOS 10.9 ou posterior, Windows 8 ou posterior, iOS 8 ou posterior - Alimentação USB -  MODELO DE REFERÊNCIA: Pad Novation Controladora USB Launchpad X</t>
  </si>
  <si>
    <t>PAD NOVATION/USB LAUNCHPAD X</t>
  </si>
  <si>
    <t>21 3</t>
  </si>
  <si>
    <t>08027 6 001</t>
  </si>
  <si>
    <t>449052.26</t>
  </si>
  <si>
    <t>Controle de televisão marca Samsung. Precisa atender no mínimo os seguintes modelos: UN75RU7100G / UN75AU7700G / QN50LS03BAGXZD. Garantia mínima de 3 meses.</t>
  </si>
  <si>
    <t xml:space="preserve">GENÉRICA/AU7700 </t>
  </si>
  <si>
    <t>MWV WEB SITE COMÉRCIO DE PRODUTOS ELETROELETRÔNICOS LTDA ME</t>
  </si>
  <si>
    <t>Display interativo para desenho com tela de no mínimo 16 polegadas, resolução de tela full HD 1920x1080. Conexão HDMI, USB, compatibilidade windows e macOS.  Acompanha caneta de precisão, cabo de conexão, adaptador de alimentação e pontas de reposição para a caneta. Referência: Wacom Cintiq 16 Pen.</t>
  </si>
  <si>
    <t>Wacom Cintiq 16 Pen./Wacom, Cintiq 16" Creative Pen Display - DTK1660K</t>
  </si>
  <si>
    <t>1301</t>
  </si>
  <si>
    <t>06490 - 4 073</t>
  </si>
  <si>
    <t xml:space="preserve">Drone de Filmagem: Sistema global de navegação por satélite (GNSS): GPS + Galileo + BeiDou. CÂMERA:  Sensor: CMOS 1/1.3” Píxeis efetivos: 48 MP Lente: Campo de visão: 82,1°, Abertura: f/1.7, Formato equivalente a 35 mm: 24 mm, Alcance de foco: 1 m a ∞ 
Alcance: ISO Vídeo: 100 a 6.400 (Auto), 100 a 6.400 (Manual) Foto: 100 a 6.400 (Auto), 100 a 6.400 (Manual)  Velocidade do obturador: Obturador eletrônico: 2-1/8.000 s 
Resoluções de vídeo: 4K: 3840×2160 a 24/25/30/48/50/60 fps. 2.7K: 2720×1530 a 24/25/30/48/50/60 fps. FHD: 1920×1080 a 24/25/30/48/50/60 fps. Câmera lenta: 1920×1080 a 120 fps. 
Qualidade da transmissão ao vivo: 1080p/30 fps Frequência de funcionamento: 2,400-2,4835 GHz; 5,725-5,850 GHz Potência do transmissor (EIRP): 2,4 GHz: &lt;26 dBm (FCC), &lt;20 dBm (CE/SRRC/MIC); 
5,8 GHz: &lt;26 dBm (FCC/SRRC), &lt;14 dBm (CE) Banda larga de comunicação: 1,4 MHz/3 MHz/10 MHz/20 MHz/40 MHz BATERIA DE VOO INTELIGENTE PLUS: Capacidade: 3850 mAh Tipo de bateria: Li-ion Dimensões máx. dos dispositivos móveis suportados: 
Comprimento × largura × altura: 180 mm × 86 mm × 10 mm Tipos de portas USB suportadas: Lightning, Micro USB (Tipo B), USB-C  Modelo de Refêrencia: DJI Mavic Mini 3 Pro ou superior </t>
  </si>
  <si>
    <t xml:space="preserve">DJI/MINI 3 </t>
  </si>
  <si>
    <t>33-04</t>
  </si>
  <si>
    <t>12223-8-001</t>
  </si>
  <si>
    <t>449052.38</t>
  </si>
  <si>
    <t>COMP1 INFORMÁTICA LTDA</t>
  </si>
  <si>
    <t xml:space="preserve">DRONE Especificações mínimas: AERONAVE Peso aprox. de decolagem: 895 g Dimensões aprox.: Dobrada (sem hélices) 221×96,3×90,3 mm / Desdobrada (sem hélices) 347,5×283×107,7 mm (comprimento × largura × altura)
Formato de vídeo: MP4/MOV (MPEG-4 AVC/H.264,HEVC/H.265)Campo de visão: 15°Formato equivalente: 162 mm Abertura: f/4.4 Foco: 3 m a ∞ Alcance ISO Vídeo: 100-6400 Imagem: 100 a 6.400 Dimensões máx. da imagem: 4.000×3.000
Formato de foto: JPEG/DNG (RAW) Formato de vídeo: MP4/MOV (MPEG-4 AVC/H.264, HEVC/H.265) Resoluções de vídeo H.264/H.265 4K: 3840×2160 a 25/30/50 fps  FHD: 1920×1080 a 25/30/50 fps Zoom digital: 4x
ESTABILIZADOR Estabilização Mecânica triaxial (inclinação, rotação, giro) Alcance mecânico Inclinação: -135° a 100°  Rotação: -45° a 45° Giro: -27° a 27° Alcance controlável Inclinação: -90° a 35° Giro: -5° a 5° Velocidade máx. controlável (inclinação): 100 °/s
Alcance da vibração angular ±0,007° DETECÇÃO SISTEMA DE DETECÇÃO Sistema visual binocular omnidirecional, complementado por um sensor infravermelho na parte inferior da aeronave Dianteira Alcance de medida de precisão: 0,5 - 20 m
Alcance de detecção: 0,5 - 200 m  TRANSMISSÃO DE VÍDEO  Sistema de transmissão de vídeo O3+ - Qualidade da transmissão ao vivo Controle remoto: 1080p a 30 fps/1080p a 60 fps Alcance de transmissão de sinais (FCC)
Forte interferência (áreas urbanas, campo de visão limitado, vários sinais simultâneos): Aprox. 1,5 a 3 km  Interferência média (áreas suburbanas, campo de visão aberto, alguns sinais simultâneos): Aprox. 3 a 9 km Interferência baixa (paisagens ao ar livre, campo de
visão livre, poucos sinais simultâneos): BATERIA Capacidade: 5.000 mAh Voltagem: 15,4 V Limite de tensão de carregamento: 17,6 V Tipo de bateria: LiPo 4SCase para acondicionamento
de todo material deve ser em um case rígido quepermita o transporte por um operador. Acompanhar bolsa para transporte. REFERÊNCIA: Drone DJI Mavic 3 ou superior GARANTIA: Mínima de 12 meses do fabricante
</t>
  </si>
  <si>
    <t xml:space="preserve">DJI/Mavic 3 </t>
  </si>
  <si>
    <t>33 4</t>
  </si>
  <si>
    <t>Espuma protetora para microfone Behringer B1 ou B2</t>
  </si>
  <si>
    <t xml:space="preserve">ARTIKA/AK060 </t>
  </si>
  <si>
    <t>24-7</t>
  </si>
  <si>
    <t>03060-0-022</t>
  </si>
  <si>
    <t>Estabilizador Gimbal 3 eixos para smartphone, antivibração e estabilidade aprimorada, bateria 2200mAh, 290 gramas.</t>
  </si>
  <si>
    <t xml:space="preserve">Feiyutech/vimble one </t>
  </si>
  <si>
    <t>03017 - 1 026</t>
  </si>
  <si>
    <t xml:space="preserve">339030.30 </t>
  </si>
  <si>
    <t xml:space="preserve">Estabilizador Gimbal: Cardam Portátil estabilização em 3 Eixos Capacidade de carga bateria: 2.500mAh  Carregamento rápido de 18 W  Aplicação: Câmera fotográfica  Dimensões: 32 x 8,5 x 30,5cm  Peso: 1,900kg   Referência do modelo: Feiyu-F2C </t>
  </si>
  <si>
    <t>Feiyu/F2C</t>
  </si>
  <si>
    <t>03060-0-034</t>
  </si>
  <si>
    <t>449052.39</t>
  </si>
  <si>
    <t>TOMADA 1 AUDIOVISUAL LTDA</t>
  </si>
  <si>
    <r>
      <rPr>
        <b/>
        <sz val="11"/>
        <rFont val="Calibri"/>
        <family val="2"/>
        <scheme val="minor"/>
      </rPr>
      <t>FILMADORA PROFISSIONAL</t>
    </r>
    <r>
      <rPr>
        <sz val="11"/>
        <rFont val="Calibri"/>
        <family val="2"/>
        <scheme val="minor"/>
      </rPr>
      <t xml:space="preserve"> com luz de vídeo LED de brilho ajustável, com o filtro nd de quatro posições integrado, **Uso de bateria NP-F970 opcional em gravação xavc 1080/50i ou 60i, 50 Mbps, com lcd ligado. Gravação hlg (Hybrid Log-Gamma), permite gravar, editar e assistir a conteúdo hdr em hlg, s. Lente G da Sony com zoom máximo de 24xUma lente grande angular de 29-348 mm de alta qualidade com zoom óptico de 12x  sensor tipo 1.0 da Z150 e alta resolução e contraste do centro até as bordas da imagem. Recurso Clear Image Zoom da Sony. </t>
    </r>
  </si>
  <si>
    <t xml:space="preserve">Panasonic/HX-X2000 </t>
  </si>
  <si>
    <t>10178-8-006</t>
  </si>
  <si>
    <t>Filmadora profissional compacta, Sensor CMOS tipo 1/2,3" . estabilização de imagem Óptica em lente.Obturador Global Eletrônico. Velocidade do obturador: 1/2000 a 1 segundo. Ganho: 0 a 24 dB (nativo). Iluminação mínima:  5 Lux a 1/30 da velocidade do obturador 0,3 Lux a 1/2 da velocidade do obturador. Comprimento focal: 3,6 a 73,4 mm (distância focal equivalente a 35 mm: 29,3 a 627 mm). Taxa de zoom óptico: 20x . Abertura Máxima: f/1.8 a 2.8 .Distância Mínima de Foco: Amplo: 1,0 cm. Alcance total do zoom: 60,0 cm. Controle de Foco (Automático, Manual). Slot de cartão de memória/mídia duplo: SD/SDHC/SDXC (UHS-I), E/S de vídeo: 1 x Saída Mini-HDMI 2.0, E/S de áudio: 2 entradas de microfone/linha XLR de 3 pinos (+48 V Phantom Power).
1 entrada de fone de ouvido estéreo TRS de 1/8"/3,5 mm,  1 entrada de microfone estéreo TRS de 1/8"/3,5 mm, E/S de energia: 1 x entrada USB-C , Outras E/S: 1 x USB-C .  Tamanhoda tela: 3,5" . Resolução: 2.760.000 pontos. Tipo de exibição LCD touchscreen articulado. Tipo Eletrônica Embutida: (LCD), Tamanho: 0,36" ,Resolução: 1.770.000 pontos. ITENS INCLUSOS: 01 Câmera de vídeo profissional UHD 4K, 01 Adaptador de alimentação 01 Pacote de bateria, 01 Tampa da lente, 01 Para-sol de lente com barreira de lente, 01 unidade de alça, 01 Unidade de Suporte de Microfone. Modelo de Referência: CANON XA60 UHD 4K</t>
  </si>
  <si>
    <t xml:space="preserve">CANON/XA60 UHD 4K </t>
  </si>
  <si>
    <t>24 02</t>
  </si>
  <si>
    <t>10178 8 006</t>
  </si>
  <si>
    <t>Flash externo para câmera canon compativel com Canon 8I (850D). Especificações: luzes de modelagem de LED, transmissor e receptor integrados. Suporta flash mestre sem fio por transmissão óptica da série C Suporta flash escravo sem fio por transmissão óptica das séries C e N Número guia alto: GN60 a ISO 100, 200mm. Suporta sincronização em alta velocidade: 1/8000 seg. Sistema de reciclagem de super velocidade, suporta alimentação externa Suporta atualização de firmware Vários modos de disparo para desempenho flexível Suporta função de zoom elétrico da cabeça da lâmpada Equipado com tela de LCD grande e de exibição negativa Suporta flash mestre sem fio por transmissão óptica da série C No disparo de flash sem fio por transmissão óptica. Modelo de referência YONGNUO 650 EX-RF</t>
  </si>
  <si>
    <t xml:space="preserve">YONGNUO/650 EX-RF </t>
  </si>
  <si>
    <t>24-2</t>
  </si>
  <si>
    <t>09019-0-007</t>
  </si>
  <si>
    <t>Flash externo para câmera canon compatível com Rebel SL3. Especificações: montaria Sapata, guia 580, ISO 100 em posição de 105mm, controle de exposição manual e TTL, cabeça de rebatimento: sim. Cabeça de zoom: full frame 24-105mm, terminal remoto 2,5mm, PC; tempo de reciclagem 2 - 4 segundos aproximadamente. Modelo referência YONGNUO 565 EX III para canon.</t>
  </si>
  <si>
    <t xml:space="preserve">YONGNUO/565 EXIII </t>
  </si>
  <si>
    <t>Flash externo para camera Canon. Opções de disparo com um número guia de 43, capacidade para flash receptor sem fios. High Speed Sync. Reciclagem rápida e silenciosa Base oculta metálica Cabeça giratória a 180 graus Luz Auxiliar AF Cabeça de zoom automático de 24 a 105 mm. Utilizado com uma câmara SLR Digital EOS compatível Canon. Detectar automaticamente o tamanho do sensor da câmara e aproxima a cabeça do flash para uma melhor cobertura de cena. Cabeça de zoom automático de 24 a 105 mm e o difusor de painel amplo de 14 mm. Cabeça giratória e inclinável que permita a utilização do ressalto do flash para criar uma iluminação mais suave ao utilizar um único flash integrado na câmara. Medição de flash E-TTL II Portátil e compacto. Acompanhar pilhas recarregáveis e recarregador. Modelo de referência: Canon 430 EX2 ou equivalente</t>
  </si>
  <si>
    <t xml:space="preserve">Canon 430EX III/Canon 430EX III </t>
  </si>
  <si>
    <t>11063-9-017</t>
  </si>
  <si>
    <t>Fonte Landscape  6 +1  (para alimentação de 6 pedais ) 2350mA. Modelo de Referênica: Isopower 7 ou similar</t>
  </si>
  <si>
    <t xml:space="preserve">ISOPOWER/isopower 7 </t>
  </si>
  <si>
    <t>56  16</t>
  </si>
  <si>
    <t>04600 0 012</t>
  </si>
  <si>
    <t>Fotômetro   Light Meter. lumisphere deslizante com um ângulo de recepção de 40 ° Faixa de medição de 0 a 19,9 EV a ISO 100 - Faixa de medição de flash de f / 1,0 a f / 90,9 a ISO 100; flash pode ser medido com conexão de terminal de PC sync ou sem fio, variação nominal de ± 0,1 EV em exposições repetidas, Tempos de exposição que variam de 1/8000 a 60 segundos, ISO 850. Ref. Sekonic L-308X ou similar</t>
  </si>
  <si>
    <t>DRY BOX/50l</t>
  </si>
  <si>
    <t>61 - 6</t>
  </si>
  <si>
    <t>11365 4 002</t>
  </si>
  <si>
    <t>449052.08</t>
  </si>
  <si>
    <t>Gabinete de controle eletrônico de umidade. Gabinete 50L Dry Box Desumidificador Eletrônico Para Equipamento Fotográfico. Tecnologia de desumidificação: Refrigeração térmica. Medidas aproximadas de referência: Medida externa (LxPxA): 29*32*60,5cm
Medida interna (LxPxA): 28,8*29*53cm Capacidade: 50L Peso líquido: 9,1kg Potência: 5w Alimentação: Fonte (Bi-Volt) AC110/220V / DC 5V 2A Escala de humidade: 30%-60% (±1%)</t>
  </si>
  <si>
    <t xml:space="preserve">ANDBON/AD50S </t>
  </si>
  <si>
    <t>39-02</t>
  </si>
  <si>
    <t>03792 3 012</t>
  </si>
  <si>
    <t>449052.12</t>
  </si>
  <si>
    <r>
      <t xml:space="preserve">GERADOR DE RDS (Radio Data System) com LEDS de sinalização (energia, falha, operação normal do equipamento), display LCD para leituras e indicação de  todos os principais parâmetros, alarmes e configurações, teclas de navegação (enter, UP, down), porta USB, porta Ethernet, ajuste de nível de sinal de saída de RDS, entrada de MPX, saída de MPX, saída de RDS, saída de RDS MPX, entrada de comando para cionamento do anúncio de notícia de trânsito (TA). </t>
    </r>
    <r>
      <rPr>
        <u/>
        <sz val="11"/>
        <rFont val="Calibri"/>
        <family val="2"/>
      </rPr>
      <t>Modelo de referência</t>
    </r>
    <r>
      <rPr>
        <sz val="11"/>
        <rFont val="Calibri"/>
        <family val="2"/>
      </rPr>
      <t>: RDS-350 Teletronix.</t>
    </r>
  </si>
  <si>
    <t xml:space="preserve">Teletronix RDS 350/Teletronix RDS 350  </t>
  </si>
  <si>
    <t>05128 4 005</t>
  </si>
  <si>
    <r>
      <rPr>
        <b/>
        <sz val="11"/>
        <rFont val="Calibri"/>
        <family val="2"/>
        <scheme val="minor"/>
      </rPr>
      <t>GRAVADOR DE VOZ DIGITAL</t>
    </r>
    <r>
      <rPr>
        <sz val="11"/>
        <rFont val="Calibri"/>
        <family val="2"/>
        <scheme val="minor"/>
      </rPr>
      <t xml:space="preserve"> com as seguintes especificações mínimas: Mini Gravador Digital Ligação direta USB para a transferência rápida de arquivos Expanda a memória com cartão microSD Pesquisa do calendário localiza rapidamente o arquivo Filtro de corte elimina o ruído indesejado Especificações: geral Carregamento Por Ligação Usb:  Formato De Reprodução: MP3/WMA/AAC-LC/L-PCM Idioma Do Menu: Alemão/inglês/espanhol/francês/italiano/russo/turco/coreano/chinês simplificado/chinês tradicional Ligação A Pc: Sim  Tipo De Bateria: Pilha seca Tipo De Bateria (Fornecido): aaa x2 gravação Scene Select: Sim Adicionar/Substituir Gravação: Sim Ajuste Manual Do Nível De Gravação: </t>
    </r>
  </si>
  <si>
    <t xml:space="preserve">SONY/ICD-PX240 </t>
  </si>
  <si>
    <t>24-01</t>
  </si>
  <si>
    <t>05956-0-002</t>
  </si>
  <si>
    <t>Gravador portátil com seis pistas para gravação simultânea, sendo quatro entradas combo XLR/TRS. Com knobs de controle de ganho, com pads de -20dB em todos os canais de entrada. Com cápsula de microfone XYH-6H X/Y, de sensibilidade de -41 dB (1kHz @ 1Pa), e input de ganho de até 46.5 dB. Com display LCD largo e angulado para feedback de gravação. Suporta gravações de até 24-bit/96kHz compliantes ao protocolo BWF WAV e uma variedade de formatos MP3. Com Phantom Power para todos os inputs: +12/+24/+48V. Modelo de referência: ZOOM H6</t>
  </si>
  <si>
    <t>ZOOM ZOOM H6/ZOOM ZOOM H6</t>
  </si>
  <si>
    <t>24.01</t>
  </si>
  <si>
    <t>J&amp;A SOLUÇOES</t>
  </si>
  <si>
    <t>Iluminador de LED para fotografia e vídeo, do tipo bicolor (luz quente e fria, 3200 a 5500 K).Potência mínima 150 W ou equivalente. Compatibilidade com acessórios Bowens. Tensão de entrada 110/220 V.Conexão unoversal para uso com tripé.</t>
  </si>
  <si>
    <t xml:space="preserve">Godox/Sl150ii  </t>
  </si>
  <si>
    <t>03060 0 001</t>
  </si>
  <si>
    <t>Iluminador de LED para fotografia e vídeo, do tipo bicolor (luz quente e fria, 3200 a 5500 K).Potência mínima 200 W ou equivalente. Compatibilidade com acessórios Bowens. Tensão de entrada 110/220 V.Conexão unoversal para uso com tripé.</t>
  </si>
  <si>
    <t xml:space="preserve">LED Zhiyun/LED G200 Monolight Bi-Color 300W </t>
  </si>
  <si>
    <t>Interface de áudio USB MIDI bivolt, com 04 canais com pré-amplificadores Midas XLR Combo, com entradas de linha P10 ¼ TRS com Phanton Power +48v; 2 in / 4 out USB interface; Conversores AD/DA de alta qualidade com taxa de amostragem de até 24-Bits/192 kHz; Monitoramento direto de zero-latência durante a gravação, Baixa latência e suporte aos sistemas operacionais: Windows, Mac OS e Linux; 02 saídas Main Master com conectores XLR e P10 ¼ TRS; 02 Saídas de monitores P10 ¼ TRS e RCA; 04 Pontos de entrada P10 ¼ TRS estéreo para conexão com equipamentos externos. MIDI Entrada / saída de MIDI DIN de 2 x 5 pinos. Saída de fone de ouvido com controle de nível e seleção de fonte de monitor A / B para cueing de estilo DJ; Controle de mistura de entrada / reprodução e interruptor estéreo / mono para monitoramento direto; Indicadores de status, sinal e clip; Software de gravação, edição e podcasting livre de áudio mais plug-ins de 150 instrumentos/efeitos para download. Modelo de referência: U-pHORIA UMC 404HD BERINGER</t>
  </si>
  <si>
    <t xml:space="preserve">Behringer/u phonia umc 404hd </t>
  </si>
  <si>
    <t>449052 33</t>
  </si>
  <si>
    <r>
      <t xml:space="preserve">INTERFACE DE ÁUDIO. </t>
    </r>
    <r>
      <rPr>
        <u/>
        <sz val="11"/>
        <color indexed="8"/>
        <rFont val="Calibri"/>
        <family val="2"/>
      </rPr>
      <t>Especificações</t>
    </r>
    <r>
      <rPr>
        <sz val="11"/>
        <color indexed="8"/>
        <rFont val="Calibri"/>
        <family val="2"/>
      </rPr>
      <t xml:space="preserve">: Configuração: Entradas – 18 (8 analógicas, 8 ADAT, 2 S/PDIF); Saídas – 10 (4 analógicas, 2x2 Fones, 2 S/PDIF); Mixagem – Números de pré-amplificadores – 4; Phantom Power embutido; Número de pads (atenuadores de ganho) – 2; Entradas de Instrumento (Hi-Z – Alta Impedância) – 2; Entradas de linha – 8; Saídas Analógicas – 4; Saídas de Fone – 2 (com controle de volume individual); Controle de alternância entre saída principal e falantes alternativos via software; Entrada Digital – S/PDIF e ADAT; Saída Digital – S/PDIF; Loopback – Possibilidade de roteamento interno da saída da própria placa; Entrada e Saída de MIDI; PSU incluso; Taxas de samples suportadas - 44.1kHz, 48kHz, 88.2kHz, 96kHz, 176.4kHz, 192kHz; Software de Controle e Roteamento da Interface (compatível com Windows e MacOS); Licença de DAW inclusa (software multi pista de áudio); 3 anos de garantia do fabricante  - 
</t>
    </r>
    <r>
      <rPr>
        <u/>
        <sz val="11"/>
        <color indexed="8"/>
        <rFont val="Calibri"/>
        <family val="2"/>
      </rPr>
      <t>Entradas de Microfone (4)</t>
    </r>
    <r>
      <rPr>
        <sz val="11"/>
        <color indexed="8"/>
        <rFont val="Calibri"/>
        <family val="2"/>
      </rPr>
      <t xml:space="preserve">: Resposta de Frequência – 20Hz - 20kHz ± 0.1dB; Faixa dinâmica – 111dB (A-weighted); THD+N (Distorção) – &lt;0.0012%; Ruído de Entrada Equivalente (Noise EIN) – 128dBu (A-weighted); Nível máximo de entrada – - 9dBu (no ganho mínimo); Faixa de ganho – 56dB; Impedância – 3kΩ  - </t>
    </r>
    <r>
      <rPr>
        <u/>
        <sz val="11"/>
        <color indexed="8"/>
        <rFont val="Calibri"/>
        <family val="2"/>
      </rPr>
      <t>Entradas de Linha 1-4 (ganho variável)</t>
    </r>
    <r>
      <rPr>
        <sz val="11"/>
        <color indexed="8"/>
        <rFont val="Calibri"/>
        <family val="2"/>
      </rPr>
      <t xml:space="preserve">: Resposta de frequência – 20Hz - 20kHz ± 0.1dB; Faixa dinâmica – 110.5dB (A-weighted); THD+N (Distorção) – &lt;0.002%; Nível máximo de entrada – 22dBu (no ganho mínimo); Faixa de ganho – 56dB; Impedância – 60kΩ  </t>
    </r>
    <r>
      <rPr>
        <u/>
        <sz val="11"/>
        <color indexed="8"/>
        <rFont val="Calibri"/>
        <family val="2"/>
      </rPr>
      <t>Entradas de Linha 5-8 (ganho fixo)</t>
    </r>
    <r>
      <rPr>
        <sz val="11"/>
        <color indexed="8"/>
        <rFont val="Calibri"/>
        <family val="2"/>
      </rPr>
      <t xml:space="preserve">: Resposta de frequência – 20Hz - 20kHz ± 0.1dB; Faixa dinâmica – 110.5dB (A-weighted); THD+N (Distorção) – &lt;0.002%; Nível máximo de entrada – 18dBu (no ganho mínimo); Impedância – 44kΩ 
</t>
    </r>
    <r>
      <rPr>
        <u/>
        <sz val="11"/>
        <color indexed="8"/>
        <rFont val="Calibri"/>
        <family val="2"/>
      </rPr>
      <t>Entradas de Instrumento</t>
    </r>
    <r>
      <rPr>
        <sz val="11"/>
        <color indexed="8"/>
        <rFont val="Calibri"/>
        <family val="2"/>
      </rPr>
      <t xml:space="preserve">: Resposta de frequência – 20Hz - 20kHz ± 0.1dB; Faixa dinâmica – 110dB (A-weighted); THD+N (Distorção) –  &lt;0.03%; Nível máximo de entrada – 12.5dBu (no ganho mínimo); Faixa de Ganho – 56dB; Impedância – 1.5MΩ 
</t>
    </r>
    <r>
      <rPr>
        <u/>
        <sz val="11"/>
        <color indexed="8"/>
        <rFont val="Calibri"/>
        <family val="2"/>
      </rPr>
      <t>Saídas de Linha/Monitor</t>
    </r>
    <r>
      <rPr>
        <sz val="11"/>
        <color indexed="8"/>
        <rFont val="Calibri"/>
        <family val="2"/>
      </rPr>
      <t xml:space="preserve">: Faixa dinâmica (Saídas de linha) – 108dB; THD+N (Distorção) –  &lt;0.002%; Nível máximo de saída (0dBFS) – 15.5dBu; Impedância – 430Ω  </t>
    </r>
    <r>
      <rPr>
        <u/>
        <sz val="11"/>
        <color indexed="8"/>
        <rFont val="Calibri"/>
        <family val="2"/>
      </rPr>
      <t>Saídas de Fone</t>
    </r>
    <r>
      <rPr>
        <sz val="11"/>
        <color indexed="8"/>
        <rFont val="Calibri"/>
        <family val="2"/>
      </rPr>
      <t xml:space="preserve">: Faixa dinâmica – 104dB (A-weighted); THD+N (Distorção) –  &lt;0.002%; Nível máximo de saída – 7dBu; Impedância – &lt;1Ω. Modelo de Referência: Focusrite Scarlett 18i8 [3rd Gen]   </t>
    </r>
  </si>
  <si>
    <t xml:space="preserve">Focusrite/scarlett 18i8 </t>
  </si>
  <si>
    <t>6962 0 019</t>
  </si>
  <si>
    <t xml:space="preserve">Kit bastão de Led RGB, com bluetooth </t>
  </si>
  <si>
    <t xml:space="preserve">Godox Tl30/Godox Tl30 </t>
  </si>
  <si>
    <t>03060 0 035</t>
  </si>
  <si>
    <t xml:space="preserve">Kit Flash: Compatível Canon E-TTL / E-TTL II  Controle Automático de Zoom  Faixa de Zoom em 28-105mm  Cobertura Full-Frame  Saída de 76Ws  Modos Mestre e Slave.  GN 92ft / 28m @ISO 100 (50mm)  Transmissor Wireless X-System 2.4GHz </t>
  </si>
  <si>
    <t>GODOX/V1-F</t>
  </si>
  <si>
    <t>03060-0-045</t>
  </si>
  <si>
    <t>449052.40</t>
  </si>
  <si>
    <t>Leitor de Cartão de Memória SD, Micro SD, conexão USB. Modelo Referência: UGREEN USB 3.0</t>
  </si>
  <si>
    <t xml:space="preserve">UGREEN/USB 3.0 </t>
  </si>
  <si>
    <t xml:space="preserve"> 12531 - 8 005</t>
  </si>
  <si>
    <t xml:space="preserve">Lente - "Dimensões :2.7 x 1.5 cm. Tamanho do Filtro :49mm  Distância Mínima de Focagem :1.15 ft./0.35m Construção da Lente :6 elementos em 5 grupos  Montagem :EF Motor de Foco :USM
Distância Focal (Lente) :50mm Fator F-stop :f/1.8 Lente Tipo :Normal" Modelo de Referência: EF500mmf/1.STM </t>
  </si>
  <si>
    <t>CANON/EF 50MM F1.8 STM</t>
  </si>
  <si>
    <t xml:space="preserve">24 - 7 </t>
  </si>
  <si>
    <t>03832 - 6 - 002</t>
  </si>
  <si>
    <t>Lente Dimensões :94mm x 193mm, Construção óptica :21 elementos em 16 grupos, L-Lente :Sim, Distância Focal Mais Próxima :0.98m / 3.2 ft., Montagem :EF Sistema IS :Sim, Motor de Foco :USM, Distância Focal (Lente) :100-400mm, Fator F-stop :f/4.5-5.6L, Lente Tipo :Série L, Telefoto Modelo de Referência: Canon EF 100-400mm f/4.5-5.6L IS II USM compatível com câmera 7D Canon já adquirida.</t>
  </si>
  <si>
    <t xml:space="preserve">Canon Ef 100-400MM F/4.5-5.6L Is II Usm/Canon Ef 100-400MM F/4.5-5.6L Is II Usm </t>
  </si>
  <si>
    <t>03832 - 6 002</t>
  </si>
  <si>
    <t>Lente montagem RF - 50mm  Design óptico :6 elementos em 5 grupos   Dimensões :69,2mm x 40,5mm (Diâmetro x Largura) Distância Mínima de Focagem :30cm Revestimentos :Super Spectra
Motor de Foco :STM Lente Tipo :Normal Para-sol compatível :ES-65B  Peso :160g Abertura mínima :F22 Tamanho do Filtro :43mm  Montagem :RF  Distância Focal (Lente) :50mm  Foco Manual em tempo integral :Sim
Anel de controle :Sim Abertura máxima :F1.8 Sistema ótico especial :1 lente asférica Ângulo de visão (horizontal, vertical e diagonal) :40°00′, 27°30′, 46°00′ Lâminas do diafragma :7    Modelo de Refêrencia: Lente-RF-50MM-F18-STM</t>
  </si>
  <si>
    <t xml:space="preserve">Canon/RF 50mm f/1.8 STM Lens (Canon RF) </t>
  </si>
  <si>
    <t>03832-6-002</t>
  </si>
  <si>
    <t>449052.44</t>
  </si>
  <si>
    <t>LINK IP - codec de áudio digital, via IP, modelo strider IP, transmissor e receptor, incluindo card filtro de áudio e card gerardor de estéreo no equipamento. Modelo de referência: Link IP Sinteck Next com cards inclusos</t>
  </si>
  <si>
    <t>CODEC DE ÁUDIO DIGITAL VIA IP, MODELO STRIDER IP</t>
  </si>
  <si>
    <t>05128 4 004</t>
  </si>
  <si>
    <t>Mesa de mixagem multifuncional de 6 canais com interface áudio USB; I/O + 48V; Canais de entrada - Mono[MIC/LINE] 2 incluindo HEADSET MIC (Plug-in Power); Stereo[LINE] 2; AUX 1; Canais de saída - STEREO OUT 1; MONITOR OUT 1; PHONES 2 incluindo HEADSET PHONES; Bus Stereo: 1; Função do canal de entrada - PAD 26 dB; PEAK LED; Processadores de bordo DSP; Medidor de Nível; USB Audio: 2 IN / 2 OUT, USB Audio Class 2.0 compliant, Sampling Frequency: Max 192 kHz, Bit Depth: 24-bit. Modelo de referência: Yamaha AG06</t>
  </si>
  <si>
    <t xml:space="preserve">LEXSEN/M6 USB </t>
  </si>
  <si>
    <t>06520-0-008</t>
  </si>
  <si>
    <r>
      <t xml:space="preserve">MESA DE SOM - Mixer de 16 canais; 8 entradas de microfone (máx. 10); 4 entradas estéreo; 4 barramentos de grupo e 1 barramento estéreo; 4 saídas AUX (incluindo efeito); Pré-amplificador D-PRE que utiliza o circuito invertido de Darlington; 1-Potenciometro de control de compressão; Efeitos de alto nível: SPX com 24 programas; Funções Audio via USB 24-bit / 192kHz 2in / 2out; Compatível com iPad (2 ou posterior), através de adaptadores apropriados (APPLE); Incluindo o software Cubase AI DAW (download version); Chave de atenuação (PAD) nos canais mono; Phantom Power - Entrada de Mic +48V; Saída XLR balanceada; Fonte de alimentação elétrica universal interna, compatível em todo mundo; Suporte para montagem em rack (incluído); Chassis de metal; Dimensões (W×H×D): 444 mm x 130 mm x 500 mm; Peso: 6,8 Kg; Voltagem: Bivolt Automático: </t>
    </r>
    <r>
      <rPr>
        <u/>
        <sz val="11"/>
        <rFont val="Calibri"/>
        <family val="2"/>
      </rPr>
      <t>Modelo de referência:</t>
    </r>
    <r>
      <rPr>
        <sz val="11"/>
        <rFont val="Calibri"/>
        <family val="2"/>
      </rPr>
      <t xml:space="preserve"> Yamaha MG16XU</t>
    </r>
  </si>
  <si>
    <t xml:space="preserve">Yamaha/mg16xu </t>
  </si>
  <si>
    <t>06520-0-012</t>
  </si>
  <si>
    <t xml:space="preserve">Mesa de Som Digital com 16 Entradas, com 8 Pré Amplificadores ​​Midas, 8 Entradas de Linha, Módulo Wifi Integrado e Gravador Estéreo USB. Operado via iPad ou Android, PC, Linux, Mac. 16 pré-amplificadores MIDAS de microfone, totalmente programáveis. Roteador Wi-Fi para a operação direta sem necessidade de roteadores externos. 16 canais, interface USB bidirecional para a gravação direta no PC do master. Efeitos X32, 4 slots FX estéreo, incluindo simulações de high-end , como Lexicon 480L e PCM70 , EMT250 e QRS Quantec etc. Analisador de espectro em tempo real (RTA) para todos os canais e bus sends. 4 auxiliares, LR, processamento de dinâmica e 6 bandas paramétricas ou 31 bandas gráficas. 4 saídas XLR auxiliares e 2 XLR saídas. Conector para fone de ouvido. Operação remota via Ethernet, LAN ou Wi-Fi. MIDI IN/Out..Modelo de referência Behringer XR16 </t>
  </si>
  <si>
    <t xml:space="preserve">SOUNDCRAFT/Ui16 </t>
  </si>
  <si>
    <t>Microfone com fio tipo gooseneck. Alimentação: 9-52V DC Phantom Power ou 2 pilhas AA 1.5V. Altura do conjunto (Haste+Base+Espuma) mínimo de 67 cm. Cápsula: Condensador de Eletreto. Comprimento da Haste de no mínimo 63 cm. Impedância de saída: 200 O ± 30% (a 1kHz). Padrão polar cardioide. Resposta de Frequência: 50 Hz a 16 kHz. Sensibilidade: -38dB ± 3dB (0dB = 1V/Pa em 1kHz) modelo de referência: Tsi Mmf303 Com Fio mmf 303</t>
  </si>
  <si>
    <t xml:space="preserve">ARKOÁUDIO/WG-650 </t>
  </si>
  <si>
    <t xml:space="preserve">12354-4-005 </t>
  </si>
  <si>
    <t>MICROFONE CONDENSADOR - Cápsula: 1,00” - Chaves seletoras para padrões polares, filtro passa-alta e PAD, no corpo do microfone - Três posições variáveis para o filtro passa-alta): Flat, 40 Hz or 80 Hz  - Três posições de PAD): -0dB, -5dB, or -10dB- Resposta de Frequência: 20 Hz – 20 kHz - Sensibilidade:  -36 dB re 1Volt/Pascal (16 mV @ 94 dB SPL) +/- 2 dB @ 1kHz- Ruído:  7dBA SPL (per IEC651) - Saída Máxima: +16 dBu (@ 1kHz, 1% THD into 1 KΩ load) - Alcance dinâmico: 140 dB (per IEC651, IEC268-15) - Pressão/SPL máximo): 147 dB SPL (@ 1 kHz, 1% THD into 1 KΩ load) (157 dB with PAD at maximum)- relação sinal/ruído: 87 dB SPL - Impedância de Saída: 200 Ω - Conexão de Saída: 3 pin XLR, balanced output between Pin 2 (+), Pin 3 (-) and Pin 1 (ground) - plug de saída): XLR - Acessórios que devem estar incluídos: - suporte próprio para o microfone com pop-filter e com rosca em acordo com o padrão dos pedestais de microfone do mercado. - Cabo XLR (Balanceado) de 6 (seis) metros.- Capa protetora original para guardar o microfone. Marca referência: RØDE - MODELO: NT2-A</t>
  </si>
  <si>
    <t xml:space="preserve">Rode NT2-A/Rode NT2-A </t>
  </si>
  <si>
    <t>24 7</t>
  </si>
  <si>
    <t xml:space="preserve">12354 4 004 </t>
  </si>
  <si>
    <t>Microfone Condensador Lapela - Tipo condensador de eletreto; resposta de Freqüência 50 Hz a 20 kHz; Padrão Polar cardioid; impedância de saída 600 ohms @ 1 kHz, típico; Nível de saída de áudio -43,5 DBV / Pa; A relação sinal-ruído 72 dB @ 1 kHz; SPL máximo 139 dB, @ 1 kHz (1.000 ohms de carga); dynamic Range 117 dB, @ 1 kHz (1.000 ohms de carga); Ruído de saída 22 dB, típico, A-ponderada; Requerimentos poderosos +5 V DC (nominal), máxima de 10 V (bias DC); Polaridade A pressão positiva no diafragma produz voltagem positiva no pino 3 com respeito ao pino 1; Cabo 50" (1,3 m); Conector TA4F; Peso (25 g)  Receptor sem fio; Saída 1x XLR; Saída 1x P10 1/4"(6,35 mm); impedância de saída XLR: 200 ohms; 1/4 ": 50 ohms; Nível de saída de áudio XLR Connector: -27 dBV em 100 kOhms Load (Referência +/- 33 kHz, com tom de 1 kHz); P10 1/4 ": -13 dBV em 100 kOhms Load (Referência +/- 33 kHz, com tom de 1 kHz); Sensibilidade RF -105 DBm para 12 dB SINAD, típica; Rejeição de imagem &gt; 50 dB, típico; Habitação moldado ABS; Exigência de poder 12 a 15 V DC @ 160 mA, fornecido pela fonte de alimentação externa (Dica positiva); Peso (241 g)Transmissor Portátil; Entrada de áudio Gain: -16 dBV (máximo), 10 dBV (Mínimo); Faixa de Ajuste de Ganho 26 dB; impedância de entrada 1 M Ohm; saída de RF 10 mW, típica; Habitação moldado ABS; Exigência de poder Baterias 2x LR6 AA, 1,5 V alcalinas; vida útil da bateria Até 14 Horas; Peso (75 g)Microfone Condensador Lapela - Tipo condensador de eletreto; resposta de Freqüência 50 Hz a 20 kHz; Padrão Polar cardioid; impedância de saída 600 ohms @ 1 kHz, típico; Nível de saída de áudio -43,5 DBV / Pa; A relação sinal-ruído 72 dB @ 1 kHz; SPL máximo 139 dB, @ 1 kHz (1.000 ohms de carga); dynamic Range 117 dB, @ 1 kHz (1.000 ohms de carga); Ruído de saída 22 dB, típico, A-ponderada; Requerimentos poderosos +5 V DC (nominal), máxima de 10 V (bias DC); Polaridade A pressão positiva no diafragma produz oltagem positiva no pino 3 com respeito ao pino 1; Cabo 50" (1,3 m); Conector TA4F; Peso (25 g). Modelo de Referência: Microfone Shure BLX14BR M15 CVL S/Fio Lapela</t>
  </si>
  <si>
    <t>Shure/BLX14BR/CVL - Conector TA4F</t>
  </si>
  <si>
    <t>12354 4 004</t>
  </si>
  <si>
    <t>MICROFONE DE LAPELA duplo wireless sem fio para android usb tipo C, plug in play, conexão usb tipo C, alta qualidade, omnidirecional, captação 360 grau,  longo alcance (20-30 metro),  bateria com até 5h de duração, com grampo giratório  360 grau, compatível com diversos modelos de celulares android e tablets.</t>
  </si>
  <si>
    <t xml:space="preserve">LAVALIER/LAPELA DUPLO </t>
  </si>
  <si>
    <t>013080-047</t>
  </si>
  <si>
    <t>Microfone dinâmico com resposta de freqüência: 50 Hz a 15 kHz. Padrão polar cardióide, com sensibilidade @ 1kHz, 54.5 dBV/PA (1.85mV), 1 Pascal = 94dB SPL. Impedância: 150 Ohms (310 Ohms reais) para conexão em entradas de baixa impedância; Sistema shock-mount; Polaridade: Pressão positiva no diafragma produz tensão negativa no pino 2, em relação ao pino 3. Conector: XLR macho profissional de 3 pinos. Corpo cinza escuro em metal die-cast resistente com globo em metal e filtro anti-pop embutido. Modelo de referência: Shure SM7B</t>
  </si>
  <si>
    <t xml:space="preserve">AKG/P 420 Preto  </t>
  </si>
  <si>
    <t>Microfone dinâmico com resposta de freqüência: 50 Hz a 15 kHz. Padrão polar cardióide, com sensibilidade @ 1kHz, 54.5 dBV/PA (1.85mV), 1 Pascal = 94dB SPL. Impedância: 150 Ohms (310 Ohms reais) para conexão em entradas de baixa impedância; Sistema shock-mount; Polaridade: Pressão positiva no diafragma produz tensão negativa no pino 2, em relação ao pino 3. Conector: XLR macho profissional de 3 pinos. Corpo cinza escuro em metal die-cast resistente com globo em metal e filtro anti-pop embutido. Modelo de referência: Shure SM58</t>
  </si>
  <si>
    <t xml:space="preserve">SHURE/SM58 </t>
  </si>
  <si>
    <t>Microfone Dinâmico Vocal - Resposta de frequência plana, de amplo alcance. Padrão Polar Cardioide. Controles de Rolloff de baixo e de idades médias Modelo de referência MICROFONE SHURE  SM7B.</t>
  </si>
  <si>
    <t>SHURE/SM7B</t>
  </si>
  <si>
    <t>Microfone Lapela  Transmissão Sem fio: Wireless Digital Transmissores Incluídos: 2 x Clip-On  Diversidade: Frequência  Largura de banda RF: 2.4GHz Faixa operacional máxima: 100m (linha de visão) Máximo de sistemas por configuração: 1
Latência: &lt;5 ms Faixa Dinâmica: 100 dBA Encriptação: Nenhum  Receptor Fator de forma: Beltpack / Portátil  Opções de montagem: Clipe de cinto (Incluído)  Antena: Fixa 1/4 Wave Wire  Número de canais de áudio: 2 Entrada / Saída de áudio:
1 x P2 1/8"/ 3.5mm TRS Fêmea Saída Linha (Não Balanceada) 1 x P2 1/8" / 3.5mm TRS Fêmea Saída Fone de Ouvido (Não Balanceada) Nível de saída de áudio: Saída de 1/8"/3.5mm: +45 dB Alimentação Phantom Power: Não
Resposta de Freqüência: 20Hz a 20kHz Conectividade USB / Lightning: USB-C Tipo C (carregamento) Energia: Bateria Recarregável Interna Capacidade da bateria interna: 530 mAh  Tempo de Carregamento: 2 horas
Tempo de Uso: 7.5 horas Dimensões: 67 x 41 x 20.5 cm Transmissor: Fator de forma: Clip / Microfone com Clip-On Potência de saída RF: 1 mW Entrada / Saída de áudio: P2 1/8"/ 3.5mm TRS Fêmea Conector de cabo incluso: 1/8"/ 3.5mm TRS Silenciar: Seletor de Mudo
Nível de entrada de áudio: -65 dBV Controle de nível automático: sim Processamento de Sinal: Nenhum Resposta de Freqüência: 20Hz a 20kHz Energia: Bateria Recarregável Interna Capacidade da bateria interna: 200 mAh Tempo de Carregamento: 1,5 horas
Tempo de Uso: 4,5 horas Conectividade USB / Lightning: USB-C Tipo C (Alimentação de Barramento, carregamento) Dimensões: 3.7 x 3.7 x 1.7 cm Peso: 20.5 g  Microfone Campo de som: Mono Cápsula: Condensador de eletreto Padrão Pola: Omnidirecional
Alcance de frequência: 20 Hz a 20 kHz SPL máximo: 100 dB SPL Sensibilidade: -42 dB Faixa Dinâmica: 100 dB  Microfone Lapela Fator de forma: Lavalier Cor: Preto Campo de som: Mono  Cápsula: ondensador de eletreto Padrão Polar: Omnidirecional
SPL máximo: Omnidirecional: 100 dB SPL   Modelo de Refêrencia: Hollyland Lark 150</t>
  </si>
  <si>
    <t>BOYA/BY-WM8 PRO-K2</t>
  </si>
  <si>
    <t>12354-4-002</t>
  </si>
  <si>
    <t>Microfone para câmera Shure VP83 - Microfone do tipo Shotgun de montagem em câmera DSLR ou câmera HD com sapata padrão ou em supirte 1/4"; Sistema anti-choque integrado Rycote Lyre; Cápsula condensadora de eletreto com padrão polar supercardioide / lobar; ; Resposta em frequência:  50 a 20.000 Hz; Impedância de Saída:  171 O; Sensibilidade:  Tensão de circuito aberto, @ 1 kHz, -36,5 dBV / Pa [1] (14,9 mV); SPL máximo:  1 kHz a 1% de THD [2], carga de 1000 O 129 dB SPL; Relação sinal-ruído:  [3] 76,6 dB; Faixa Dinâmica:  @ 1 kHz, carga de 1000 O 111,6 dB; Nível de clipping:  @ 1 kHz, 1% de THD, carga de 1000 O -2,7 dBV; Ruído próprio: SPL equivalente, ponderado A, típico 17,4 dB SPL-A. Saída do cabo de áudio jack, 3,5 mm, ouro, integrada, para se conectar a um dispositivo de câmera ou gravação. Modelo de referência: Shure VP83 LensHopper ou superior</t>
  </si>
  <si>
    <t>BOYA/BY-BM303</t>
  </si>
  <si>
    <t>Microfone Sem Fio. Transmissor Manual - Faixa de ajuste de ganho: 10dB Potência de saída de RF: 10mW (Varia conforme a região) Alojamento: Alça PC/ABS moldada; Vida útil da bateria: até 9 horas (Alcalina) Dimensões (D x C): 51,00 x 254,00mm Peso: 349grs. Receptor sem Fio - Sensibilidade: -102dBm @ 10-5 BER Rejeição de imagem: &gt;70dB; Requisitos de alimentação elétrica: 12?18V DC @ 150mA; Alojamento: ABS Dimensões (A x L x P): 40,00 x 181,00 x 104,00mm Peso: 289grs; Impedância XLR: 50O 6.35mm (¼"): 50O; Microfone s/ Fio com faixa de ajuste de ganho de 10dB e Resposta da frequência de áudio: 20Hz - 20kHz. Modelo de Referência: Shure PGXD24 SM58-X8</t>
  </si>
  <si>
    <t xml:space="preserve">SHURE/PGXD24 SM58-X8 </t>
  </si>
  <si>
    <t>Microfone Wireless. Especificações: - Distância entre o transmissor e o receptor: &gt; 10 m - Padrão polar: Cardioide - Resposta de frequência: 65 Hz a 15 kHz - Relação sinal-ruído (S/N): 60 dBA - Banda de frequência UHF: 470–960 MHz (depende do SKU)(EU 657–662 MHz) - THD: 0,5%, típico - Alcance dinâmico: 100 dB, ponderação A, típico - Potência do transmissor: &lt;10 mW, típica - Entrada do receptor: 1/4" (6,3 mm) não balanceada - Nível máximo de saída do receptor: -13 dBV, típico - Bateria recarregável do receptor: polímero de íon de lítio 3,7 WH (equivalente a 3,7 V, 1000 mAh) - Bateria do microfone: 4 alcalinas AA (incluídas). Modelo de referência:  Microfones JBL MICBR2 wireless cardioide preto</t>
  </si>
  <si>
    <t xml:space="preserve">JBL/MICBR2 </t>
  </si>
  <si>
    <t>12354 - 4 007</t>
  </si>
  <si>
    <t>Mixer premium de 16 entradas e 2/2 barramentos com pré-amplificadores e compressores de microfone, equalizador britânico, processador Multi-FX de 24 bits e interface de áudio USB. Microfone input XLR balanceado; Mic E.I.N 20hz-20khz; Modelo de referência: Behringer Xenyx X1222USB</t>
  </si>
  <si>
    <t>SOUNDVOICE/MR162 RUBI</t>
  </si>
  <si>
    <t>Módulo Analog Loop Synth - sintetizador analógico simples, de três vozes - função voicing  -  Especificações técnicas:- teclado: teclado multi-toque Sintetizador:- tipo: síntese analógica
- polifonia máxima: 3 vozes - efeitos: delay: time, feedback, temp sync Sequenciador: - número de partes: 1 - número de passos: 16 - número de padrões de gravação: 8 Conectores: - saída de áudio: fones de ouvido (mini conector estéreo de 3.5mm)
Sync: - sync in (mini conector mono de 3.5mm, nível máximo de entrada: 20v) - sync out (mini conector mono de 3.5mm, nível máximo de entrada: 5v) MODELO DE REFERÊNCIA: Módulo Korg Volca Keys Analog Loop Synth ou similar</t>
  </si>
  <si>
    <t>Korg/Volca Keys Analog Loop Synthesizer</t>
  </si>
  <si>
    <r>
      <t xml:space="preserve">MONITOR DE MODULAÇÃO FM - FMA730 subportadora piloto de 19kHz, picos positivos e negativos, canal direito e esquerdo, canal principal (L+R), canal estereofônico (L-R), ruído AM e das sub-portadoras de 38kHz, 57kHz, 67kHz e 92kHz. Faixa de Medida de Modulação: 5% a 150%, sendo 100% = 75kHz de desvio, Distorção harmônica total das saídas de audio: &lt;0,5%, Relação sinal/ruído do sintonizador: &gt;70dB, Entrada RF de sinais até +30dBm (conector BNC),  Monitoramento estéreo através de fone de ouvido com controle de volume (conector P10), Barra de led´s verticais 30 led´s, Leitura - barra de led´s 01 vertical, Medida de 5% a 150% (precisão de 10 Hz) com retenção de picos, Medida de modulação total, nível sub-portadora piloto de19kHz. Leitura - barra de led´s 02 vertical, Medida de -55dBu a +3dBu com retenção de picos, Medida de modulação canal L e R, canal estereofônico, ruído de AM, Sub-portadoras de 38kHz, 57kHz, 67kHz e 92kHz - </t>
    </r>
    <r>
      <rPr>
        <u/>
        <sz val="11"/>
        <rFont val="Calibri"/>
        <family val="2"/>
      </rPr>
      <t>Modelo de referência</t>
    </r>
    <r>
      <rPr>
        <sz val="11"/>
        <rFont val="Calibri"/>
        <family val="2"/>
      </rPr>
      <t>:  TELETRONIX FMA 730</t>
    </r>
  </si>
  <si>
    <t xml:space="preserve">Teletronix/FMA 730 </t>
  </si>
  <si>
    <t>5128 4 003</t>
  </si>
  <si>
    <r>
      <t xml:space="preserve">Monitor de modulação para FM com sintonia digital - </t>
    </r>
    <r>
      <rPr>
        <sz val="11"/>
        <rFont val="Calibri"/>
        <family val="2"/>
      </rPr>
      <t>Este painel também ajusta e indica e todas funções e leituras necessárias para o perfeito funcionamento do equipamento, dentre essas leituras estão: potência de operação, potência refletida, frequência de operação, leitura individual de cada módulo, temperatura de cada módulo, entre outras. Esta navegação acontece através das teclas disponíveis para controle, ajuste e monitoramento das funções. O dispositivo de alarme grava as 10 (dez) últimas ocorrências com informações de data, hora e causa.</t>
    </r>
  </si>
  <si>
    <t>05128- 4-003</t>
  </si>
  <si>
    <t>Monitor de referência de áudio com cone de 5"; Tipo de alto-falante: Monitor de estúdio bi-amplificador de 2 vias; Resposta de frequência (-10dB): 54Hz - 30kHz; Resposta de frequência (-3dB): 74Hz - 24kHz; Sensibilidade de entrada: -10 dBu/10k ohms; Conectores de E/S: Tipo XLR3-31 (balanceado), PHONE (balanceado); Forma: Tipo Bass-reflex; Controle LEVEL (+4dB/clique central), EQ: interruptor HIGH TRIM (+/- 2dB em HF) / interruptor ROOM CONTROL (0/-2/-4 dB sob; Cruzamento: cúpula de 1". Modelo de referência: Yamaha Powered Studio Monitor HS5i</t>
  </si>
  <si>
    <t xml:space="preserve">Yamaga/hs5i </t>
  </si>
  <si>
    <t>10416 7 001</t>
  </si>
  <si>
    <t xml:space="preserve">Monitor IPS para Cameras profissionais.  Display:  Tipo de painel: LCD IPS  Tamanho da tela: 7"  Resolução da tela: 1920x1200  Proporção da tela: 16:10  Painel IPS com ângulos de visão de 160° de largura  Ângulo de visão: 80° / 80° (L/R) 80° / 80° (U/D) 
Tela sensível ao toque: Sim Touchscreen Suporte 3D LUT Log   Modelo de Refêrencia: FEELWORLD 7 PRO
</t>
  </si>
  <si>
    <t>FeelWorld F7 Pro 7" 4K Touchscreen HDMI IPS 3D LU/</t>
  </si>
  <si>
    <t>12549-0-001</t>
  </si>
  <si>
    <t>449052.41</t>
  </si>
  <si>
    <t>ANAX BRASIL COMERCIO E SERVICOS LTDA</t>
  </si>
  <si>
    <t>Óculos para realidade aumentada, sistema 8 core, 2.52GHz, Qualcomm Xr1, RAM de 6GB LPDDR4. memória interna de 64GB e sistema operacional Android 11.0. Conectividade: wi-fi 2.4/5GHz 802.11 a/b/g/n/ac. Bluetooth 5.0 BR/EDR/LE, Head tracking 3 eixos (acelerômetro magnetômetro e giroscópio), 1 porta USB 3.1 Gen 2/USB Tipo C. Betria: Interna 135 mAh, externa 750 mAh, extensível para 3350 mAh. Controle: 3 botôes de navegação, Voz - personalizável multi-idiomas e Touchpad de 2 eixos, touchpad com suporte multi-toque. Aúdio: alto-falante integrado (saída de até 97 dB), microfone com triplo cancelamento de ruído, BT audio (HSP/A2DP). Câmera: até 12.8 megaíxels, auto-foco aprimorado (PDAF), LED flash/iluminação de cena e leitor de código de barras e QRcode. GPS/GLONASS. Certificações: IP67, resistente a queda de 2 metros, IEC60601-1-2014 Medical Device e ISO 14644-1. Ambiente: Temperatura operacional de -20 gras Celsius a 45 graus Celsius, temperatura de armazenamento de 10 graus Celsius a 45 ggraus Celsius, Umidade Operacional e de armazenamentode 0 a 95% .</t>
  </si>
  <si>
    <t xml:space="preserve">VUZIX M400/VUZIX M400 </t>
  </si>
  <si>
    <t>13-01</t>
  </si>
  <si>
    <t>06490-4-061</t>
  </si>
  <si>
    <t xml:space="preserve">Óculos Vr Oculus Referência Quest 2 256gb </t>
  </si>
  <si>
    <t xml:space="preserve">META/QUEST 2 256GB </t>
  </si>
  <si>
    <r>
      <t xml:space="preserve">Par de link Strider de IP completo com card gerador de estéreo –  </t>
    </r>
    <r>
      <rPr>
        <sz val="11"/>
        <rFont val="Calibri"/>
        <family val="2"/>
      </rPr>
      <t xml:space="preserve">Sistema de link dedicado que utiliza conexão TCP/IP (Internet, rede WIFI ou qualquer rede de computador - LAN, MAN ou WAN) como meio de propagação do sinal de áudio entre o estúdio e o transmissor de uma maneira muito mais simples que instalar um sistema STL em 950 ou 450MHz. O Strider IP requer apenas uma conexão TCP/IP entre o transmissor e o receptor e a linkagem estará fechada. Hardware dedicado, com componentes e processadores de última geração garantem a robustez do sistema. </t>
    </r>
  </si>
  <si>
    <t>Sinteck Next/Link Strider IP - Sinteck Next</t>
  </si>
  <si>
    <t>05128-4-004</t>
  </si>
  <si>
    <t>Pedal de Reverb para guitarra. Modelo de Referência:   Boss RV-6 1 ou similar</t>
  </si>
  <si>
    <t xml:space="preserve">Boss/RV-6 </t>
  </si>
  <si>
    <t>Pedal Equalizer para guitarra. Sete bandas de freqüência, de 100Hz até 6,4 kHz, , com corte ou adição de 15 dB por banda. .Nominal Input Level-20 dBuInput Impedance1 M ohmNominal Output Level-20 dBuOutput Impedance1 k ohmRecommended Load Impedance10 k ohm or greaterBypassBuffered bypassControlsLevel Control knob Equalizer Control knob 100, 200, 400, 800, 1.6 k, 3.2 k, 6.4 kHz Pedal switch Indicator CHECK indicator (Serves also as battery check indicator)ConnectorsINPUT jack: 1/4-inch phone type
OUTPUT jack: 1/4-inch phone type DC IN jackPower SupplyCarbon-zinc battery (9 V, 6F22) Alkaline battery (9 V, 6LR61) AC adaptor. Modelo de Referência Boss GE-7</t>
  </si>
  <si>
    <t xml:space="preserve">BOSS/GE-7 </t>
  </si>
  <si>
    <t>Pedal Loop Station. Memórias: 99 Canais: 1-track Tempo de gravação: 1.5 horas (1-track), 13 horas (memórias total) Padrões de ritmo: 57 ritmos (2 variações), 7 kits de bateria Efeito: Reverb (somente para o ritmo) Entradas: 2x 1/4 P10 (A/mono, B) Saídas: 2x 1/4 P10 (A/mono, B) MIDI I/O: 2x 1/8 P2 (entrada e saída) USB: 1x tipo B Footswitch: 1x 1/4 P10 (stop/ memory) Armazenamento: arquivo de áudio WAV (backup via USB) . Referência: Boss RC 5 Loop Station</t>
  </si>
  <si>
    <t>BOSS RC-5 Loop Station Pedal</t>
  </si>
  <si>
    <t>Pedal Noise Supressor. Elimina ruídos e "hummys" do sinal de entrada, preservando o timbre da sua guitarra ou baixo, conexão “SEND” e “RETURN” para plugar apenas os pedais geradores de ruídos, como as distorções e compressores. Nominal Input Level-20 dBuInput Impedance1 M ohmNominal Output Level-20 dBuOutput Impedance1 k ohmRecommended Load Impedance10 k ohms or greaterBypassBuffered bypassControlsMODE selector switch. DECAY knob, THRESHOLD knob
Pedal switchIndicatorCHECK/MUTE indicator (Used for indication of check battery) REDUCTION indicatorConnectorsINPUT jack: 1/4-inch phone type OUTPUT jack: 1/4-inch phone type  SEND jack: 1/4-inch phone type RETURN jack: 1/4-inch phone type
DC IN jack 9V DC OUT jackPower SupplyCarbon-zinc battery (9 V, 6F22) or Alkaline battery (9 V, 6LR61) AC adaptor (PSA series: sold separately)Current Draw25 mA. Modelo de Referência Bss NS-2</t>
  </si>
  <si>
    <t>BOSS/NS-2</t>
  </si>
  <si>
    <t>Pedal Super Chorus. Nominal Input Level-20 dBuInput Impedance1 M ohmNominal Output Level-20 dBuOutput Impedance1 k ohmRecommended Load Impedance10 k ohms or greaterBypassBuffered bypassControlsDEPTH knob RATE knob EQ knob E.LEVEL knob
Pedal switchIndicatorCHECK indicator (Used for indication of check battery)vConnectorsINPUT jack: 1/4-inch phone type OUTPUT A/B jack: 1/4-inch phone type DC IN jackPower SupplyAlkaline battery (9 V, 6LR61) AC adaptor. Modelo de Referência Boss CH1 ou similar</t>
  </si>
  <si>
    <t xml:space="preserve">BOSS/CH-1 </t>
  </si>
  <si>
    <t xml:space="preserve">Pedal tube screamer  Controles: Overdrive, Tone e Level Alimentação: Bateria 9 Volts ou adaptador AC externo (não incluído) Dimensões: A=53 mm x L=74 mm x P=124 mm Peso: 570 g Referência: Tube Screamer Ibanez TS9 ou similar </t>
  </si>
  <si>
    <t xml:space="preserve">Ibanez/TS9 - Tube Screamer </t>
  </si>
  <si>
    <t>Pedestal Articulado de fixar na mesa (duas sessões, sem mola) para microfone - com base de fixação</t>
  </si>
  <si>
    <t xml:space="preserve">BCMPRO/DE MESA  </t>
  </si>
  <si>
    <t>24-8</t>
  </si>
  <si>
    <t>03060-0-036</t>
  </si>
  <si>
    <t>Pedestal para Microfones Girafa Preto, articulado e com altura regulável. Com base easy lock retrátil, em ferro com pés emborrachados. Peso: 1,74kg, Altura mín: 1,25 mts, Altura máx: 2,28 mts, Possui regulagem de ângulo e altura. Modelo de referência: RMV PSU0135</t>
  </si>
  <si>
    <t xml:space="preserve">RMV/psu135 </t>
  </si>
  <si>
    <t>03060 0 036</t>
  </si>
  <si>
    <t>Plug P10 mono em latão niquelado e jateado com mola. Santo Angelo P10 Ninja</t>
  </si>
  <si>
    <t xml:space="preserve">Santo Angelo/ninja </t>
  </si>
  <si>
    <t>00247 - 0 042</t>
  </si>
  <si>
    <t>Plug XLR fêmea linha com acabamento e contatos niquelados.</t>
  </si>
  <si>
    <t>Santo Angelo/sas2f</t>
  </si>
  <si>
    <t>00247 - 0 036</t>
  </si>
  <si>
    <t>Plug XLR macho linha com acabamento e contatos niquelados.</t>
  </si>
  <si>
    <t>Santo Angelo/sas2m</t>
  </si>
  <si>
    <t xml:space="preserve">00247 - 0 037 </t>
  </si>
  <si>
    <t>CEK INFORMATICA EIRELI ME</t>
  </si>
  <si>
    <r>
      <t xml:space="preserve">PROCESSADOR DE ÁUDIO multibanda, redutor de ruído, controle automatico de ganho (CAG), correção de fase,  compressor de áudio, filtros de frequência de 15, 30 e 45Htz, controle remoto completo via software, gerador de estéreo, </t>
    </r>
    <r>
      <rPr>
        <i/>
        <sz val="11"/>
        <rFont val="Calibri"/>
        <family val="2"/>
      </rPr>
      <t>pressets</t>
    </r>
    <r>
      <rPr>
        <sz val="11"/>
        <rFont val="Calibri"/>
        <family val="2"/>
      </rPr>
      <t xml:space="preserve"> de processamento prontos com possibilidades de alterações nos seus parâmetros. </t>
    </r>
    <r>
      <rPr>
        <u/>
        <sz val="11"/>
        <rFont val="Calibri"/>
        <family val="2"/>
      </rPr>
      <t>Modelo de referência</t>
    </r>
    <r>
      <rPr>
        <sz val="11"/>
        <rFont val="Calibri"/>
        <family val="2"/>
      </rPr>
      <t>: Omnia 9</t>
    </r>
  </si>
  <si>
    <t>Omnia/Omnia 9</t>
  </si>
  <si>
    <t>01105-0-002</t>
  </si>
  <si>
    <r>
      <rPr>
        <b/>
        <sz val="11"/>
        <rFont val="Calibri"/>
        <family val="2"/>
        <scheme val="minor"/>
      </rPr>
      <t>Rádio Comunicador.</t>
    </r>
    <r>
      <rPr>
        <sz val="11"/>
        <rFont val="Calibri"/>
        <family val="2"/>
        <scheme val="minor"/>
      </rPr>
      <t xml:space="preserve"> Unidade par. Faixa de alcance mínima de 50 quilômetros, à prova de intempéries (resistência aos efeitos da chuva, neve e outras condições climáticas). No mínimo 22 canais, cada um com no mínimo 121 códigos privados, no total de 2.662 combinações. Com lanterna Led incorporada, baterias recarregáveis NiMH incluídas, com durabilidade de até 10 horas ou 3 pilhas AA em movimento por até 26 horas. Garantia 12 Meses</t>
    </r>
  </si>
  <si>
    <t>Motorola T470/Motorola T470</t>
  </si>
  <si>
    <t>41-01</t>
  </si>
  <si>
    <t>01727-2-028</t>
  </si>
  <si>
    <t>Par</t>
  </si>
  <si>
    <t>Refletor Elipsoidal Irideon FPZ – Portable, na cor preto com zoom 25 A 50º irc 90 - 3000ºK; Construção em alumínio fundido; Acabamento em tinta de textura fina, alta temperatura, pintura em pó NA COR PRETO FOSCO; Braço de aço; Inclinação sem ferramentas e ajuste do feixe; Facas para recorte da luz, rígidas completas em um triplano montagem, 0.40mm e Suporte ao conjunto do obturador rotativo ±175° de rotação; Ranhura para acessórios cativos para suporte padrão E-size (incluído); 37,5 mm com uma área de imagem de 25,4 mm; Botões e obturador de alta resistência a impactos, isolados termicamente; Manipulação - Suporte de gel e dicroicos para cima até 1,75 mm de espessura; Classificação IP20; FONTE LED; Cree® XLamp® MT-G2 LED EasyWhite - 3000K: 90+ CRI; 35.000 horas de manutenção L70 lúmen; Versão portátil: Com garra tipo C compatível com cores suporta até 2" de tubo OD; Cabo de alimentação de 6' com conector NEMA 5-15P; DMX dentro e através de conexões RJ45 gabinete de driver; Controle DMX com dimmer manual integrado / high-end ajuste de acabamento; ELÉTRICO - Consumo de potência na intensidade máxima: 20W típico, 24W máximo Volts A ESCOLHER 127V OU 240V; Cabo de segurança de 1.0m na cor preta; Garra/gancho de alumínio da cor preta; Cabo de sinal 05 pinos de 05 m; Instrução de uso do equipamento de no mínimo 20 horas aula com profissional autorizado pelo fabricante. Modelo de referência: Irideon FPZ Gallery Portable, zoom 25º-50º marca ETC</t>
  </si>
  <si>
    <t xml:space="preserve">ETC/Irideon FPZ Gallery Portable </t>
  </si>
  <si>
    <t xml:space="preserve">01208-4-006 </t>
  </si>
  <si>
    <t>Refletor Elipsoidal LED modelo Junior. Fonte Led 52 Leds modelo Lumileds LUXEON® C LED; Máximo de lúmens Padrão: 5,708; Lúmens máximos por watt 44.8; Vida Util dos led: 54.000 horas (ambas as variantes)Sistema de Cores; Cores usadas Padrão: (RGBL) -  Vermelho, verde, azul, limão; Faixa de temperatura de cor - Color mixing; Matriz calibrada  - Sim; Desvio vermelho -  Não Óptico; Faixa de ângulo -  zoom de 25-50 graus; Tamanho do portão - (GATE SIZE) -  50 mm; Tamanho da abertura 6.25"-14"; Projeção de padrão Sim; Tamanho padrão M -(Pattern size) (OD 66 mm, ID 48 mm), até - 2,03 mm (0,080 pol.) de espessura; Cintilação da câmera faixa de controle/Hz 1.200 Hz (padrão) e 25.000 Hz (via RDM)Controle; Método de entrada DMX512 via XLR de 5 pinos; Protocolos DMX512/RDM; Modos (footprint) -  4 modos; Configuração do RDM Sim; Tipo de interface do usuário Interface de sete segmentos e três botões; Controle local Sim; Sequências a bordo Sim (5); Mecanismo de escurecimento virtual de 15 bits RDM) Elétrico; Faixa de tensão 100–240 VAC 50/60 Hz Físico; Materiais: plástico ABS; Opções de cores Preto ou branco; Opções de montagem Yoke; Classificação IP IP20; Peso: 5,4 kg (12 lb); Acessórios inclusos Haste suspensa, cabo de alimentação de 1,5 m Garantia; Luminária (Elipsoidal) - 5 anos; Matriz de LED 10 anos; Cabo de segurança de 1.0m na cor preta; Garra/gancho de alumínio da cor preta; Cabo de sinal 05 pinos de 05 m;  Instrução de uso do equipamento de no mínimo 20 horas aula com profissional autorizado pelo fabricante. Modelo de referência: Refletor Elipsoidal 50° Source Four Júnior ETC S4JR50</t>
  </si>
  <si>
    <t xml:space="preserve">ETC/Source Four Junior S4JR50 </t>
  </si>
  <si>
    <t>Refletor PAR LED para iluminação cênica (foto, ambiente, palco) com 54 peças de 3 Watts. Canais DMX. Bivolt 100-240V. Cores RGBW. A partir de 7 canais de controle.</t>
  </si>
  <si>
    <t xml:space="preserve">BRIWAX/PAR64-RGBW 54X3 </t>
  </si>
  <si>
    <t>2701</t>
  </si>
  <si>
    <t>08548 - 0 011</t>
  </si>
  <si>
    <t>Rolo de papel para fundo infinito (Branco, preto e cinza) 2,4 x 10m</t>
  </si>
  <si>
    <t xml:space="preserve">Greika/Rolo Papel </t>
  </si>
  <si>
    <t>24.7</t>
  </si>
  <si>
    <t>06160-3-002</t>
  </si>
  <si>
    <r>
      <t xml:space="preserve">Shock Mount para microfone Behringer B1 ou B2  - </t>
    </r>
    <r>
      <rPr>
        <sz val="11"/>
        <rFont val="Calibri"/>
        <family val="2"/>
      </rPr>
      <t>"aranha" para evitar vibrações</t>
    </r>
  </si>
  <si>
    <t xml:space="preserve">CSR/6B </t>
  </si>
  <si>
    <t>11814 -1- 004</t>
  </si>
  <si>
    <t>Sistema de Realidade Virtual, contendo: Óculos (headset) com resolução de 1800x1920 (por olho) e taxa de atualização de 90Hz. Deve ter sensores para rastreamento ocular e de expressão facial. Câmeras externas para visão do ambiente em alta resolução, possibilitando uma realidade mista estereoscópicas, em cores. Mecanismo de ajuste de espaçamento de lente (IPDs) entre 55 e 75mm. Bloqueador de luz parcial e bloqueador de luz total 1 conjunto de controladores para as mãos com sensores integrados em cada controle para reastreamento de pessoas no espaço, independente do headset, possibilitando movimento completo em 360º. Armazenamento de 256Gb e memória RAM de 12Gb O sistema deve vir completo, ou seja, óculos, carregadores, baterias, fones de ouvido, controladores para seu funcionamento e do mesmo fabricante e modelo, bem como estojo de transporte compatível para carregar todo o equipamento.</t>
  </si>
  <si>
    <t xml:space="preserve">META/256GB </t>
  </si>
  <si>
    <t>06490 - 4 061</t>
  </si>
  <si>
    <t>Sistema microfone/gravador sem fio, de lapela, com um receptor de canal duplo e dois transmissores compactos, clipáveis,com alcance de frequência 50 Hz - 20 KHz SPL, máximo 100 dB SPL; Os transmissores devem contar com entradas de microfone de 3,5mm para microfone de lapela convencional. Transmissão digital série IV 2,4 GHz, sem fio, criptografia de 128 bits. Receptor com saída analógica TRS de 3,5mm, saída digital USB-C Fullfeatured. Alcance de operação de 200 metros (linha de visão),  Baterias recarregáveis, Deve acompanhar 3 cabos USB-A / USB-C; 1 cabo p2/p2; 1 cabo USB-C / USB-C; 2 DeadCat Windshields Peludos e bolsa/estojo de armazenamento. Modelo de referência: Microfone Rode Wireless Go II Compact Wireless System 2.4 Ghz</t>
  </si>
  <si>
    <t xml:space="preserve">RODE/Wireless GO II 2-Person Compact Digital Wirel </t>
  </si>
  <si>
    <t>Sistema Profissional sem fio composto com transmissor 220v (ou bivolt). Com receptor Duplo Wireless, Fonte de Alimentação, transmissor bodypack com microfone headset, transmissor de mão BLX2 com um microfone. Frequência de operação entre 662 e 686 MHz. Duas saídas XLR e duas saída P2. Faixa de trabalho mínima de 91 metros. Resposta da Frequência de Áudio de 50 a 15,000 Hz. Acompanha clipe de montagem giratório. Todos os itens da mesma linha/grupo de produtos de um único fabricante. Modelo de referência: Shure BLX1288-PGA31-WIRELESS-PG58-PGA31-COMBO-SET</t>
  </si>
  <si>
    <t>Shure BLX1288/P31/PG58</t>
  </si>
  <si>
    <t>01308-0-051</t>
  </si>
  <si>
    <t>Smart TV , Tela de 70" Crystal 4K Bivolt. Sistema SmartAssistentes integrados como Alexa e Google Assistant. Controle Remoto Entradas HDMI e USBConectividades wi-fi e bluetooth.Espelhamento entre celular e TV</t>
  </si>
  <si>
    <t xml:space="preserve">SAMSUNG/70CU7700 </t>
  </si>
  <si>
    <t>01236-0-055</t>
  </si>
  <si>
    <t xml:space="preserve">Smart TV 50 polegadas, QLED 4K, Modo Arte, Quantum HDR, Pontos Quânticos, Slim Frame Design, tela antireflexo, Resolução: 3.840 x 2.160, Frequência do Painel: 60Hz, PQI (Picture Quality Index): 3100. HDR 10+: HDR 10+ Adaptativo Certificado.HLG (Hybrid Log Gamma). Contraste: Dual Led, Micro Dimming: Esmaecimento UHD supremo, Contrast Enhancer: Profundidade como na vida real (Real Depth Enhancer),Auto Motion Plus, Modo Filme, IA Upscalling, Modo Filmmaker, Detecção de brilho e cor. Modelo referência: Samsung 50" The Frame LS03B QN50LS03BAGXZD </t>
  </si>
  <si>
    <t xml:space="preserve">SAMSUNG/QN50LS03BAGXZD </t>
  </si>
  <si>
    <t>Smart TV 75 polegadas de LED com resolução Ultra HD (4K = 3840x2160 pixels). Aúdio com potência mínima de 20W (RMS). Suporte a espelhamento de dispositivo móvel via DLNA. Wi-Fi e bluetooth integrados. Interface ethernet (RJ-45) integrada. Suporte a Wi-Fi direct. Mínimo de 3 portas HDMI e 1 porta USB. 1 saída óptica. Entrada RF para TV digital aberta/cabo. Alimentação 100 a 240V 50/60Hz automática. Furação VESA máxima de 600x400mm. Garantia de 12 meses.</t>
  </si>
  <si>
    <t xml:space="preserve">SAMSUNG/75CU7700 </t>
  </si>
  <si>
    <t>Smart TV 85" Resolução 4K, tecnologia Crystal 4K, painel VA, 60Hz de frequência, Dolby Digital Plus, HDR, conectividade via Wi-Fi e Bluetooth , Navegador Web Browser   3 entradas HDMI e 2 USB. Modelo referência. Samsung UN 85BU8000.</t>
  </si>
  <si>
    <t xml:space="preserve">TCL/85P745 85" 4k </t>
  </si>
  <si>
    <t>11433-2-004</t>
  </si>
  <si>
    <t>Smart TV de 55 polegadas de LED com resolução Ultra HD (4K = 3840x2160 pixels). Aúdio com potência mínima de 20W (RMS). Suporte a espelhamento de dispositivo móvel via DLNA. Wi-Fi e bluetooth integrados. Interface ethernet (RJ-45) integrada. Suporte a Wi-Fi direct. Mínimo de 3 portas HDMI e 1 porta USB. 1 saída óptica. Entrada RF para TV digital aberta/cabo. Alimentação 100 a 240V 50/60Hz automática. Furação VESA máxima de 600x400mm. Garantia de 12 meses.</t>
  </si>
  <si>
    <t>PHILIPS/55PUG7408</t>
  </si>
  <si>
    <t xml:space="preserve">Smart TV LED 40 Polegadas, Ultra HD 4K, com Conversor Digital 3 HDMI 1 USB WebOS 3.0 Wi-Fi integrado Características mínimas do produto: Conexões e Entradas LAN (Rede) Conexões e Entradas HDMI Conexões e Entradas USB Informações adicionais:Pilhas AAA Garantia do Fornecedor 12 meses a contar da entrega. Conexões HDMI 2.0 (mínimo 2) Conexões USB,. Entradas - 01 RF para TV aberta (Traseira); - 01 RF para TV a cabo (Traseira) - 01 AV/Vídeo
componente (Traseira) - P2; - 01 LAN RJ45 (Traseira). Saídas - 01 Saída Digital Óptica (Traseira). - 01 Saída fone de ouvido </t>
  </si>
  <si>
    <t xml:space="preserve">PHILCO/Btv40g7pr2csblf </t>
  </si>
  <si>
    <t>11433-2-019</t>
  </si>
  <si>
    <r>
      <rPr>
        <b/>
        <sz val="11"/>
        <rFont val="Calibri"/>
        <family val="2"/>
        <scheme val="minor"/>
      </rPr>
      <t>Smart TV LED, tela 65“, 4K UHD</t>
    </r>
    <r>
      <rPr>
        <sz val="11"/>
        <rFont val="Calibri"/>
        <family val="2"/>
        <scheme val="minor"/>
      </rPr>
      <t>, mínimo 120 Hz (taxa de atualização), Painel IPS, WI-FI, LAN, entradas HDMI mínimo 4 no total (HDMI 2.1: mínimo 2, HDMI 2.0: mínimo 2).</t>
    </r>
  </si>
  <si>
    <t>PHILIPS/65PUG8808/78</t>
  </si>
  <si>
    <r>
      <t xml:space="preserve">SMART TV, </t>
    </r>
    <r>
      <rPr>
        <sz val="11"/>
        <rFont val="Calibri"/>
        <family val="2"/>
        <scheme val="minor"/>
      </rPr>
      <t xml:space="preserve">Televisor Smart com tela de 43 polegadas, bivolt, com conversor digital integrado; moldura fina; formato da tela widescreen de 16:9 (aspect ratio); resolução Full HD1920x1080pou superior; frequência da tela de no mínimo 60Hz;com HDR  Painel IPS ou outra tecnologia que permita angulo de visão de 170º, com tecnologia LED ou superior; Processador Quad-Core ou de desempenho similar; Controle inteligente e com formato anatômico; Potência de áudio de no mínimo 16W 2X8 RMS e sistema de som com alto faltantes imbutidos com tecnologia Dolby ou outra tecnologia de qualidade similar; Devem estar disponíveis as funções de Closed Caption, Sleep Timer e Mudo; Conexões: Wi-Fi integrado, além de entrada padrão RJ-45 para conexão via cabo; Conexão Bluetooth e sistema de espelhamento de outros dispositivos (Chromecast built-in); 2 entradas HDMI 2.0 com uma delas sendo HDMI ARC, 1 entradas USB 2.0 disposta na lateral do televisor, 01 AV/Componente Conjugado, 01 saída digital óptica;As saídas devem ser laterais, mesmo que fiquem na parte traseira do equipamento, de modo que seja possível utilizar o televisor fixado à parede sem que a disposição dos cabos cause um problema de espaço ou que os cabos fiquem pressionados contra a parede. Selo de consumo de energia com eficiência tipo A. Devem estar disponíveis os principais aplicativos do mercado dentre eles o Youtube. </t>
    </r>
  </si>
  <si>
    <t xml:space="preserve">Philips/43PFG6918/78 </t>
  </si>
  <si>
    <t>Softbox Light Octogonal 120 com Grade (47,2") COMPATÍVEL COM BOWENS</t>
  </si>
  <si>
    <t xml:space="preserve">Greika/SB-FWOCTA120 </t>
  </si>
  <si>
    <t xml:space="preserve">27 1 </t>
  </si>
  <si>
    <t>08548-0-011</t>
  </si>
  <si>
    <t>Softbox retangular  60x90  COMPATÍVEL COM BOWENS</t>
  </si>
  <si>
    <t xml:space="preserve">Greika/SB-FW6090 </t>
  </si>
  <si>
    <t>Subwoofer ativo - Faixa de frequência (-10dB): 22 Hz - 160 Hz; conectores de E/S: ENTRADA: tipo XLR3-31 (balanceado) x2, PHONE (balanceado) x2 / SAÍDA: tipo XLR3-32 (balanceado) x2 (L&amp;R); Forma: Bass reflex type; Material MDF; Dimensões: 389mmX300mmX350mm; Peso 12,5Kg; Controle LEVEL, chave PHASE: NORM./REV., controle HIGH CUT (80-120Hz, clique central), controle LOW CUT (80-120Hz, clique central), chave LOW CUT (ON/OFF); Componentes: Cone 8"; Potência de saída: 150W; Consumo de energia: 70W. Modelo de referência: Yamaha HS8S</t>
  </si>
  <si>
    <t>Yamaha/hs8s</t>
  </si>
  <si>
    <t>Suporte de Parede Fixo para TVs, de pelo menos 85". Tipo: Fixo compatível com TVs Plasma/3D, LCD, LED, Suporta até 75kg, Distância da parede: 2,3 cm, Padrão Vesa: 200x100, 200x200, 200x300, 300x200, 300x300, 400x200, 400x300, 400x400, 600x200, 600x400, 665x320 ou 800x400 mm (HxV). Material: Aço Carbono Cor: Preto. Nível bolha embutido na base. Trava de segurança tipo click (easy lock). Acessórios para instalação.</t>
  </si>
  <si>
    <t xml:space="preserve">ELG/N01V8 </t>
  </si>
  <si>
    <t>14-07</t>
  </si>
  <si>
    <t>02757-0-006</t>
  </si>
  <si>
    <t>Suporte de parede para Caixa de Som com mínimo de 4 regulagens de inclinação vertical (0º, 10º, 20º e 30º), permite rotação da caixa. Produzido em aço na cor preto. Suporta até pelo menos 45Kg</t>
  </si>
  <si>
    <t xml:space="preserve">Ask/ch10 </t>
  </si>
  <si>
    <t>06781-4-002</t>
  </si>
  <si>
    <t xml:space="preserve">SUPORTE PARA TELEVISAO, PEDESTAL MOVEL, Pedestal Tv Móvel 32 A 70 Com Rodízio- cor preto material em aço carbono, altura ajustável, bandejas de notebook, dvd e web cam, com kit de instalação   </t>
  </si>
  <si>
    <t>Suportaço/PEDM02PTO</t>
  </si>
  <si>
    <t>14-7</t>
  </si>
  <si>
    <t>02757-0-013</t>
  </si>
  <si>
    <t>Tela de cromakey retrátil e portatil de 1,50m x 2,00m - Solução em estojo com alça de transporte para facilitar locomoção. O estojo deve contar com rodas de 1,5" com travas, e servirá de base para a estrutura da tela;  Armação com ajuste de altura, retrátil, em metal com abertura e recolhimento auxiliada por elevador hidráulico ou dispositivo similar de qualidade superior; Ciclo de vida do elevador: 30 mil vezes; Tela fabricada em tecido Oxford (poliester), repelente à água e resistente à dobras. Modelo de referência: Tela Verde Retrátil Streamplify Screen Lift 1,50x2,00m</t>
  </si>
  <si>
    <t xml:space="preserve">Streamplify/75672 </t>
  </si>
  <si>
    <t>18 GIGAS COMÉRCIO DE EQUIPAMENTOS EIRELI</t>
  </si>
  <si>
    <t>Tela interativa com display de 85” ou 86”, estrutura em aço com pintura eletrostática, não serão aceitos TVs/monitores com moldura digitalizadora + computador montados de forma separada, deverá ser um único produto acomodado em case com apenas uma fonte de alimentação elétrica com botão físico único de ligar/desligar a alimentação elétrica, deverá ter alças nas duas laterais para transporte seguro do equipamento, painel deve ser compatível com montagem em parede e suporte móvel (Incluso), furação traseira para suporte de parede padrão VESA, tamanho da área ativa com variação de até 1” polegadas na diagonal, tela de LED com resolução mínima Ultra HD 4K (3840x2160 pixels) formato 16:9, sem a presença de teclas de atalho na área útil que podem reduzir a área de imagem, sistema de áudio integrado com no mínimo dois alto falantes de 15W cada, totalizando 30W no total, sistema de digitalização touchscreen com tecnologia óptica com no mínimo 20 pontos de toque simultâneos, precisão de toque menor que 1mm e velocidade de captura de toque menor igual a 8ms, o toque deverá ser com o dedo ou canetas passivas (sem pilhas ou magnetismo), o equipamento deve apresentar dois computadores com sistema operacional Windows e Android, o display deverá possuir vidro de segurança frontal de 4mm, na parte frontal, no mínimo 02 (duas) portas USB de entrada, 01 (uma) porta USB de saída do sinal touch e  01 (uma) porta de entrada HDMI, sendo que a USB de saída e HDMI de entrada deverão ser usadas para conexão de um computador externo como fonte de sinal, o display deverá ainda acompanhar embutido na parte traseira um computador embarcado com portas USB e sistema operacional Android 8.0 ou superior, incluindo a loja de aplicativos instalada, deve possuir conexão Wireless (antena inclusa), e que permita instalação de aplicativos externos tipo APK ou através da Play Store, o pacote inicial deverá incluir browser de internet e aplicativo de lousa (escrita e interação) e espelhamento de tela de smartphones , o sistema Android deverá também permitir o controle das funções do display, como gestão dos vários sinais de entrada, controles da imagem (exemplo brilho, contraste, cor), controle de volume e gestão da saída do sinal touch, o display deverá ainda contar na parte traseira com SLOT TX24 para conexão de computador externo embutido padrão OPS (Open Pluggable Specification), deve acompanhar um computador neste padrão com as seguintes especificações: Processador Intel Core i5 ou superior. Memória RAM mínimo 8GB, SSD/mSATA de no mínimo 120 GB, bem como abertura e furações para acomodar de forma apropriada e segura o equipamento no caso de expansão, deverá ter no mínimo 01 entrada HDMI, 01 (uma) RJ45, 01 (uma) P2 Áudio, o sistema operacional do OPS deverá ser o Windows 10 Pro incluso e licenciado; O display ainda deve contar com software para interação de conteúdo com funcionamento em sistema operacional Android e Windows com funções mínimas presentes em no mínimo um dos sistemas operacionais ou em ambos os sistemas operacionais: espelhamento da tela de no mínimo quatro tablets ou smartphones simultaneamente, anotação sobre telas, modo caneta com vários tipos e cores, compartilhamento online na nuvem de conteúdo do fabricante do equipamento (sem custos adicionais), galeria de imagens, salvamento de arquivo no Windows em formatos comumente utilizados no mercado (obrigatório salvar em OpenOffice, PDF e sistema Cloud de salvamento). 
Acompanha suporte móvel com rodas que atenda ao peso do equipamento (deve suportar displays de até 90Kg)  e que seja homologado pelo fabricante do display para uso (não serão aceitos suportes originalmente projetados para TV devido ao peso superior do display).  Garantia TOTAL mínima de 3 anos. 
Apresentação de catálogo completo do equipamento juntamente com a proposta para que a equipe técnica comprove as características ofertadas. Deve obrigatoriamente constar características do produto na página do fabricante, caso não seja possível a validação das informações prestadas a equipe técnica poderá efetuar diligencias para validação das mesmas.  No caso de a licitante ser revendedora do equipamento, deverá apresentar autorização do fabricante responsável pelo produto delegando poderes para que a empresa possa efetuar atividades de manutenção ou assistência técnica.  Modelos usados como referência: DIGISONIC DIS4K, DigitalWay DGTK, Optoma OP.</t>
  </si>
  <si>
    <t>Quinyx/QTD-8620X-ZEB$A + QPS-i5350-ZEB$A + QAS-199AB-ZEB$</t>
  </si>
  <si>
    <t>10408 6 003</t>
  </si>
  <si>
    <t>Teleprompter para monitores LED / LCD e tablets até 12,9" polegadas. Acompanha TPMRHTS SPRO monitor LED / LCD de 18,5", com garantia e cabo HDMI de 10m. Sistema óptico: Espelho reflexivo Cristal Pro 70/30. Acompanha software profissional com inversão do segundo monitor. ESPECIFICAÇÕES: Peso aproximado: 5,5kg. Grátis: Software multi - plataforma. Modelo TpMRHTS SPRO MON185. Ajuste do ângulo do espelho. Elevador de câmera. Base estabilizadora (plate). Acmpanha: Monitor LED / LCD de 18,5", Cabo HDMI, com 10m, Adaptador de monitor LED,  Adaptador de tablet, Câmara escura em korino preto, Par de máscaras antiofuscamento lateral em korino. Manípulo de 1/4" e "T" para fixação da câmera. Espelho reflexivo Cristal Pro 70/30. Software multi plataforma. Guia de montagem em PDF. Modelo Ref. HEMON</t>
  </si>
  <si>
    <t>Hemon/TpMRHTS PRO</t>
  </si>
  <si>
    <t>11687 4 002</t>
  </si>
  <si>
    <t>YNOV DISTRIBUICAO DE PRODUTOS LTDA ME</t>
  </si>
  <si>
    <r>
      <t xml:space="preserve">Transmissor de FM de 1000 W - </t>
    </r>
    <r>
      <rPr>
        <sz val="11"/>
        <rFont val="Calibri"/>
        <family val="2"/>
      </rPr>
      <t>Sistema de rádio com demodulador digital e opção de transmissão com gerador estéreo, filtro digital de 15kHz e processador de áudio dual-band, via inserção de cards adicionais. Marcas e Modelos de Referência: Teletronix - SP1000; Elenos - ETG 1000W.</t>
    </r>
  </si>
  <si>
    <t>Teletronix/SP1000</t>
  </si>
  <si>
    <t>11490-1-004</t>
  </si>
  <si>
    <t>Tripé articulado multifuncional para câmeraem alumínio com cabeça esférica de 360º, coluna central. Modelos de Referência: Kingjoy VT-890H,  T254A8+BH-28L(SA254T1)</t>
  </si>
  <si>
    <t xml:space="preserve">Kingjoy/v7-890 </t>
  </si>
  <si>
    <t>03060 0 034</t>
  </si>
  <si>
    <t>TRIPE DE ALUMINIO 3 ESTAGIOS COM PINO 5/8" - TRIPE DE ALUMINIO 3 ESTAGIOS; TAMANHO FECHADO 1170 MM; TAMANHO ABERTO 3350 MM; TAMANHO DESCANDO - - 1090 MM; RARIO - 650 MM; PESO 3,60 KGS; CAPACIDADE CARGA - Mínimo 10 KGS</t>
  </si>
  <si>
    <t>ATEK/AT096 Tripé Cadetão - 3 estágios</t>
  </si>
  <si>
    <t>01268 8 009</t>
  </si>
  <si>
    <t>Tripé Iluminação Profissional para iluminação com rodirnha, mínimo 2,6m 15kg</t>
  </si>
  <si>
    <t xml:space="preserve">Weifeng/FC-S288S </t>
  </si>
  <si>
    <t>Tripé Profissional para câmera: Cabeça Hidráulica mínimo 1,77m</t>
  </si>
  <si>
    <t>GREIKA / 	WT-6734</t>
  </si>
  <si>
    <t>03060-0-025</t>
  </si>
  <si>
    <r>
      <t xml:space="preserve">VIGÊNCIA DA ATA: 12/01/2024 até </t>
    </r>
    <r>
      <rPr>
        <b/>
        <sz val="11"/>
        <rFont val="Calibri"/>
        <family val="2"/>
        <scheme val="minor"/>
      </rPr>
      <t>12/01/2025</t>
    </r>
  </si>
  <si>
    <t>% DO TOTAL DA ARP:</t>
  </si>
  <si>
    <r>
      <rPr>
        <b/>
        <sz val="11"/>
        <rFont val="Calibri"/>
        <family val="2"/>
        <scheme val="minor"/>
      </rPr>
      <t>Qtde Registrada</t>
    </r>
    <r>
      <rPr>
        <sz val="11"/>
        <rFont val="Calibri"/>
        <family val="2"/>
        <scheme val="minor"/>
      </rPr>
      <t xml:space="preserve"> UDESC</t>
    </r>
  </si>
  <si>
    <t xml:space="preserve">1º TERMO ADITIVO </t>
  </si>
  <si>
    <t>Lote</t>
  </si>
  <si>
    <t>Descrição</t>
  </si>
  <si>
    <r>
      <t xml:space="preserve">VIGÊNCIA DA ATA: 06/01/2025 até </t>
    </r>
    <r>
      <rPr>
        <b/>
        <sz val="11"/>
        <rFont val="Calibri"/>
        <family val="2"/>
        <scheme val="minor"/>
      </rPr>
      <t>06/01/2026</t>
    </r>
  </si>
  <si>
    <t xml:space="preserve">OBJETO: AQUISIÇÃO DE PEÇAS INCORPORÁVEIS AO COMPUTADOR E SUPRIMENTOS DE INFORMÁTICA PARA A UDESC </t>
  </si>
  <si>
    <t xml:space="preserve"> AF/OS nº  xxxx/2025 Qtde. DT</t>
  </si>
  <si>
    <t>ELETROQUIP COMERCIO E LICITAÇÕES LTDA - CNPJ 05.854.663/0001-97</t>
  </si>
  <si>
    <t xml:space="preserve">Allight/A-612 </t>
  </si>
  <si>
    <t>55.5</t>
  </si>
  <si>
    <t>MASTERBIDS SUPORTE EM INFORMATICA LTDA - CNPJ 52.017.064/0001-07</t>
  </si>
  <si>
    <t>KINGSTON /DATATRAVELER EXODIA ONYX 64GB USB 3.2 - DTXON/64GB</t>
  </si>
  <si>
    <t>13.4</t>
  </si>
  <si>
    <t>LUCAS FIERRO SCHULTZ - CNPJ 49.045.981/0001-82</t>
  </si>
  <si>
    <t xml:space="preserve">CLICK/apoio de teclado </t>
  </si>
  <si>
    <t>CLICK/mouse pad</t>
  </si>
  <si>
    <t>13.05</t>
  </si>
  <si>
    <t xml:space="preserve">	ALPHA ELETRONICOS DO BRASIL LTDA. - EPP - CNPJ 60.525.714/0001-45</t>
  </si>
  <si>
    <t xml:space="preserve">MULTILASER/MF100 </t>
  </si>
  <si>
    <t xml:space="preserve">LOGITECH/MX MASTER 3S </t>
  </si>
  <si>
    <t>13-4</t>
  </si>
  <si>
    <t xml:space="preserve">LOGITECH/M720 triathlon </t>
  </si>
  <si>
    <t xml:space="preserve">C3TECH/KB-M11BK </t>
  </si>
  <si>
    <t>LOGITECH/K860</t>
  </si>
  <si>
    <t xml:space="preserve">BRIGHTIT/TC1056-LN-0001 </t>
  </si>
  <si>
    <t xml:space="preserve">EXBOM/BKN30 </t>
  </si>
  <si>
    <t>LOGITECH/MK235</t>
  </si>
  <si>
    <t xml:space="preserve">REDRAGON/BS 8772 </t>
  </si>
  <si>
    <t>PRATIKA SOLUCOES LTDA - CNPJ 41.387.558/0001-59</t>
  </si>
  <si>
    <t xml:space="preserve">XPG/AX4U320032G16A-SBKD35 </t>
  </si>
  <si>
    <t xml:space="preserve">KINGSTON/KF432C16BB2A/32 </t>
  </si>
  <si>
    <t xml:space="preserve">MICRON/MT36KSF2G72PZ-1G6 </t>
  </si>
  <si>
    <t xml:space="preserve">Logitech/Spotlight Bluetooth </t>
  </si>
  <si>
    <t>ALPHA ELETRONICOS DO BRASIL LTDA. - EPP - CNPJ 60.525.714/0001-45</t>
  </si>
  <si>
    <t xml:space="preserve">PCYES/RAZA HD-02 </t>
  </si>
  <si>
    <t xml:space="preserve">ALPHA/AWEB23 </t>
  </si>
  <si>
    <t xml:space="preserve">ELGATO/FACECAM </t>
  </si>
  <si>
    <t>13-04</t>
  </si>
  <si>
    <t>CONTROLE SERVIÇOS E COMERCIO DE INFORMATICA LTDA - CNPJ 10.592.584/0002-76</t>
  </si>
  <si>
    <t>Logitech/H390</t>
  </si>
  <si>
    <t xml:space="preserve">JBL/Tune 770NC  </t>
  </si>
  <si>
    <t xml:space="preserve">JBL/Quantum 100  </t>
  </si>
  <si>
    <t>FEL/5MT</t>
  </si>
  <si>
    <t>54.7</t>
  </si>
  <si>
    <t>ALLTECH/7MT</t>
  </si>
  <si>
    <t>FEL/10MT</t>
  </si>
  <si>
    <t>FEL/20MT</t>
  </si>
  <si>
    <t>FEL/30MT</t>
  </si>
  <si>
    <t>FEL/50MT</t>
  </si>
  <si>
    <t xml:space="preserve">	M&amp;M IMPORTAÇÃO E ECOMMERCE DE INFORMÁTICA LTDA - CNPJ 27.414.128/0001-58</t>
  </si>
  <si>
    <t xml:space="preserve">HIKSEMI Wave(S)/HS-SSD-WAVE(S)/480G </t>
  </si>
  <si>
    <t xml:space="preserve">Kingston NV2/SNV2S/500G </t>
  </si>
  <si>
    <t xml:space="preserve">Kingston XS1000/SXS1000/1000G </t>
  </si>
  <si>
    <t xml:space="preserve">Lexar NM620/LNM620X512G-RNNNU </t>
  </si>
  <si>
    <t xml:space="preserve">Kingston XS2000/SXS2000/2000G </t>
  </si>
  <si>
    <t>Team Group T-Force M200/T8FED9004T0C102</t>
  </si>
  <si>
    <t xml:space="preserve">Seagate FireCuda/ST4000DX005 </t>
  </si>
  <si>
    <t xml:space="preserve">	W CARRARA JUNIOR LTDA - CNPJ 28.835.653/0001-00</t>
  </si>
  <si>
    <t>TIPI/S7 FE</t>
  </si>
  <si>
    <t>10.1</t>
  </si>
  <si>
    <t>W CARRARA JUNIOR LTDA - CNPJ 28.835.653/0001-00</t>
  </si>
  <si>
    <t>IMPLASTEC/UNIPEGA</t>
  </si>
  <si>
    <t>13.5</t>
  </si>
  <si>
    <t>IMPLASTEC/IMPLASTEC</t>
  </si>
  <si>
    <t>43.02</t>
  </si>
  <si>
    <t>62.02</t>
  </si>
  <si>
    <t>VINICIUS DE OLIVEIRA -CNPJ 50.535.015/0001-22</t>
  </si>
  <si>
    <t xml:space="preserve">BRINGIT/LATITUDE 3400 </t>
  </si>
  <si>
    <t>NIEHUES COMERCIO E REPRESENTACOES LTDA - CNPJ 75.418.657/0001-72</t>
  </si>
  <si>
    <t>HP ORIGINAL/ HP 728</t>
  </si>
  <si>
    <t>13.3</t>
  </si>
  <si>
    <t>23.5</t>
  </si>
  <si>
    <t>AMERICANA3D EQUIPAMENTOS ELETRONICOS E MATERIAIS PLASTICOS LTDA - CNPJ 44.653.093/0001-29</t>
  </si>
  <si>
    <t>GTMAX/ABS</t>
  </si>
  <si>
    <t>GTMAX/PETG</t>
  </si>
  <si>
    <t>GTMAX/PLA</t>
  </si>
  <si>
    <t>GTMAX/PLA SILK</t>
  </si>
  <si>
    <t>GTMAX/FLEXIVEL</t>
  </si>
  <si>
    <t xml:space="preserve">	PRATIKA SOLUCOES LTDA - CNPJ 41.387.558/0001-59</t>
  </si>
  <si>
    <t xml:space="preserve">3dfila/Resina 3D Cor Preto Modelo Rígida Peso:1kg </t>
  </si>
  <si>
    <t>61.16</t>
  </si>
  <si>
    <r>
      <rPr>
        <b/>
        <sz val="12"/>
        <color theme="1"/>
        <rFont val="Calibri"/>
        <family val="2"/>
        <scheme val="minor"/>
      </rPr>
      <t>Carregador de Pilhas</t>
    </r>
    <r>
      <rPr>
        <sz val="12"/>
        <color theme="1"/>
        <rFont val="Calibri"/>
        <family val="2"/>
        <scheme val="minor"/>
      </rPr>
      <t xml:space="preserve"> para 4 pilhas AA e AAA, carga total em 3h, potência de carga de 2100 mAh</t>
    </r>
  </si>
  <si>
    <r>
      <rPr>
        <b/>
        <sz val="12"/>
        <color theme="1"/>
        <rFont val="Calibri"/>
        <family val="2"/>
        <scheme val="minor"/>
      </rPr>
      <t>Pen Drive</t>
    </r>
    <r>
      <rPr>
        <sz val="12"/>
        <color theme="1"/>
        <rFont val="Calibri"/>
        <family val="2"/>
        <scheme val="minor"/>
      </rPr>
      <t xml:space="preserve"> </t>
    </r>
    <r>
      <rPr>
        <sz val="12"/>
        <rFont val="Calibri"/>
        <family val="2"/>
        <scheme val="minor"/>
      </rPr>
      <t>64 Gb</t>
    </r>
    <r>
      <rPr>
        <sz val="12"/>
        <color theme="1"/>
        <rFont val="Calibri"/>
        <family val="2"/>
        <scheme val="minor"/>
      </rPr>
      <t xml:space="preserve"> USB 3.0</t>
    </r>
  </si>
  <si>
    <r>
      <rPr>
        <b/>
        <sz val="12"/>
        <rFont val="Calibri"/>
        <family val="2"/>
        <scheme val="minor"/>
      </rPr>
      <t>Apoio de punho</t>
    </r>
    <r>
      <rPr>
        <sz val="12"/>
        <rFont val="Calibri"/>
        <family val="2"/>
        <scheme val="minor"/>
      </rPr>
      <t>, preto, (teclado) ergonômico em gel.</t>
    </r>
  </si>
  <si>
    <r>
      <rPr>
        <b/>
        <sz val="12"/>
        <rFont val="Calibri"/>
        <family val="2"/>
        <scheme val="minor"/>
      </rPr>
      <t>Mouse pad</t>
    </r>
    <r>
      <rPr>
        <sz val="12"/>
        <rFont val="Calibri"/>
        <family val="2"/>
        <scheme val="minor"/>
      </rPr>
      <t xml:space="preserve"> com apoio ergonômico de gel.</t>
    </r>
  </si>
  <si>
    <r>
      <rPr>
        <b/>
        <sz val="12"/>
        <color theme="1"/>
        <rFont val="Calibri"/>
        <family val="2"/>
        <scheme val="minor"/>
      </rPr>
      <t>Mouse USB</t>
    </r>
    <r>
      <rPr>
        <sz val="12"/>
        <color theme="1"/>
        <rFont val="Calibri"/>
        <family val="2"/>
        <scheme val="minor"/>
      </rPr>
      <t xml:space="preserve"> com tecnologia óptica, com fio, design ergonômico para destros e canhotos; mínimo três botões: roda de rolagem e dois botões personalizáveis, resolução de pelo menos 400dpi.</t>
    </r>
  </si>
  <si>
    <r>
      <rPr>
        <b/>
        <sz val="12"/>
        <color rgb="FF000000"/>
        <rFont val="Calibri"/>
        <family val="2"/>
        <scheme val="minor"/>
      </rPr>
      <t>Mouse</t>
    </r>
    <r>
      <rPr>
        <sz val="12"/>
        <color rgb="FF000000"/>
        <rFont val="Calibri"/>
        <family val="2"/>
        <scheme val="minor"/>
      </rPr>
      <t xml:space="preserve"> Tracking em qualquer superfície; DPI (a faixa pode ser ampliada, mas não reduzida): 400-4000 DPI; Botões: 7 botões (clique esquerdo/direito, voltar/avançar, alternar aplicativo, modo de alternância de rolagem, clique do meio); Roda de rolagem tradicional com opção de rolagem infinita; Roda para o polegar; Botão de gesto; Botões programáveis/customizáveis; Conexão USB ou Bluetooth com Easy-Switch multi-dispositivos; Bateria recarregável de pelo menos 500 mAh; Carregamento USB-C (com cabo incluso); Distância de funcionamento sem fio: 10 m; Garantia de 1 ano; Modelo de referência: MX MASTER 3S</t>
    </r>
  </si>
  <si>
    <r>
      <t>Mouse sem fio, com bluetooth e wifi</t>
    </r>
    <r>
      <rPr>
        <sz val="12"/>
        <color rgb="FF000000"/>
        <rFont val="Calibri"/>
        <family val="2"/>
        <scheme val="minor"/>
      </rPr>
      <t>, acompanha receptor USB e pilhas, suporta sincronizar com até 3 equipamentos simultaneamente, permite alternar entre esses equipamentos. Compatível com tablets, computadores e notebooks. Modelo de referência: Logitech M720 Triathlon</t>
    </r>
  </si>
  <si>
    <r>
      <rPr>
        <b/>
        <sz val="12"/>
        <rFont val="Calibri"/>
        <family val="2"/>
        <scheme val="minor"/>
      </rPr>
      <t>Teclado USB</t>
    </r>
    <r>
      <rPr>
        <sz val="12"/>
        <rFont val="Calibri"/>
        <family val="2"/>
        <scheme val="minor"/>
      </rPr>
      <t xml:space="preserve"> preto Padrão ABNT2</t>
    </r>
  </si>
  <si>
    <r>
      <rPr>
        <b/>
        <sz val="12"/>
        <color rgb="FF000000"/>
        <rFont val="Calibri"/>
        <family val="2"/>
        <scheme val="minor"/>
      </rPr>
      <t xml:space="preserve">Teclado </t>
    </r>
    <r>
      <rPr>
        <sz val="12"/>
        <color rgb="FF000000"/>
        <rFont val="Calibri"/>
        <family val="2"/>
        <scheme val="minor"/>
      </rPr>
      <t>dividido ergonômico; Suporte de conexão; Receptor USB (incluso); Tecnologia Bluetooth de baixa energia Alcance sem fio 10 m de alcance sem fio; Criptografia nos dados; Pernas de inclinação na parte inferior; Compatibilidade Bluethooth (com possibilidade de controlar até 3 dispositivos diferentes, com teclas de emparelhamento) ou dispositivo USB; Garantia de 1 ano; Um descanso de pulso com almofada de ESPUMA DE ALTA DENSIDADE de 2 mm com adicional de 4 mm de ESPUMA DE MEMÓRIA; Teclado deve incluir as teclas numéricas exclusivas; Possuir teclas programáveis e permitir sua customização; Funcionamento com pilhas, e entregar alta autonomia; Modelo de referência: Teclado Logitech Ergo K860</t>
    </r>
  </si>
  <si>
    <r>
      <t>Teclado</t>
    </r>
    <r>
      <rPr>
        <sz val="12"/>
        <rFont val="Calibri"/>
        <family val="2"/>
        <scheme val="minor"/>
      </rPr>
      <t xml:space="preserve"> para Notebook Lenovo E480 - ABNT2</t>
    </r>
  </si>
  <si>
    <r>
      <rPr>
        <b/>
        <sz val="12"/>
        <rFont val="Calibri"/>
        <family val="2"/>
        <scheme val="minor"/>
      </rPr>
      <t>Teclado Numérico</t>
    </r>
    <r>
      <rPr>
        <sz val="12"/>
        <rFont val="Calibri"/>
        <family val="2"/>
        <scheme val="minor"/>
      </rPr>
      <t xml:space="preserve"> - teclado numérico com 18 teclas, conexão via cabo USB integrado de aprox. 1,2 metro. Vida útil das teclas estimada em 5 milhões de cliques. Plug and play. Modelo de referência: Exbom BKN30</t>
    </r>
  </si>
  <si>
    <r>
      <rPr>
        <b/>
        <sz val="12"/>
        <color rgb="FF000000"/>
        <rFont val="Calibri"/>
        <family val="2"/>
        <scheme val="minor"/>
      </rPr>
      <t>Kit Teclado e Mouse Sem Fio.</t>
    </r>
    <r>
      <rPr>
        <sz val="12"/>
        <color rgb="FF000000"/>
        <rFont val="Calibri"/>
        <family val="2"/>
        <scheme val="minor"/>
      </rPr>
      <t xml:space="preserve"> Teclado e Mouse devem se conectar utilizando um único “dongle” usb; Teclado deve incluir as teclas numéricas exclusivas; Permitir programação/customização do “botão do meio” e ajuste da velocidade do mouse; Resistente a derramamento de líquidos; Duração da carga de pelo menos um ano para teclado e mouse; Layout ABNT2; Garantia de 1 ano; Modelo de referência: MK235 Wireless Keyboard and Mouse Combo.</t>
    </r>
  </si>
  <si>
    <r>
      <t>Kit Teclado &amp; Mouse Sem Fio.</t>
    </r>
    <r>
      <rPr>
        <sz val="12"/>
        <rFont val="Calibri"/>
        <family val="2"/>
        <scheme val="minor"/>
      </rPr>
      <t xml:space="preserve"> Wireless 2,4GHz; Teclado tipo Low Profile Switch Brown, tamanho 78%, teclas ABNT2, retroiluminado, , recarregável, bateria 1600MaH, design c/ Teclas Flutuantes Mouse ergonômico, vendido como par do teclado, energia: 2 pilhas AA, com 6 botões programáveis.. Acompanha dongle USB. Modelo de referência: Redragon BS-8772.</t>
    </r>
  </si>
  <si>
    <r>
      <rPr>
        <b/>
        <sz val="12"/>
        <rFont val="Calibri"/>
        <family val="2"/>
        <scheme val="minor"/>
      </rPr>
      <t>Memória</t>
    </r>
    <r>
      <rPr>
        <sz val="12"/>
        <rFont val="Calibri"/>
        <family val="2"/>
        <scheme val="minor"/>
      </rPr>
      <t>, 32 GB DDR-4, Memória UDIMM DDR4 de 32GB (1x32 GB). Velocidade DDR4-3200 (3.200 MHz). Dual channel. CL 16-20-20. PC4-25600</t>
    </r>
  </si>
  <si>
    <r>
      <rPr>
        <b/>
        <sz val="12"/>
        <rFont val="Calibri"/>
        <family val="2"/>
        <scheme val="minor"/>
      </rPr>
      <t>Memória</t>
    </r>
    <r>
      <rPr>
        <sz val="12"/>
        <rFont val="Calibri"/>
        <family val="2"/>
        <scheme val="minor"/>
      </rPr>
      <t>, RAM DDR 400/PC - 3200 DIM DE 1 GB, Memória RAM 1x32GB 3600 MHz, latência c18, tensão 1,35v, 288 pinos dimm, com parâmetros de temporização de fábrica: default (jedec): ddr4-2400 cl17-17-17 1.2v; xmp profile #1: ddr4-3600 cl18-22-22 1.35v, xmp profile #2: ddr4-3000 cl16-18-18 1.35v</t>
    </r>
  </si>
  <si>
    <r>
      <rPr>
        <b/>
        <sz val="12"/>
        <rFont val="Calibri"/>
        <family val="2"/>
        <scheme val="minor"/>
      </rPr>
      <t>Memória</t>
    </r>
    <r>
      <rPr>
        <sz val="12"/>
        <rFont val="Calibri"/>
        <family val="2"/>
        <scheme val="minor"/>
      </rPr>
      <t xml:space="preserve"> RAM para Servidor de 16GB, RAM DDR3L - PC3L12800R 1600MHz, Memória RAM 1x16GB, ECC (RDIMM)- Módulo de Rank 2Rx4, Alimentação 1.35v, 240 pinos. Totalmente compatível com Servidor Huawei Tecal RH1288 V2 - Modelo de Referência: MT36KSF2G72PZ - APrt Number: 06200107</t>
    </r>
  </si>
  <si>
    <r>
      <rPr>
        <b/>
        <sz val="12"/>
        <rFont val="Calibri"/>
        <family val="2"/>
        <scheme val="minor"/>
      </rPr>
      <t xml:space="preserve">Apresentador sem fio com sensor de movimento. </t>
    </r>
    <r>
      <rPr>
        <sz val="12"/>
        <rFont val="Calibri"/>
        <family val="2"/>
        <scheme val="minor"/>
      </rPr>
      <t>Requisitos mínimos: apresentador sem fio com sensor de movimento; acelerômetro 3D e giroscópio; conectividade USB e Bluetooth; alcance minimo de 30 metros. Marca / modelo de referência: Logitech Spotlight Bluetooth</t>
    </r>
  </si>
  <si>
    <r>
      <rPr>
        <b/>
        <sz val="12"/>
        <color theme="1"/>
        <rFont val="Calibri"/>
        <family val="2"/>
        <scheme val="minor"/>
      </rPr>
      <t>WebCam</t>
    </r>
    <r>
      <rPr>
        <sz val="12"/>
        <color theme="1"/>
        <rFont val="Calibri"/>
        <family val="2"/>
        <scheme val="minor"/>
      </rPr>
      <t xml:space="preserve"> Resolução máxima: 720p/30qps; Captura de vídeo: 1280 x 720 pixels; Tipo de foco: foco fixo; Microfone: embutido mono; FoV: 60°; Clipe universal que se ajusta a laptops e LCDs/LEDs ou monitores; Comprimento do cabo: 1,5m; Compatibilidade OS: Windows 10, Windows 8, Windows 7; Conexão: USB 2.0; *Para efeitos de referência, foi utilizada a Webcam “Logitech C270”, serão aceitos outras Webcams de especificação igual ou superior.</t>
    </r>
  </si>
  <si>
    <r>
      <t xml:space="preserve">WebCam </t>
    </r>
    <r>
      <rPr>
        <sz val="12"/>
        <color rgb="FF000000"/>
        <rFont val="Calibri"/>
        <family val="2"/>
        <scheme val="minor"/>
      </rPr>
      <t>– Resolução máxima de 1080p a 30 qps e 720p a 60 qps. Foco automático. Lente de vidro. Microfone Stereo integrado. Alcance do microfone de até 1 metro. Campo de visão diagonal de 78º. Zoom digital de 1,2x. Clipe integrado para fixação que se ajusta a monitores e com orifício rosqueado para a fixação em tripés. Compatível com Windows 8 ou superiores, MacOS 10.10 ou superiores, ChomeOS. Caixa contém uma webcam com cabo anexo de 1,5 metro e conector USB-A, tripé, documentação de usuário. Modelo de referência: Logitech C922 ProHD.</t>
    </r>
  </si>
  <si>
    <r>
      <rPr>
        <b/>
        <sz val="12"/>
        <rFont val="Calibri"/>
        <family val="2"/>
        <scheme val="minor"/>
      </rPr>
      <t xml:space="preserve">WebCam </t>
    </r>
    <r>
      <rPr>
        <sz val="12"/>
        <rFont val="Calibri"/>
        <family val="2"/>
        <scheme val="minor"/>
      </rPr>
      <t>com Tecnologia de processamento de imagem avançada, Foco fixo otimizado, Processamento de imagem dinâmica. Resolução: 1080p 60 fps, 1080p 30 fps, 720p 60 fps; Com Microfone embutido, Resoluções suportadas (descomprimidas):	1080p60, 1080p30, 720p60, 720p30, 540p60, 540p30; Faixa de foco:	30 - 120 cm
Abertura:	F/2.4; Comprimento focal:	24 mm (*equivalente a full frame); Campo de visão:	82° (diagonal); Sensor:	Sony® STARVIS™CMOS; Conexão:	USB 3.0 (ou melhor), tipo c. Modelo de 10WAA9901 - WEBCAM ELGATO FACECAM, FULL HD 1080P, USB; serão aceitos outros modelos de hub com especificação igual ou superior.</t>
    </r>
  </si>
  <si>
    <r>
      <rPr>
        <b/>
        <sz val="12"/>
        <color theme="1"/>
        <rFont val="Calibri"/>
        <family val="2"/>
        <scheme val="minor"/>
      </rPr>
      <t>Headset</t>
    </r>
    <r>
      <rPr>
        <sz val="12"/>
        <color theme="1"/>
        <rFont val="Calibri"/>
        <family val="2"/>
        <scheme val="minor"/>
      </rPr>
      <t xml:space="preserve"> Impedância de entrada: 32ohms; Sensibilidade (headphone): 94dBV/Pa +/- 3dB; Sensibilidade (microfone): -17dBV/Pa +/- 4dB; Resposta de frequência (Headset): 20Hz - 20kHz; Resposta de frequência (Microfone): 100Hz -10kHz; Comprimento do cabo: 2,3m; Compatibilidade OS: Windows 10, Windows 8, Windows 7; Conexões: Compatível com USB-A (1.1, 2.0, 3.0); Peso: 0,200Kg; *Para efeitos de referência, foi utilizado o Headset “Logitech H390”, serão aceitos outros Headsets de especificação igual ou superior.</t>
    </r>
  </si>
  <si>
    <r>
      <rPr>
        <b/>
        <sz val="12"/>
        <color rgb="FF000000"/>
        <rFont val="Calibri"/>
        <family val="2"/>
        <scheme val="minor"/>
      </rPr>
      <t>Fone de ouvido</t>
    </r>
    <r>
      <rPr>
        <sz val="12"/>
        <color rgb="FF000000"/>
        <rFont val="Calibri"/>
        <family val="2"/>
        <scheme val="minor"/>
      </rPr>
      <t xml:space="preserve"> com cancelador de ruído - Headphone Bluetooth com Cancelamento de Ruído; Tipo: On Ear; Sensibilidade: 100dB; Resposta de Frequência: 20Hz-20kHz; Conectividade: Bluetooth; Versão do Bluetooth: 5.0; Duração da bateria: Aproximadamente 35 Horas; Microfone: Sim; - Controle de Volume: Sim; Play/Pause Música: Sim; Conector: 3.5 mm (P2). Referência: JBL TUNE 760NC</t>
    </r>
  </si>
  <si>
    <r>
      <t>HeadSet Gamer</t>
    </r>
    <r>
      <rPr>
        <sz val="12"/>
        <color rgb="FF000000"/>
        <rFont val="Calibri"/>
        <family val="2"/>
        <scheme val="minor"/>
      </rPr>
      <t xml:space="preserve"> - Headset com driver de 40mm. Resposta de frequência entre 20 e 20.000 HZ. Sensibilidade do driver de 96 dB. Impedância de entrada 32 ohms. Microfone integrado com haste flexível. Alça acolchoada. Almofadas no sistema over-ear. Plug de conexão 3,5mm. Modelo de referência: JBL Quantum 100.</t>
    </r>
  </si>
  <si>
    <r>
      <rPr>
        <b/>
        <sz val="12"/>
        <rFont val="Calibri"/>
        <family val="2"/>
        <scheme val="minor"/>
      </rPr>
      <t>Cabo HDMI</t>
    </r>
    <r>
      <rPr>
        <sz val="12"/>
        <rFont val="Calibri"/>
        <family val="2"/>
        <scheme val="minor"/>
      </rPr>
      <t xml:space="preserve"> 5 metros 1 conector de entrada HDMI e 1 conector de saída HDMI (macho, macho) Comprimento mínimo de 5 metros Resoluções: 480i, 480p, 720i, 720p, 1080i e 1080p</t>
    </r>
  </si>
  <si>
    <r>
      <rPr>
        <b/>
        <sz val="12"/>
        <rFont val="Calibri"/>
        <family val="2"/>
        <scheme val="minor"/>
      </rPr>
      <t xml:space="preserve">Cabo HDMI </t>
    </r>
    <r>
      <rPr>
        <sz val="12"/>
        <rFont val="Calibri"/>
        <family val="2"/>
        <scheme val="minor"/>
      </rPr>
      <t>com 1 conector de entrada HDMI e 1 conector de saída HDMI (macho, macho).</t>
    </r>
    <r>
      <rPr>
        <b/>
        <sz val="12"/>
        <rFont val="Calibri"/>
        <family val="2"/>
        <scheme val="minor"/>
      </rPr>
      <t xml:space="preserve"> </t>
    </r>
    <r>
      <rPr>
        <sz val="12"/>
        <rFont val="Calibri"/>
        <family val="2"/>
        <scheme val="minor"/>
      </rPr>
      <t>Comprimento mínimo de 7 metros Resoluções: 480i, 480p, 720i, 720p, 1080i e 1080p Blindagem Tripla.</t>
    </r>
  </si>
  <si>
    <r>
      <rPr>
        <b/>
        <sz val="12"/>
        <rFont val="Calibri"/>
        <family val="2"/>
        <scheme val="minor"/>
      </rPr>
      <t>Cabo HDMI</t>
    </r>
    <r>
      <rPr>
        <sz val="12"/>
        <rFont val="Calibri"/>
        <family val="2"/>
        <scheme val="minor"/>
      </rPr>
      <t xml:space="preserve"> 10 metros</t>
    </r>
    <r>
      <rPr>
        <b/>
        <sz val="12"/>
        <rFont val="Calibri"/>
        <family val="2"/>
        <scheme val="minor"/>
      </rPr>
      <t>:</t>
    </r>
    <r>
      <rPr>
        <sz val="12"/>
        <rFont val="Calibri"/>
        <family val="2"/>
        <scheme val="minor"/>
      </rPr>
      <t xml:space="preserve"> resolução suportada PC: wide PC: Wide Ultra HD (2560 × 1600), Full HD (1920x1200), 4K (3840 x 2160); 8k. HDTV: 480p, 720p, 1080i e 1080p, 4K(60Hz), 3D. Tipo de plug/conector: HDMI tipo A (padrão). Material do cabo: tipo híbrido com fibra e fio de cobre. Revestimento do cabo: PVC altamente resistente e flexível. Material da ponta: cobre nu, gold</t>
    </r>
  </si>
  <si>
    <r>
      <rPr>
        <b/>
        <sz val="12"/>
        <rFont val="Calibri"/>
        <family val="2"/>
        <scheme val="minor"/>
      </rPr>
      <t>Cabo HDMI</t>
    </r>
    <r>
      <rPr>
        <sz val="12"/>
        <rFont val="Calibri"/>
        <family val="2"/>
        <scheme val="minor"/>
      </rPr>
      <t xml:space="preserve"> 20 metros com 1 conector de entrada HDMI e 1 conector de saída HDMI (macho, macho) Comprimento mínimo de 20 metros Resoluções: 480i, 480p, 720i, 720p, 1080i e 1080p Blindagem Tripla.</t>
    </r>
  </si>
  <si>
    <r>
      <rPr>
        <b/>
        <sz val="12"/>
        <color rgb="FF000000"/>
        <rFont val="Calibri"/>
        <family val="2"/>
        <scheme val="minor"/>
      </rPr>
      <t>Cabo HDMI</t>
    </r>
    <r>
      <rPr>
        <sz val="12"/>
        <color rgb="FF000000"/>
        <rFont val="Calibri"/>
        <family val="2"/>
        <scheme val="minor"/>
      </rPr>
      <t xml:space="preserve"> 2.0 Fibra Óptica 4k de 20 Metros 60Hz 18Gbps Características: PC:  Wide Ultra HD (2560 × 1600),  Full HD (1920x1200), 4K (3840 x 2160); 8k HDTV : 480p, 720p, 1080i e 1080p, 4K(60Hz), 3D.HDTV : 480p, 720p, 1080i e 1080p, 4K(60Hz), 3D. Tipo de plug/conector: HDMI tipo A (padrão) Material do cabo: Tipo híbrido com fibra e fio de cobre. Revestimento do cabo: PVC altamente resistente e flexível. Material da ponta: Cobre nu, gold.</t>
    </r>
  </si>
  <si>
    <r>
      <rPr>
        <b/>
        <sz val="12"/>
        <color rgb="FF000000"/>
        <rFont val="Calibri"/>
        <family val="2"/>
        <scheme val="minor"/>
      </rPr>
      <t>Cabo HDMI</t>
    </r>
    <r>
      <rPr>
        <sz val="12"/>
        <color rgb="FF000000"/>
        <rFont val="Calibri"/>
        <family val="2"/>
        <scheme val="minor"/>
      </rPr>
      <t>, fibra ótica: Características: tamanho cabo 30 metros. - Resoluções suportadas: PC: Wide Ultra HD (2560 × 1600), Full HD (1920x1200), 4K (3840 x 2160); 8k HDTV : 480p, 720p, 1080i e 1080p, 4K(60Hz), 3D. - Tipo de plug/conector: HDMI tipo A (padrão) - Material do cabo: Tipo híbrido com fibra e fio de cobre. - Revestimento do cabo: PVC altamente resistente e flexível. -Material da ponta: Cobre nu, gold.</t>
    </r>
  </si>
  <si>
    <r>
      <rPr>
        <b/>
        <sz val="12"/>
        <rFont val="Calibri"/>
        <family val="2"/>
        <scheme val="minor"/>
      </rPr>
      <t>Cabo HDMI</t>
    </r>
    <r>
      <rPr>
        <sz val="12"/>
        <rFont val="Calibri"/>
        <family val="2"/>
        <scheme val="minor"/>
      </rPr>
      <t xml:space="preserve"> Características: tamanho cabo 50 metros. - Resoluções suportadas: PC: Wide Ultra HD (2560 × 1600), Full HD (1920x1200), 4K (3840 x 2160); 8k HDTV : 480p, 720p, 1080i e 1080p, 4K(60Hz), 3D. - Tipo de plug/conector: HDMI tipo A (padrão) - Material do cabo: Tipo híbrido com fibra e fio de cobre. - Revestimento do cabo: PVC altamente resistente e flexível. -Material da ponta: Cobre nu, gold.</t>
    </r>
  </si>
  <si>
    <r>
      <rPr>
        <b/>
        <sz val="12"/>
        <rFont val="Calibri"/>
        <family val="2"/>
        <scheme val="minor"/>
      </rPr>
      <t>SSD</t>
    </r>
    <r>
      <rPr>
        <sz val="12"/>
        <rFont val="Calibri"/>
        <family val="2"/>
        <scheme val="minor"/>
      </rPr>
      <t xml:space="preserve"> 480 Gb, SATA, formato 2,5", Leitura 500MB/s, Gravação 450MB/s.</t>
    </r>
  </si>
  <si>
    <r>
      <rPr>
        <b/>
        <sz val="12"/>
        <rFont val="Calibri"/>
        <family val="2"/>
        <scheme val="minor"/>
      </rPr>
      <t xml:space="preserve">SSD </t>
    </r>
    <r>
      <rPr>
        <sz val="12"/>
        <rFont val="Calibri"/>
        <family val="2"/>
        <scheme val="minor"/>
      </rPr>
      <t>500 GB, NVMe M.2 2280, Leitura até 3500MB/s e Gravação até 2100MB/s, Etiqueta Nacional de Eficiência Energética (ENCE) ?A+. Modelo Referencia: Kingston NV2 500GB</t>
    </r>
  </si>
  <si>
    <r>
      <rPr>
        <b/>
        <sz val="12"/>
        <rFont val="Calibri"/>
        <family val="2"/>
        <scheme val="minor"/>
      </rPr>
      <t>SSD Externo</t>
    </r>
    <r>
      <rPr>
        <sz val="12"/>
        <rFont val="Calibri"/>
        <family val="2"/>
        <scheme val="minor"/>
      </rPr>
      <t xml:space="preserve"> 1 TB. Requisitos mínimos: velocidade de leitura até 1050MB/s e velocidade de gravação até 1000MB/s. Marca/Modelo de referência:Kingston / SXS1000/1000G</t>
    </r>
  </si>
  <si>
    <r>
      <t xml:space="preserve">SSD </t>
    </r>
    <r>
      <rPr>
        <sz val="12"/>
        <rFont val="Calibri"/>
        <family val="2"/>
        <scheme val="minor"/>
      </rPr>
      <t>NVME M2 1TB, Leitura 3500MB/s e Gravação 3000MB/s; Leitura 3500MB/s e Gravação 3000MB/s.  Modelo de referência: Samsung MZ-V8V1T0BW</t>
    </r>
  </si>
  <si>
    <r>
      <t>SSD Externo</t>
    </r>
    <r>
      <rPr>
        <sz val="12"/>
        <color rgb="FF000000"/>
        <rFont val="Calibri"/>
        <family val="2"/>
        <scheme val="minor"/>
      </rPr>
      <t>, capacidade: 2 TB, velocidade de leitura de até 1000Mbs, desempenho de gravação sequencial de até 1000Mbs, protocolo de Interface: Usb 3.1 Gen 2 x 2.</t>
    </r>
  </si>
  <si>
    <r>
      <rPr>
        <b/>
        <sz val="12"/>
        <rFont val="Calibri"/>
        <family val="2"/>
        <scheme val="minor"/>
      </rPr>
      <t>SSD Externo</t>
    </r>
    <r>
      <rPr>
        <sz val="12"/>
        <rFont val="Calibri"/>
        <family val="2"/>
        <scheme val="minor"/>
      </rPr>
      <t>, capacidade: 4 TB, velocidade de leitura de até 2000Mbs, desempenho de gravação sequencial de até 2000Mbs, protocolo de Interface: Usb 3.2 Gen 2 x 2.</t>
    </r>
  </si>
  <si>
    <r>
      <rPr>
        <b/>
        <sz val="12"/>
        <rFont val="Calibri"/>
        <family val="2"/>
        <scheme val="minor"/>
      </rPr>
      <t>Disco Rígido</t>
    </r>
    <r>
      <rPr>
        <sz val="12"/>
        <rFont val="Calibri"/>
        <family val="2"/>
        <scheme val="minor"/>
      </rPr>
      <t xml:space="preserve"> SATA 4TB com 256MB de cache, 7200 rpm, formato 3,5"</t>
    </r>
  </si>
  <si>
    <r>
      <rPr>
        <b/>
        <sz val="12"/>
        <color rgb="FF000000"/>
        <rFont val="Calibri"/>
        <family val="2"/>
        <scheme val="minor"/>
      </rPr>
      <t>Capa de Proteção</t>
    </r>
    <r>
      <rPr>
        <sz val="12"/>
        <color rgb="FF000000"/>
        <rFont val="Calibri"/>
        <family val="2"/>
        <scheme val="minor"/>
      </rPr>
      <t xml:space="preserve"> para Tablet</t>
    </r>
    <r>
      <rPr>
        <b/>
        <sz val="12"/>
        <color rgb="FF000000"/>
        <rFont val="Calibri"/>
        <family val="2"/>
        <scheme val="minor"/>
      </rPr>
      <t xml:space="preserve">, </t>
    </r>
    <r>
      <rPr>
        <sz val="12"/>
        <color rgb="FF000000"/>
        <rFont val="Calibri"/>
        <family val="2"/>
        <scheme val="minor"/>
      </rPr>
      <t>Base giratória Compatível com posicionamento da tela na horizontal ou vertical para vários níveis de inclinação, local para guardar a S Pen, aberturas compatíveis para carregador, câmera, fone de ouvido e botões do Tablet Samsung Galaxy Tab S7 FE 12,4 polegadas</t>
    </r>
  </si>
  <si>
    <r>
      <rPr>
        <b/>
        <sz val="12"/>
        <color theme="1"/>
        <rFont val="Calibri"/>
        <family val="2"/>
        <scheme val="minor"/>
      </rPr>
      <t>Spray para limpeza</t>
    </r>
    <r>
      <rPr>
        <sz val="12"/>
        <color theme="1"/>
        <rFont val="Calibri"/>
        <family val="2"/>
        <scheme val="minor"/>
      </rPr>
      <t xml:space="preserve"> de contatos elétricos e componentes eletrônicos. Embalagem de 300ml.</t>
    </r>
  </si>
  <si>
    <r>
      <rPr>
        <b/>
        <sz val="12"/>
        <color theme="1"/>
        <rFont val="Calibri"/>
        <family val="2"/>
        <scheme val="minor"/>
      </rPr>
      <t>Pasta térmica:</t>
    </r>
    <r>
      <rPr>
        <sz val="12"/>
        <color theme="1"/>
        <rFont val="Calibri"/>
        <family val="2"/>
        <scheme val="minor"/>
      </rPr>
      <t xml:space="preserve"> Condutividade térmica (Wmk) 1,2Wmk (norma técnica ISSO 8301:1991). Ponto de gota inexistente. Embalagem mínimo 50g</t>
    </r>
  </si>
  <si>
    <r>
      <rPr>
        <b/>
        <sz val="12"/>
        <color theme="1"/>
        <rFont val="Calibri"/>
        <family val="2"/>
        <scheme val="minor"/>
      </rPr>
      <t>Álcool Isopropílico</t>
    </r>
    <r>
      <rPr>
        <sz val="12"/>
        <color theme="1"/>
        <rFont val="Calibri"/>
        <family val="2"/>
        <scheme val="minor"/>
      </rPr>
      <t xml:space="preserve"> Líquido 99,8% 500ml</t>
    </r>
  </si>
  <si>
    <r>
      <t>Bateria compatível com notebook Dell Latitude 3400</t>
    </r>
    <r>
      <rPr>
        <sz val="12"/>
        <rFont val="Calibri"/>
        <family val="2"/>
        <scheme val="minor"/>
      </rPr>
      <t>, quantidade de células: lítio-polímero, capacidade: 3400 mah, tensão (voltagem): 11.4 v, tensões equivalentes: 10.8v = 11.1v e 14.4v = 14.8v</t>
    </r>
  </si>
  <si>
    <r>
      <t>Cartucho</t>
    </r>
    <r>
      <rPr>
        <sz val="12"/>
        <rFont val="Calibri"/>
        <family val="2"/>
        <scheme val="minor"/>
      </rPr>
      <t xml:space="preserve"> de Tinta HP 728 Amarelo DesignJet, 300ml</t>
    </r>
  </si>
  <si>
    <r>
      <t>Cartucho</t>
    </r>
    <r>
      <rPr>
        <sz val="12"/>
        <rFont val="Calibri"/>
        <family val="2"/>
        <scheme val="minor"/>
      </rPr>
      <t xml:space="preserve"> de Tinta HP 728 Ciano DesignJet, 300ml </t>
    </r>
  </si>
  <si>
    <r>
      <t>Cartucho</t>
    </r>
    <r>
      <rPr>
        <sz val="12"/>
        <rFont val="Calibri"/>
        <family val="2"/>
        <scheme val="minor"/>
      </rPr>
      <t xml:space="preserve"> de Tinta HP 728 Magenta DesignJet, 300ml </t>
    </r>
  </si>
  <si>
    <r>
      <t>Cartucho</t>
    </r>
    <r>
      <rPr>
        <sz val="12"/>
        <rFont val="Calibri"/>
        <family val="2"/>
        <scheme val="minor"/>
      </rPr>
      <t xml:space="preserve"> de Tinta HP 728 Preto Fosco DesignJet, 300ml </t>
    </r>
  </si>
  <si>
    <r>
      <rPr>
        <b/>
        <sz val="12"/>
        <color rgb="FF000000"/>
        <rFont val="Calibri"/>
        <family val="2"/>
        <scheme val="minor"/>
      </rPr>
      <t>Filamento</t>
    </r>
    <r>
      <rPr>
        <sz val="12"/>
        <color rgb="FF000000"/>
        <rFont val="Calibri"/>
        <family val="2"/>
        <scheme val="minor"/>
      </rPr>
      <t xml:space="preserve"> para impressora 3D  ABS Premium, Diâmetro: 1.75mm ± 0.05mm, Peso: 1KG, Material: ABS de alta resistência, Temperatura de Impressão: 230°C - 250°C</t>
    </r>
  </si>
  <si>
    <r>
      <rPr>
        <b/>
        <sz val="12"/>
        <color rgb="FF000000"/>
        <rFont val="Calibri"/>
        <family val="2"/>
        <scheme val="minor"/>
      </rPr>
      <t>Filamento</t>
    </r>
    <r>
      <rPr>
        <sz val="12"/>
        <color rgb="FF000000"/>
        <rFont val="Calibri"/>
        <family val="2"/>
        <scheme val="minor"/>
      </rPr>
      <t xml:space="preserve"> para impressora 3D  PETG Premium, Diâmetro: 1.75mm ± 0.05mm, Peso: 1KG, Material: PETG de alta durabilidade, Temperatura de Impressão: 220°C - 250°C</t>
    </r>
  </si>
  <si>
    <r>
      <rPr>
        <b/>
        <sz val="12"/>
        <color rgb="FF000000"/>
        <rFont val="Calibri"/>
        <family val="2"/>
        <scheme val="minor"/>
      </rPr>
      <t>Filamento</t>
    </r>
    <r>
      <rPr>
        <sz val="12"/>
        <color rgb="FF000000"/>
        <rFont val="Calibri"/>
        <family val="2"/>
        <scheme val="minor"/>
      </rPr>
      <t xml:space="preserve"> para impressora 3D PLA Premium, Diâmetro: 1.75mm ± 0.03mm, Peso: 1KG, Temperatura de Impressão: 190°C - 220°C.</t>
    </r>
  </si>
  <si>
    <r>
      <rPr>
        <b/>
        <sz val="12"/>
        <color rgb="FF000000"/>
        <rFont val="Calibri"/>
        <family val="2"/>
        <scheme val="minor"/>
      </rPr>
      <t>Filamento</t>
    </r>
    <r>
      <rPr>
        <sz val="12"/>
        <color rgb="FF000000"/>
        <rFont val="Calibri"/>
        <family val="2"/>
        <scheme val="minor"/>
      </rPr>
      <t xml:space="preserve"> para impressora 3D PLA Silk, Diâmetro: 1.75mm ± 0.02mm, Peso: 1KG, Temperatura de Impressão: 205°C - 230°C.</t>
    </r>
  </si>
  <si>
    <r>
      <rPr>
        <b/>
        <sz val="12"/>
        <color rgb="FF000000"/>
        <rFont val="Calibri"/>
        <family val="2"/>
        <scheme val="minor"/>
      </rPr>
      <t>Filamento</t>
    </r>
    <r>
      <rPr>
        <sz val="12"/>
        <color rgb="FF000000"/>
        <rFont val="Calibri"/>
        <family val="2"/>
        <scheme val="minor"/>
      </rPr>
      <t xml:space="preserve"> para impressora 3D TPU Premium, Diâmetro: 1.75mm ± 0.05mm, Peso: 1KG, Material: TPU de alta elasticidade, Temperatura de Impressão: 210°C - 230°C</t>
    </r>
  </si>
  <si>
    <r>
      <rPr>
        <b/>
        <sz val="12"/>
        <color rgb="FF000000"/>
        <rFont val="Calibri"/>
        <family val="2"/>
        <scheme val="minor"/>
      </rPr>
      <t>Filamento</t>
    </r>
    <r>
      <rPr>
        <sz val="12"/>
        <color rgb="FF000000"/>
        <rFont val="Calibri"/>
        <family val="2"/>
        <scheme val="minor"/>
      </rPr>
      <t xml:space="preserve"> para Impressora 3D, Filamento PETG de diâmetro 1,75 mm, para Impressora 3D, fornecidas em carretéis de 1,0 kg, com qualidade do material compatível com a precisão requerida, de fornecedores nacionais e estrangeiros.</t>
    </r>
  </si>
  <si>
    <r>
      <rPr>
        <b/>
        <sz val="12"/>
        <color rgb="FF000000"/>
        <rFont val="Calibri"/>
        <family val="2"/>
        <scheme val="minor"/>
      </rPr>
      <t>Filamento</t>
    </r>
    <r>
      <rPr>
        <sz val="12"/>
        <color rgb="FF000000"/>
        <rFont val="Calibri"/>
        <family val="2"/>
        <scheme val="minor"/>
      </rPr>
      <t xml:space="preserve"> para Impressora 3D, Filamento PLA de diâmetro 1,75 mm, para Impressora 3D, fornecidas em carretéis de 1,0 kg, com qualidade do material compatível com a precisão requerida, de fornecedores nacionais e estrangeiros.</t>
    </r>
  </si>
  <si>
    <r>
      <rPr>
        <b/>
        <sz val="12"/>
        <rFont val="Calibri"/>
        <family val="2"/>
        <scheme val="minor"/>
      </rPr>
      <t>Filamento</t>
    </r>
    <r>
      <rPr>
        <sz val="12"/>
        <rFont val="Calibri"/>
        <family val="2"/>
        <scheme val="minor"/>
      </rPr>
      <t xml:space="preserve"> para Impressora 3D, Filamento TPU Flexível de diâmetro 1,75 mm, fornecidas em carretéis de 0,8 kg (800 g), com qualidade do material compatível com a precisão de impressoras 3D de aplicação profissional, de fornecedores nacionais e estrangeiros.</t>
    </r>
  </si>
  <si>
    <r>
      <rPr>
        <b/>
        <sz val="12"/>
        <color rgb="FF000000"/>
        <rFont val="Calibri"/>
        <family val="2"/>
        <scheme val="minor"/>
      </rPr>
      <t>Resina</t>
    </r>
    <r>
      <rPr>
        <sz val="12"/>
        <color rgb="FF000000"/>
        <rFont val="Calibri"/>
        <family val="2"/>
        <scheme val="minor"/>
      </rPr>
      <t xml:space="preserve"> para Impressora 3D, Resina sensível a UV, compatível com máquinas mSLA (SLA por LCD), fornecidas em frasco protetor de 1Kg, Solidificação por comprimento de onda na faixa 400nm a 410nm, com qualidade do material compatível com a precisão de impressoras 3D de aplicação profissional, de fornecedores nacionais e estrangeiros. Cor a ser definida no momento do pedido/emissão da Autorização de Fornecimento.</t>
    </r>
  </si>
  <si>
    <t xml:space="preserve">10539-2-001 </t>
  </si>
  <si>
    <t>PEÇA</t>
  </si>
  <si>
    <t>08707-6-001</t>
  </si>
  <si>
    <t>08707-6-003</t>
  </si>
  <si>
    <t>33903017</t>
  </si>
  <si>
    <t>10540-6-003</t>
  </si>
  <si>
    <t>075060001</t>
  </si>
  <si>
    <t>12092-8-007</t>
  </si>
  <si>
    <t xml:space="preserve">12533-4-001 </t>
  </si>
  <si>
    <t>12534-2-008</t>
  </si>
  <si>
    <t>12534-2-014</t>
  </si>
  <si>
    <t>12533-4-001</t>
  </si>
  <si>
    <t>02472-4-006</t>
  </si>
  <si>
    <t>10694-1-001</t>
  </si>
  <si>
    <t>08766-1-042</t>
  </si>
  <si>
    <t>00485-5-752</t>
  </si>
  <si>
    <t>12238-6-038</t>
  </si>
  <si>
    <t>12248-3-206</t>
  </si>
  <si>
    <t>Qtde Aditivada</t>
  </si>
  <si>
    <t>Quantidade disponível para aditivar</t>
  </si>
  <si>
    <t>Qtde 1º TA EMPRESA (CENTRO)</t>
  </si>
  <si>
    <t>%  1º TA TA EMPRESA (CENTRO)</t>
  </si>
  <si>
    <t>VALOR  1º TA EMPRESA (CENTRO)</t>
  </si>
  <si>
    <t>QUANTIDADE DISPONÍVEL PARA ADITIVAR</t>
  </si>
  <si>
    <t>Item</t>
  </si>
  <si>
    <t>Percentual Carona</t>
  </si>
  <si>
    <t>Órgão 1</t>
  </si>
  <si>
    <t>Órgão 2</t>
  </si>
  <si>
    <t>Órgão 3</t>
  </si>
  <si>
    <t>Órgão 4</t>
  </si>
  <si>
    <t>Carona</t>
  </si>
  <si>
    <t>Reitoria</t>
  </si>
  <si>
    <t>PROEX/PROPPG</t>
  </si>
  <si>
    <t>BU</t>
  </si>
  <si>
    <t>ESAG</t>
  </si>
  <si>
    <t>CEART</t>
  </si>
  <si>
    <t>FAED</t>
  </si>
  <si>
    <t>CEAD</t>
  </si>
  <si>
    <t>CEFID</t>
  </si>
  <si>
    <t>CERES</t>
  </si>
  <si>
    <t>CESFI</t>
  </si>
  <si>
    <t>CCT</t>
  </si>
  <si>
    <t>CEPLAN</t>
  </si>
  <si>
    <t>CEAVI</t>
  </si>
  <si>
    <t>CAV</t>
  </si>
  <si>
    <t>CEO</t>
  </si>
  <si>
    <t>CESMO</t>
  </si>
  <si>
    <t>Controle Aditivos Disponíveis</t>
  </si>
  <si>
    <t>Controle Saldo Disponível</t>
  </si>
  <si>
    <t>Controle Saldo Utilizado</t>
  </si>
  <si>
    <t>Percentual Utilizado</t>
  </si>
  <si>
    <t>Saldo Total Utilizado da Ata</t>
  </si>
  <si>
    <t>Saldo Total Aditivado da Ata</t>
  </si>
  <si>
    <t>Valor Total Aditivado</t>
  </si>
  <si>
    <t>Controle Percentual Utilizado</t>
  </si>
  <si>
    <t xml:space="preserve">Reitoria </t>
  </si>
  <si>
    <t xml:space="preserve">PROEX/PROPPG </t>
  </si>
  <si>
    <t xml:space="preserve">BU </t>
  </si>
  <si>
    <t xml:space="preserve">ESAG </t>
  </si>
  <si>
    <t xml:space="preserve">CEART </t>
  </si>
  <si>
    <t xml:space="preserve">FAED </t>
  </si>
  <si>
    <t xml:space="preserve">CEAD </t>
  </si>
  <si>
    <t xml:space="preserve">CEFID </t>
  </si>
  <si>
    <t xml:space="preserve">CERES </t>
  </si>
  <si>
    <t xml:space="preserve">CESFI </t>
  </si>
  <si>
    <t xml:space="preserve">CCT </t>
  </si>
  <si>
    <t xml:space="preserve">CEPLAN </t>
  </si>
  <si>
    <t xml:space="preserve">CEAVI </t>
  </si>
  <si>
    <t xml:space="preserve">CAV </t>
  </si>
  <si>
    <t xml:space="preserve">CEO </t>
  </si>
  <si>
    <t xml:space="preserve">CESMO </t>
  </si>
  <si>
    <t xml:space="preserve"> Reitoria</t>
  </si>
  <si>
    <t xml:space="preserve"> PROEX/PROPPG</t>
  </si>
  <si>
    <t xml:space="preserve"> BU</t>
  </si>
  <si>
    <t xml:space="preserve"> ESAG</t>
  </si>
  <si>
    <t xml:space="preserve">  CEART</t>
  </si>
  <si>
    <t xml:space="preserve"> FAED</t>
  </si>
  <si>
    <t xml:space="preserve"> CEAD</t>
  </si>
  <si>
    <t xml:space="preserve"> CEFID</t>
  </si>
  <si>
    <t xml:space="preserve"> CERES</t>
  </si>
  <si>
    <t xml:space="preserve"> CESFI</t>
  </si>
  <si>
    <t xml:space="preserve"> CCT</t>
  </si>
  <si>
    <t xml:space="preserve"> CEPLAN</t>
  </si>
  <si>
    <t xml:space="preserve"> CEAVI</t>
  </si>
  <si>
    <t xml:space="preserve"> CAV</t>
  </si>
  <si>
    <t xml:space="preserve"> CEO</t>
  </si>
  <si>
    <t xml:space="preserve"> CESMO</t>
  </si>
  <si>
    <t xml:space="preserve"> Reitoria </t>
  </si>
  <si>
    <t xml:space="preserve"> PROEX/PROPPG </t>
  </si>
  <si>
    <t xml:space="preserve"> BU </t>
  </si>
  <si>
    <t xml:space="preserve"> ESAG </t>
  </si>
  <si>
    <t xml:space="preserve"> CEART </t>
  </si>
  <si>
    <t xml:space="preserve"> FAED </t>
  </si>
  <si>
    <t xml:space="preserve"> CEAD </t>
  </si>
  <si>
    <t xml:space="preserve"> CEFID </t>
  </si>
  <si>
    <t xml:space="preserve"> CERES </t>
  </si>
  <si>
    <t xml:space="preserve"> CESFI </t>
  </si>
  <si>
    <t xml:space="preserve"> CCT </t>
  </si>
  <si>
    <t xml:space="preserve"> CEPLAN </t>
  </si>
  <si>
    <t xml:space="preserve"> CEAVI </t>
  </si>
  <si>
    <t xml:space="preserve"> CAV </t>
  </si>
  <si>
    <t xml:space="preserve"> CEO </t>
  </si>
  <si>
    <t xml:space="preserve"> CESMO </t>
  </si>
  <si>
    <t>Quantidade Receb/Cedida</t>
  </si>
  <si>
    <t>Quantidade Aditivada Própria</t>
  </si>
  <si>
    <t>Quantidade Aditivos recebidos</t>
  </si>
  <si>
    <t>Quantidade Aditivos cedidos</t>
  </si>
  <si>
    <t xml:space="preserve">QUANTIDADE UTILIZADA da Ata </t>
  </si>
  <si>
    <t>QUANTIDADE UTILIZADA Total</t>
  </si>
  <si>
    <t>Qtde Utilizada Total</t>
  </si>
  <si>
    <t>Qtde Utilizada Ata</t>
  </si>
  <si>
    <t xml:space="preserve">Saldo Total Original Utilizado da Ata </t>
  </si>
  <si>
    <t>HeadSet Gamer - Headset com driver de 40mm. Resposta de frequência entre 20 e 20.000 HZ. Sensibilidade do driver de 96 dB. Impedância de entrada 32 ohms. Microfone integrado com haste flexível. Alça acolchoada. Almofadas no sistema over-ear. Plug de conexão 3,5mm. Modelo de referência: JBL Quantum 100.</t>
  </si>
  <si>
    <t xml:space="preserve"> PE 1664/2024 - SGPe 37706/2024</t>
  </si>
  <si>
    <t>INSERIR ÓRGÃO</t>
  </si>
  <si>
    <t xml:space="preserve">Quantidade Carona </t>
  </si>
  <si>
    <t>TOTAL</t>
  </si>
  <si>
    <t>ÓRGÃO C</t>
  </si>
  <si>
    <t>ÓRGÃO D</t>
  </si>
  <si>
    <t xml:space="preserve">Passível de Carona </t>
  </si>
  <si>
    <t xml:space="preserve">Saldo RESTANTE para CARONA </t>
  </si>
  <si>
    <t>PREÇOS</t>
  </si>
  <si>
    <r>
      <t xml:space="preserve"> </t>
    </r>
    <r>
      <rPr>
        <u/>
        <sz val="11"/>
        <rFont val="Calibri"/>
        <family val="2"/>
        <scheme val="minor"/>
      </rPr>
      <t>Quantidade cedida</t>
    </r>
    <r>
      <rPr>
        <sz val="11"/>
        <rFont val="Calibri"/>
        <family val="2"/>
        <scheme val="minor"/>
      </rPr>
      <t xml:space="preserve"> </t>
    </r>
    <r>
      <rPr>
        <b/>
        <sz val="11"/>
        <rFont val="Calibri"/>
        <family val="2"/>
        <scheme val="minor"/>
      </rPr>
      <t>por Solicitação</t>
    </r>
  </si>
  <si>
    <t>Quantidade Aditivada</t>
  </si>
  <si>
    <r>
      <rPr>
        <b/>
        <sz val="11"/>
        <rFont val="Calibri"/>
        <family val="2"/>
        <scheme val="minor"/>
      </rPr>
      <t xml:space="preserve">OBS: </t>
    </r>
    <r>
      <rPr>
        <b/>
        <u/>
        <sz val="11"/>
        <rFont val="Calibri"/>
        <family val="2"/>
        <scheme val="minor"/>
      </rPr>
      <t>VALOR MÍNIMO</t>
    </r>
    <r>
      <rPr>
        <b/>
        <sz val="11"/>
        <rFont val="Calibri"/>
        <family val="2"/>
        <scheme val="minor"/>
      </rPr>
      <t xml:space="preserve"> - AF - R$ 500,00</t>
    </r>
  </si>
  <si>
    <t>CENTRO PARTICIPANTE: REITORIA/SETIC</t>
  </si>
  <si>
    <t>CENTRO PARTICIPANTE: REITORIA (PROEX/PROPPG)</t>
  </si>
  <si>
    <t>AF nº  121/2025 Qtde. DT</t>
  </si>
  <si>
    <t>AF nº xxxx/2025 Qtde. DT</t>
  </si>
  <si>
    <t>M&amp;M IMPORTAÇÃO E ECOMMERCE DE INFORMÁTICA LTDA - CNPJ 27.414.128/0001-58</t>
  </si>
  <si>
    <t>AF nº  133/2025 Qtde. DT</t>
  </si>
  <si>
    <t>AF nº 135/2025 Qtde. DT</t>
  </si>
  <si>
    <t>AF nº 136/2025 Qtde. DT</t>
  </si>
  <si>
    <t xml:space="preserve"> AF nº  126/2025 Qtde. DT</t>
  </si>
  <si>
    <t>Kingston NV3 - SNV3S/500G.</t>
  </si>
  <si>
    <t>% Aditivos</t>
  </si>
  <si>
    <t>% Utilizado</t>
  </si>
  <si>
    <r>
      <rPr>
        <b/>
        <sz val="14"/>
        <rFont val="Calibri"/>
        <family val="2"/>
        <scheme val="minor"/>
      </rPr>
      <t>REGISTRO DE CARONA PARA OUTROS ÓRGÃOS:</t>
    </r>
    <r>
      <rPr>
        <sz val="14"/>
        <rFont val="Calibri"/>
        <family val="2"/>
        <scheme val="minor"/>
      </rPr>
      <t xml:space="preserve">  (</t>
    </r>
    <r>
      <rPr>
        <u/>
        <sz val="14"/>
        <rFont val="Calibri"/>
        <family val="2"/>
        <scheme val="minor"/>
      </rPr>
      <t xml:space="preserve">Obs: Itens com só </t>
    </r>
    <r>
      <rPr>
        <u/>
        <sz val="14"/>
        <color rgb="FFFF0000"/>
        <rFont val="Calibri"/>
        <family val="2"/>
        <scheme val="minor"/>
      </rPr>
      <t>01 unidade</t>
    </r>
    <r>
      <rPr>
        <u/>
        <sz val="14"/>
        <rFont val="Calibri"/>
        <family val="2"/>
        <scheme val="minor"/>
      </rPr>
      <t xml:space="preserve"> registrada -</t>
    </r>
    <r>
      <rPr>
        <u/>
        <sz val="14"/>
        <color rgb="FFFF0000"/>
        <rFont val="Calibri"/>
        <family val="2"/>
        <scheme val="minor"/>
      </rPr>
      <t xml:space="preserve"> INDISPONÍVEIS PARA CARONA</t>
    </r>
    <r>
      <rPr>
        <sz val="14"/>
        <rFont val="Calibri"/>
        <family val="2"/>
        <scheme val="minor"/>
      </rPr>
      <t>!)</t>
    </r>
  </si>
  <si>
    <r>
      <rPr>
        <b/>
        <sz val="14"/>
        <rFont val="Calibri"/>
        <family val="2"/>
        <scheme val="minor"/>
      </rPr>
      <t xml:space="preserve">OBJETO: </t>
    </r>
    <r>
      <rPr>
        <sz val="14"/>
        <rFont val="Calibri"/>
        <family val="2"/>
        <scheme val="minor"/>
      </rPr>
      <t xml:space="preserve">AQUISIÇÃO DE PEÇAS INCORPORÁVEIS AO COMPUTADOR E SUPRIMENTOS DE INFORMÁTICA PARA A UDESC </t>
    </r>
  </si>
  <si>
    <t>AF/OS nº  455/2025 Qtde. DT</t>
  </si>
  <si>
    <t>AF/OS nº  458/2025 Qtde. DT</t>
  </si>
  <si>
    <t>AF/OS nº  459/2025 Qtde. DT</t>
  </si>
  <si>
    <t>AF/OS nº  460/2025 Qtde. DT</t>
  </si>
  <si>
    <t>AF/OS nº  462/2025 Qtde. DT</t>
  </si>
  <si>
    <t>AF/OS nº  463/2025 Qtde. DT</t>
  </si>
  <si>
    <t>AF/OS nº  464/2025 Qtde. DT</t>
  </si>
  <si>
    <t>MASTERBIDS</t>
  </si>
  <si>
    <t>LUCAS</t>
  </si>
  <si>
    <t>ALPHA</t>
  </si>
  <si>
    <t>CONTROLE</t>
  </si>
  <si>
    <t>ELETROQUIP</t>
  </si>
  <si>
    <t>MeM</t>
  </si>
  <si>
    <t>W CARRARA</t>
  </si>
  <si>
    <t>AF/OS nº  1184/2025 Qtde. DT</t>
  </si>
  <si>
    <t>AF/OS nº  0289/2025 Qtde. DT</t>
  </si>
  <si>
    <t>AF/OS nº  0288/2025 Qtde. DT</t>
  </si>
  <si>
    <t>AF/OS nº  0287/2025 Qtde. DT</t>
  </si>
  <si>
    <t>AF/OS nº  0398/2025 Qtde. DT</t>
  </si>
  <si>
    <t>AF/OS nº  0399/2025 Qtde. DT</t>
  </si>
  <si>
    <t>AF/OS nº  0400/2025 Qtde. DT</t>
  </si>
  <si>
    <t>AF/OS nº  0401/2025 Qtde. DT</t>
  </si>
  <si>
    <t>AF/OS nº  0402/2025 Qtde. DT</t>
  </si>
  <si>
    <t>AF/OS nº  0403/2025 Qtde. DT</t>
  </si>
  <si>
    <t>AF/OS nº  0404/2025 Qtde. DT</t>
  </si>
  <si>
    <t>AF/OS nº  0607/2025 Qtde. DT</t>
  </si>
  <si>
    <t>AF/OS nº  0681/2025 Qtde. DT</t>
  </si>
  <si>
    <t>AF/OS nº  0609/2025 Qtde. DT</t>
  </si>
  <si>
    <t>AF/OS nº  0610/2025 Qtde. DT</t>
  </si>
  <si>
    <t>AF/OS nº  0682/2025 Qtde. DT</t>
  </si>
  <si>
    <t>AF/OS nº  452/2025 Qtde. DT</t>
  </si>
  <si>
    <t xml:space="preserve">AF/OS nº  441/2025 </t>
  </si>
  <si>
    <t xml:space="preserve"> AF/OS nº  442/2025 </t>
  </si>
  <si>
    <t>AF/OS  nº 431/2025  Qtde. DT</t>
  </si>
  <si>
    <t>AF/OS nº                    432/2025               Qtde. DT</t>
  </si>
  <si>
    <t>AF/OS nº  683/2025 Qtde. DT</t>
  </si>
  <si>
    <t>AF/OS nº  1105/2025 Qtde. DT</t>
  </si>
  <si>
    <t>AF/OS nº  286/2025 Qtde. DT</t>
  </si>
  <si>
    <t>AF/OS nº  695/2025 Qtde. DT</t>
  </si>
  <si>
    <t>AF/OS nº  1011/2025 Qtde. DT</t>
  </si>
  <si>
    <t>AF/OS nº  1012/2025 Qtde. DT</t>
  </si>
  <si>
    <t>AF/OS nº  1013/2025 Qtde. DT</t>
  </si>
  <si>
    <t>AF/OS nº  1153/2025 Qtde. DT</t>
  </si>
  <si>
    <t>AF/OS nº  1154/2025 Qtde. DT</t>
  </si>
  <si>
    <t>AF/OS nº  1155/2025 Qtde. DT</t>
  </si>
  <si>
    <t>AF/OS nº  1156/2025 Qtde. DT</t>
  </si>
  <si>
    <t>AF/OS nº  1158/2025 Qtde. DT</t>
  </si>
  <si>
    <t>AF/OS nº  1159/2025 Qtde. DT</t>
  </si>
  <si>
    <t>AF/OS nº  250/2025 Qtde. DT</t>
  </si>
  <si>
    <t>AF/OS nº  1090/2025 Qtde. DT</t>
  </si>
  <si>
    <t>AF/OS nº  448/2025 Qtde. DT</t>
  </si>
  <si>
    <t>AF/OS nº  449/2025 Qtde. DT</t>
  </si>
  <si>
    <t>AF/OS nº  450/2025 Qtde. DT</t>
  </si>
  <si>
    <t>AF/OS nº  456/2025 Qtde. DT</t>
  </si>
  <si>
    <t>AF/OS nº  466/2025 Qtde. DT</t>
  </si>
  <si>
    <t>AF/OS nº 918/2025 Qtde. DT</t>
  </si>
  <si>
    <t>AF/OS nº  919/2025 Qtde. DT</t>
  </si>
  <si>
    <t>AF/OS nº  921/2025 Qtde. DT</t>
  </si>
  <si>
    <t>AF/OS nº  922/2025 Qtde. DT</t>
  </si>
  <si>
    <t>AF/OS nº  1078/2025 Qtde. DT</t>
  </si>
  <si>
    <t>AF/OS nº  1079/2025 Qtde. DT</t>
  </si>
  <si>
    <t>AF/OS nº  1080/2025 Qtde. DT</t>
  </si>
  <si>
    <t>AF/OS nº  1081/2025 Qtde. DT</t>
  </si>
  <si>
    <t>AF/OS nº  1082/2025 Qtde. DT</t>
  </si>
  <si>
    <t>AF/OS nº  1083/2025 Qtde. DT</t>
  </si>
  <si>
    <t>AF/OS nº  1085/2025 Qtde. DT</t>
  </si>
  <si>
    <t>AF/OS nº  1086/2025 Qtde. DT</t>
  </si>
  <si>
    <t>AF/OS nº  427/2025 Eletroquip</t>
  </si>
  <si>
    <t>AF/OS nº  428/2025 Alpha</t>
  </si>
  <si>
    <t>AF/OS nº 502/2025</t>
  </si>
  <si>
    <t>M&amp;M</t>
  </si>
  <si>
    <t xml:space="preserve">AF/OS nº 1124/2025 CONTROLE  </t>
  </si>
  <si>
    <t xml:space="preserve"> AF/OS nº  1126/2025</t>
  </si>
  <si>
    <t>25/06/20255</t>
  </si>
  <si>
    <t>AF/OS nº  860/2025 Qtde. DT</t>
  </si>
  <si>
    <t>AF/OS nº  858/2025 Qtde. DT</t>
  </si>
  <si>
    <t>AF/OS nº  859/2025 Qtde. DT</t>
  </si>
  <si>
    <t>AF/OS nº  861/2025 Qtde. DT</t>
  </si>
  <si>
    <t>AF/OS nº  895/2025 Qtde. DT</t>
  </si>
  <si>
    <t>AF/OS nº  899/2025 Qtde. DT</t>
  </si>
  <si>
    <t>AF/OS nº  898/2025 Qtde. DT</t>
  </si>
  <si>
    <t>AF/OS nº  0469/2025 Qtde. DT</t>
  </si>
  <si>
    <t>AF/OS nº  0567/2025 Qtde. DT</t>
  </si>
  <si>
    <t>AF/OS nº  1183/2025 Qtde. DT</t>
  </si>
  <si>
    <t>AF/OS nº  1185/2025 Qtde. DT</t>
  </si>
  <si>
    <t>AF/OS nº  1193/2025 Qtde. DT</t>
  </si>
  <si>
    <t>AF/OS nº  1194/2025 Qtde. DT</t>
  </si>
  <si>
    <t>AF/OS nº  1195/2025 Qtde. DT</t>
  </si>
  <si>
    <t>AF/OS nº  1196/2025 Qtde. DT</t>
  </si>
  <si>
    <t>CONTROLE DO GESTOR:</t>
  </si>
  <si>
    <t>CENTRO PARTICIPANTE: ESAG</t>
  </si>
  <si>
    <t>CENTRO PARTICIPANTE: REITORIA/BU</t>
  </si>
  <si>
    <t>CENTRO PARTICIPANTE: CEART</t>
  </si>
  <si>
    <t>CENTRO PARTICIPANTE: FAED</t>
  </si>
  <si>
    <t>CENTRO PARTICIPANTE: CEAD</t>
  </si>
  <si>
    <t>CENTRO PARTICIPANTE: CEFID</t>
  </si>
  <si>
    <t>CENTRO PARTICIPANTE: CERES</t>
  </si>
  <si>
    <t>CENTRO PARTICIPANTE: CESFI</t>
  </si>
  <si>
    <t>CENTRO PARTICIPANTE: CCT</t>
  </si>
  <si>
    <t>CENTRO PARTICIPANTE: CEPLAN</t>
  </si>
  <si>
    <t>CENTRO PARTICIPANTE: CEAVI</t>
  </si>
  <si>
    <t>CENTRO PARTICIPANTE: CAV</t>
  </si>
  <si>
    <t>CENTRO PARTICIPANTE: CEO</t>
  </si>
  <si>
    <t>CENTRO PARTICIPANTE: CESMO</t>
  </si>
  <si>
    <t>FAPESC</t>
  </si>
  <si>
    <t>SGPe FAPESC 1307/2025 (Ofício 39/2025)</t>
  </si>
  <si>
    <t>SGPe (ÓRGÃO) XXX/2025 (Ofício XX/202X)</t>
  </si>
  <si>
    <t>SICOS</t>
  </si>
  <si>
    <t>SGPe SICOS 14333/2025 (Ofício 41/2025)</t>
  </si>
  <si>
    <r>
      <t xml:space="preserve">VIGÊNCIA DA ATA: 06/01/2025 </t>
    </r>
    <r>
      <rPr>
        <b/>
        <u/>
        <sz val="14"/>
        <rFont val="Calibri"/>
        <family val="2"/>
        <scheme val="minor"/>
      </rPr>
      <t>até 06/01/2026</t>
    </r>
  </si>
  <si>
    <t>Valor Total Utilizado (com aditivo)</t>
  </si>
  <si>
    <t>Valor Total da Ata registrado</t>
  </si>
  <si>
    <t>Valor Utilizado com aditivo</t>
  </si>
  <si>
    <t>AF/OS nº  2186/2025</t>
  </si>
  <si>
    <t>AF/OS nº 2188/2025</t>
  </si>
  <si>
    <t xml:space="preserve">CONTROLE  </t>
  </si>
  <si>
    <t>AF/OS nº  2189/2025</t>
  </si>
  <si>
    <t>AF/OS nº  2297/2025</t>
  </si>
  <si>
    <t>AF/OS nº 1815/2025  MASTERBIDS</t>
  </si>
  <si>
    <t>AF/OS nº  1817/2025 LUCAS FIERRO</t>
  </si>
  <si>
    <t>AF/OS nº  1841/2025 ALPHA ELETR.</t>
  </si>
  <si>
    <t>AF/OS nº  1823/2025 CONTROLE</t>
  </si>
  <si>
    <t>AF/OS nº  1825/2025 M&amp;M IMPORTAÇÕES</t>
  </si>
  <si>
    <t>AF/OS nº  1844/2025  W. CARRARA</t>
  </si>
  <si>
    <t>AF/OS nº  2744/2025 Qtde. DT</t>
  </si>
  <si>
    <t>AF/OS nº  2745/2025 Qtde. DT</t>
  </si>
  <si>
    <t>AF/OS nº  2746/2025 Qtde. DT</t>
  </si>
  <si>
    <t>AF/OS nº  2748/2025 Qtde. DT</t>
  </si>
  <si>
    <t>AF/OS nº  2759/2025 Qtde. DT</t>
  </si>
  <si>
    <t>AF/OS nº  2760/2025 Qtde. DT</t>
  </si>
  <si>
    <t>AF/OS nº  2761/2025 Qtde. DT</t>
  </si>
  <si>
    <t>AF/OS nº  2604/2025 Qtde. DT</t>
  </si>
  <si>
    <t>AF/OS nº  2905/2025 Qtde. DT</t>
  </si>
  <si>
    <t>AF/OS nº  2906/2025 Qtde. DT</t>
  </si>
  <si>
    <t>AF/OS nº  2907/2025 Qtde. DT</t>
  </si>
  <si>
    <t>AF/OS nº  2908/2025 Qtde. DT</t>
  </si>
  <si>
    <t xml:space="preserve">AF/OS nº  1440/2025 </t>
  </si>
  <si>
    <t xml:space="preserve"> AF/OS nº  1444/2025</t>
  </si>
  <si>
    <t xml:space="preserve">AF/OS nº  1445/2025 </t>
  </si>
  <si>
    <t xml:space="preserve"> AF/OS nº  2157/2025 </t>
  </si>
  <si>
    <t xml:space="preserve"> AF/OS nº  2568/2025 </t>
  </si>
  <si>
    <t xml:space="preserve"> AF/OS nº  2599/2025 </t>
  </si>
  <si>
    <t>AF/OS nº  1220/2025 Qtde. DT</t>
  </si>
  <si>
    <t>AF/OS nº  1221/2025 Qtde. DT</t>
  </si>
  <si>
    <t>AF/OS nº  1222/2025 Qtde. DT</t>
  </si>
  <si>
    <t>AF/OS nº  1223/2025 Qtde. DT</t>
  </si>
  <si>
    <t>AF/OS nº  1436/2025 Qtde. DT</t>
  </si>
  <si>
    <t>AF/OS nº  2475/2025 Qtde. DT</t>
  </si>
  <si>
    <t>AF/OS nº  2668/2025 Qtde. DT</t>
  </si>
  <si>
    <t>AF/OS nº  2815/2025 Qtde. DT</t>
  </si>
  <si>
    <t>AF/OS nº  1676/2025 Qtde. DT</t>
  </si>
  <si>
    <t>AF/OS nº  2516/2025 Qtde. DT</t>
  </si>
  <si>
    <t xml:space="preserve">AF/OS nº  1660/2025 Qtde. DT     </t>
  </si>
  <si>
    <t xml:space="preserve"> AF/OS nº  1662/2025 Qtde. DT     </t>
  </si>
  <si>
    <t xml:space="preserve"> AF/OS nº  1661/2025 Qtde. DT     </t>
  </si>
  <si>
    <t>AF/OS nº  1834/2025 Qtde. DT</t>
  </si>
  <si>
    <t>AF/OS nº  2422/2025 Qtde. DT</t>
  </si>
  <si>
    <t>AF/OS nº  2423/2025 Qtde. DT</t>
  </si>
  <si>
    <t>AF/OS nº  2481/2025 Qtde. DT</t>
  </si>
  <si>
    <t>AF/OS nº  2482/2025 Qtde. DT</t>
  </si>
  <si>
    <t>AF/OS nº  2483/2025 Qtde. DT</t>
  </si>
  <si>
    <t>AF/OS nº  2484/2025 Qtde. DT</t>
  </si>
  <si>
    <t>AF/OS nº  2485/2025 Qtde. DT</t>
  </si>
  <si>
    <t>19/092025</t>
  </si>
  <si>
    <t>AF/OS nº  2810/2025 Qtde. DT</t>
  </si>
  <si>
    <t>AF/OS nº  2802/2025 Qtde. DT</t>
  </si>
  <si>
    <t>AF/OS nº  2804/2025 Qtde. DT</t>
  </si>
  <si>
    <t>AF/OS nº  2807/2025 Qtde. DT</t>
  </si>
  <si>
    <t>AF/OS nº  1482/2025 Qtde. DT</t>
  </si>
  <si>
    <t>AF/OS nº  1523/2025 Qtde. DT</t>
  </si>
  <si>
    <t>AF/OS nº  1524/2025 Qtde. DT</t>
  </si>
  <si>
    <t>AF/OS nº  1645/2025 Qtde. DT</t>
  </si>
  <si>
    <t>AF/OS nº  1800/2025 Qtde. DT</t>
  </si>
  <si>
    <t>AF/OS nº  2841/2025 Qtde. DT</t>
  </si>
  <si>
    <t>AF/OS nº  2867/2025 Qtde. DT</t>
  </si>
  <si>
    <t>AF Cancelada</t>
  </si>
  <si>
    <t>AF/OS nº  1812/2025 Qtde. DT</t>
  </si>
  <si>
    <t>AF/OS nº  2678/2025 HEVELINE</t>
  </si>
  <si>
    <t>19/09/25 - DANIEL</t>
  </si>
  <si>
    <t>M&amp;M IMPOR</t>
  </si>
  <si>
    <t>AF/OS nº  2707/2025 Qtde. DT</t>
  </si>
  <si>
    <t>Resumo Atualizado em 09/02/2026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</si>
</sst>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4">
    <numFmt numFmtId="8" formatCode="&quot;R$&quot;\ #,##0.00;[Red]\-&quot;R$&quot;\ #,##0.00"/>
    <numFmt numFmtId="44" formatCode="_-&quot;R$&quot;\ * #,##0.00_-;\-&quot;R$&quot;\ * #,##0.00_-;_-&quot;R$&quot;\ * &quot;-&quot;??_-;_-@_-"/>
    <numFmt numFmtId="43" formatCode="_-* #,##0.00_-;\-* #,##0.00_-;_-* &quot;-&quot;??_-;_-@_-"/>
    <numFmt numFmtId="164" formatCode="_(* #,##0.00_);_(* \(#,##0.00\);_(* &quot;-&quot;??_);_(@_)"/>
    <numFmt numFmtId="165" formatCode="_(* #,##0.00_);_(* \(#,##0.00\);_(* \-??_);_(@_)"/>
    <numFmt numFmtId="166" formatCode="#,##0;[Red]#,##0"/>
    <numFmt numFmtId="167" formatCode="_-* #,##0.00\ &quot;€&quot;_-;\-* #,##0.00\ &quot;€&quot;_-;_-* &quot;-&quot;??\ &quot;€&quot;_-;_-@_-"/>
    <numFmt numFmtId="168" formatCode="_-[$R$-416]\ * #,##0.00_-;\-[$R$-416]\ * #,##0.00_-;_-[$R$-416]\ * &quot;-&quot;??_-;_-@_-"/>
    <numFmt numFmtId="169" formatCode="_-&quot;R$ &quot;* #,##0.00_-;&quot;-R$ &quot;* #,##0.00_-;_-&quot;R$ &quot;* \-??_-;_-@_-"/>
    <numFmt numFmtId="170" formatCode="_-* #,##0.00&quot; €&quot;_-;\-* #,##0.00&quot; €&quot;_-;_-* \-??&quot; €&quot;_-;_-@_-"/>
    <numFmt numFmtId="171" formatCode="_-* #,##0.00_-;\-* #,##0.00_-;_-* \-??_-;_-@_-"/>
    <numFmt numFmtId="172" formatCode="00"/>
    <numFmt numFmtId="173" formatCode="0.0000000%"/>
    <numFmt numFmtId="174" formatCode="&quot;R$&quot;\ #,##0.00"/>
  </numFmts>
  <fonts count="60"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8"/>
      <color indexed="56"/>
      <name val="Cambria"/>
      <family val="2"/>
    </font>
    <font>
      <sz val="11"/>
      <name val="Calibri"/>
      <family val="2"/>
      <scheme val="minor"/>
    </font>
    <font>
      <sz val="10"/>
      <name val="Arial"/>
      <family val="2"/>
    </font>
    <font>
      <sz val="12"/>
      <name val="Calibri"/>
      <family val="2"/>
      <scheme val="minor"/>
    </font>
    <font>
      <b/>
      <sz val="11"/>
      <color theme="1"/>
      <name val="Calibri"/>
      <family val="2"/>
      <scheme val="minor"/>
    </font>
    <font>
      <sz val="20"/>
      <name val="Calibri"/>
      <family val="2"/>
      <scheme val="minor"/>
    </font>
    <font>
      <sz val="8"/>
      <name val="Calibri"/>
      <family val="2"/>
      <scheme val="minor"/>
    </font>
    <font>
      <sz val="10"/>
      <name val="Arial"/>
      <family val="2"/>
      <charset val="1"/>
    </font>
    <font>
      <b/>
      <sz val="18"/>
      <color rgb="FF003366"/>
      <name val="Cambria"/>
      <family val="2"/>
      <charset val="1"/>
    </font>
    <font>
      <b/>
      <sz val="11"/>
      <name val="Calibri"/>
      <family val="2"/>
      <scheme val="minor"/>
    </font>
    <font>
      <sz val="12"/>
      <name val="Calibri"/>
      <family val="2"/>
    </font>
    <font>
      <sz val="11"/>
      <name val="Calibri"/>
      <family val="2"/>
    </font>
    <font>
      <sz val="12"/>
      <color theme="1"/>
      <name val="Calibri"/>
      <family val="2"/>
      <scheme val="minor"/>
    </font>
    <font>
      <b/>
      <sz val="11"/>
      <name val="Calibri"/>
      <family val="2"/>
    </font>
    <font>
      <sz val="11"/>
      <name val="Arial"/>
      <family val="2"/>
    </font>
    <font>
      <u/>
      <sz val="11"/>
      <name val="Calibri"/>
      <family val="2"/>
    </font>
    <font>
      <sz val="12"/>
      <color rgb="FF242424"/>
      <name val="Calibri"/>
      <family val="2"/>
      <scheme val="minor"/>
    </font>
    <font>
      <sz val="11"/>
      <color rgb="FF000000"/>
      <name val="Arial"/>
      <family val="2"/>
    </font>
    <font>
      <sz val="12"/>
      <color rgb="FF000000"/>
      <name val="Calibri"/>
      <family val="2"/>
      <scheme val="minor"/>
    </font>
    <font>
      <u/>
      <sz val="11"/>
      <color indexed="8"/>
      <name val="Calibri"/>
      <family val="2"/>
    </font>
    <font>
      <sz val="11"/>
      <color indexed="8"/>
      <name val="Calibri"/>
      <family val="2"/>
    </font>
    <font>
      <i/>
      <sz val="11"/>
      <name val="Calibri"/>
      <family val="2"/>
    </font>
    <font>
      <sz val="9"/>
      <color indexed="81"/>
      <name val="Segoe UI"/>
      <family val="2"/>
    </font>
    <font>
      <b/>
      <sz val="9"/>
      <color indexed="81"/>
      <name val="Segoe UI"/>
      <family val="2"/>
    </font>
    <font>
      <b/>
      <sz val="12"/>
      <name val="Calibri"/>
      <family val="2"/>
      <scheme val="minor"/>
    </font>
    <font>
      <b/>
      <sz val="10"/>
      <name val="Arial"/>
      <family val="2"/>
    </font>
    <font>
      <u/>
      <sz val="9"/>
      <color indexed="81"/>
      <name val="Segoe UI"/>
      <family val="2"/>
    </font>
    <font>
      <sz val="10"/>
      <name val="Arial"/>
      <family val="2"/>
    </font>
    <font>
      <sz val="14"/>
      <name val="Calibri"/>
      <family val="2"/>
      <scheme val="minor"/>
    </font>
    <font>
      <sz val="16"/>
      <name val="Calibri"/>
      <family val="2"/>
      <scheme val="minor"/>
    </font>
    <font>
      <b/>
      <sz val="14"/>
      <name val="Calibri"/>
      <family val="2"/>
      <scheme val="minor"/>
    </font>
    <font>
      <u/>
      <sz val="11"/>
      <name val="Calibri"/>
      <family val="2"/>
      <scheme val="minor"/>
    </font>
    <font>
      <sz val="8"/>
      <name val="Arial"/>
      <family val="2"/>
    </font>
    <font>
      <b/>
      <sz val="10"/>
      <color rgb="FFFF0000"/>
      <name val="Arial"/>
      <family val="2"/>
    </font>
    <font>
      <sz val="10"/>
      <color theme="1"/>
      <name val="Arial"/>
      <family val="2"/>
    </font>
    <font>
      <b/>
      <sz val="12"/>
      <color theme="1"/>
      <name val="Calibri"/>
      <family val="2"/>
      <scheme val="minor"/>
    </font>
    <font>
      <b/>
      <sz val="12"/>
      <color rgb="FF000000"/>
      <name val="Calibri"/>
      <family val="2"/>
      <scheme val="minor"/>
    </font>
    <font>
      <sz val="10"/>
      <color theme="1"/>
      <name val="Arial"/>
      <family val="2"/>
    </font>
    <font>
      <b/>
      <sz val="10"/>
      <color theme="1"/>
      <name val="Arial"/>
      <family val="2"/>
    </font>
    <font>
      <b/>
      <sz val="20"/>
      <color theme="0"/>
      <name val="Arial"/>
      <family val="2"/>
    </font>
    <font>
      <b/>
      <sz val="18"/>
      <color theme="0"/>
      <name val="Arial"/>
      <family val="2"/>
    </font>
    <font>
      <b/>
      <u/>
      <sz val="11"/>
      <name val="Calibri"/>
      <family val="2"/>
      <scheme val="minor"/>
    </font>
    <font>
      <sz val="10"/>
      <color indexed="81"/>
      <name val="Segoe UI"/>
      <family val="2"/>
    </font>
    <font>
      <b/>
      <sz val="10"/>
      <color indexed="81"/>
      <name val="Segoe UI"/>
      <family val="2"/>
    </font>
    <font>
      <u/>
      <sz val="14"/>
      <name val="Calibri"/>
      <family val="2"/>
      <scheme val="minor"/>
    </font>
    <font>
      <u/>
      <sz val="14"/>
      <color rgb="FFFF0000"/>
      <name val="Calibri"/>
      <family val="2"/>
      <scheme val="minor"/>
    </font>
    <font>
      <b/>
      <sz val="11"/>
      <color rgb="FF000000"/>
      <name val="Calibri"/>
      <family val="2"/>
    </font>
    <font>
      <sz val="11"/>
      <color rgb="FF242424"/>
      <name val="Consolas"/>
      <family val="3"/>
    </font>
    <font>
      <sz val="11"/>
      <color rgb="FFFF0000"/>
      <name val="Calibri"/>
      <family val="2"/>
    </font>
    <font>
      <u/>
      <sz val="10"/>
      <color indexed="81"/>
      <name val="Segoe UI"/>
      <family val="2"/>
    </font>
    <font>
      <b/>
      <u/>
      <sz val="14"/>
      <name val="Calibri"/>
      <family val="2"/>
      <scheme val="minor"/>
    </font>
    <font>
      <b/>
      <sz val="11"/>
      <color rgb="FFFF0000"/>
      <name val="Calibri"/>
      <family val="2"/>
    </font>
  </fonts>
  <fills count="41">
    <fill>
      <patternFill patternType="none"/>
    </fill>
    <fill>
      <patternFill patternType="gray125"/>
    </fill>
    <fill>
      <patternFill patternType="solid">
        <fgColor indexed="41"/>
        <bgColor indexed="64"/>
      </patternFill>
    </fill>
    <fill>
      <patternFill patternType="solid">
        <fgColor indexed="10"/>
        <bgColor indexed="10"/>
      </patternFill>
    </fill>
    <fill>
      <patternFill patternType="solid">
        <fgColor indexed="11"/>
        <bgColor indexed="64"/>
      </patternFill>
    </fill>
    <fill>
      <patternFill patternType="solid">
        <fgColor indexed="13"/>
        <bgColor indexed="26"/>
      </patternFill>
    </fill>
    <fill>
      <patternFill patternType="solid">
        <fgColor indexed="53"/>
        <bgColor indexed="64"/>
      </patternFill>
    </fill>
    <fill>
      <patternFill patternType="solid">
        <fgColor rgb="FFFFFF00"/>
        <bgColor indexed="64"/>
      </patternFill>
    </fill>
    <fill>
      <patternFill patternType="solid">
        <fgColor theme="9" tint="0.39997558519241921"/>
        <bgColor indexed="64"/>
      </patternFill>
    </fill>
    <fill>
      <patternFill patternType="solid">
        <fgColor theme="0" tint="-0.34998626667073579"/>
        <bgColor indexed="64"/>
      </patternFill>
    </fill>
    <fill>
      <patternFill patternType="solid">
        <fgColor theme="0"/>
        <bgColor indexed="64"/>
      </patternFill>
    </fill>
    <fill>
      <patternFill patternType="solid">
        <fgColor theme="2" tint="-0.249977111117893"/>
        <bgColor indexed="64"/>
      </patternFill>
    </fill>
    <fill>
      <patternFill patternType="solid">
        <fgColor theme="5" tint="0.59999389629810485"/>
        <bgColor indexed="64"/>
      </patternFill>
    </fill>
    <fill>
      <patternFill patternType="solid">
        <fgColor rgb="FFFFC000"/>
        <bgColor indexed="64"/>
      </patternFill>
    </fill>
    <fill>
      <patternFill patternType="solid">
        <fgColor theme="9" tint="0.59999389629810485"/>
        <bgColor indexed="64"/>
      </patternFill>
    </fill>
    <fill>
      <patternFill patternType="solid">
        <fgColor theme="3" tint="0.79998168889431442"/>
        <bgColor indexed="64"/>
      </patternFill>
    </fill>
    <fill>
      <patternFill patternType="solid">
        <fgColor theme="0" tint="-0.14999847407452621"/>
        <bgColor indexed="64"/>
      </patternFill>
    </fill>
    <fill>
      <patternFill patternType="solid">
        <fgColor theme="7" tint="0.59999389629810485"/>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4" tint="0.59999389629810485"/>
        <bgColor theme="4" tint="0.59999389629810485"/>
      </patternFill>
    </fill>
    <fill>
      <patternFill patternType="solid">
        <fgColor theme="4" tint="0.79998168889431442"/>
        <bgColor theme="4" tint="0.79998168889431442"/>
      </patternFill>
    </fill>
    <fill>
      <patternFill patternType="solid">
        <fgColor theme="3" tint="0.59999389629810485"/>
        <bgColor indexed="64"/>
      </patternFill>
    </fill>
    <fill>
      <patternFill patternType="solid">
        <fgColor theme="6" tint="0.39997558519241921"/>
        <bgColor indexed="64"/>
      </patternFill>
    </fill>
    <fill>
      <patternFill patternType="solid">
        <fgColor theme="4" tint="0.59999389629810485"/>
        <bgColor indexed="64"/>
      </patternFill>
    </fill>
    <fill>
      <patternFill patternType="solid">
        <fgColor rgb="FF00B050"/>
        <bgColor indexed="10"/>
      </patternFill>
    </fill>
    <fill>
      <patternFill patternType="solid">
        <fgColor theme="3"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5" tint="0.39997558519241921"/>
        <bgColor indexed="64"/>
      </patternFill>
    </fill>
    <fill>
      <patternFill patternType="solid">
        <fgColor theme="5" tint="0.39997558519241921"/>
        <bgColor indexed="10"/>
      </patternFill>
    </fill>
    <fill>
      <patternFill patternType="solid">
        <fgColor theme="8" tint="0.59999389629810485"/>
        <bgColor indexed="64"/>
      </patternFill>
    </fill>
    <fill>
      <patternFill patternType="solid">
        <fgColor rgb="FFFA90EB"/>
        <bgColor indexed="64"/>
      </patternFill>
    </fill>
    <fill>
      <patternFill patternType="solid">
        <fgColor rgb="FFFFFF00"/>
        <bgColor indexed="26"/>
      </patternFill>
    </fill>
    <fill>
      <patternFill patternType="solid">
        <fgColor rgb="FF92D050"/>
        <bgColor indexed="64"/>
      </patternFill>
    </fill>
    <fill>
      <patternFill patternType="solid">
        <fgColor rgb="FFFFFF00"/>
        <bgColor rgb="FFFFFFCC"/>
      </patternFill>
    </fill>
    <fill>
      <patternFill patternType="solid">
        <fgColor rgb="FFCCFFFF"/>
        <bgColor rgb="FF000000"/>
      </patternFill>
    </fill>
    <fill>
      <patternFill patternType="solid">
        <fgColor rgb="FFFFFF00"/>
        <bgColor rgb="FFFFFF00"/>
      </patternFill>
    </fill>
    <fill>
      <patternFill patternType="solid">
        <fgColor rgb="FFFFFF00"/>
        <bgColor rgb="FF000000"/>
      </patternFill>
    </fill>
    <fill>
      <patternFill patternType="solid">
        <fgColor rgb="FFFFFFFF"/>
        <bgColor rgb="FF000000"/>
      </patternFill>
    </fill>
  </fills>
  <borders count="3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top style="thin">
        <color indexed="64"/>
      </top>
      <bottom/>
      <diagonal/>
    </border>
    <border>
      <left style="thin">
        <color auto="1"/>
      </left>
      <right style="thin">
        <color auto="1"/>
      </right>
      <top style="thin">
        <color auto="1"/>
      </top>
      <bottom style="thin">
        <color auto="1"/>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indexed="64"/>
      </left>
      <right/>
      <top style="thin">
        <color auto="1"/>
      </top>
      <bottom style="medium">
        <color indexed="64"/>
      </bottom>
      <diagonal/>
    </border>
    <border>
      <left style="thin">
        <color theme="4" tint="0.39997558519241921"/>
      </left>
      <right style="thin">
        <color theme="4" tint="0.39997558519241921"/>
      </right>
      <top style="thin">
        <color theme="4" tint="0.39997558519241921"/>
      </top>
      <bottom style="thin">
        <color theme="4" tint="0.39997558519241921"/>
      </bottom>
      <diagonal/>
    </border>
    <border>
      <left style="thin">
        <color theme="4" tint="0.39997558519241921"/>
      </left>
      <right/>
      <top style="thin">
        <color theme="4" tint="0.39997558519241921"/>
      </top>
      <bottom/>
      <diagonal/>
    </border>
    <border>
      <left style="thin">
        <color theme="4" tint="0.39997558519241921"/>
      </left>
      <right style="thin">
        <color theme="4" tint="0.39997558519241921"/>
      </right>
      <top style="thin">
        <color theme="4" tint="0.39997558519241921"/>
      </top>
      <bottom/>
      <diagonal/>
    </border>
    <border>
      <left style="thin">
        <color theme="4" tint="0.39997558519241921"/>
      </left>
      <right/>
      <top style="thin">
        <color theme="4" tint="0.39997558519241921"/>
      </top>
      <bottom style="thin">
        <color theme="4" tint="0.39997558519241921"/>
      </bottom>
      <diagonal/>
    </border>
    <border>
      <left/>
      <right/>
      <top style="thin">
        <color theme="4" tint="0.39997558519241921"/>
      </top>
      <bottom/>
      <diagonal/>
    </border>
    <border>
      <left/>
      <right/>
      <top style="thin">
        <color theme="4" tint="0.39997558519241921"/>
      </top>
      <bottom style="thin">
        <color theme="4" tint="0.39997558519241921"/>
      </bottom>
      <diagonal/>
    </border>
    <border>
      <left/>
      <right style="thin">
        <color indexed="64"/>
      </right>
      <top style="thin">
        <color indexed="64"/>
      </top>
      <bottom style="medium">
        <color indexed="64"/>
      </bottom>
      <diagonal/>
    </border>
    <border>
      <left/>
      <right/>
      <top style="thin">
        <color auto="1"/>
      </top>
      <bottom style="medium">
        <color indexed="64"/>
      </bottom>
      <diagonal/>
    </border>
    <border>
      <left style="thin">
        <color rgb="FFD9D9D9"/>
      </left>
      <right style="thin">
        <color rgb="FFD9D9D9"/>
      </right>
      <top style="thin">
        <color rgb="FFD9D9D9"/>
      </top>
      <bottom style="thin">
        <color rgb="FFD9D9D9"/>
      </bottom>
      <diagonal/>
    </border>
  </borders>
  <cellStyleXfs count="107">
    <xf numFmtId="0" fontId="0" fillId="0" borderId="0"/>
    <xf numFmtId="0" fontId="7" fillId="0" borderId="0"/>
    <xf numFmtId="164" fontId="7" fillId="0" borderId="0" applyFill="0" applyBorder="0" applyAlignment="0" applyProtection="0"/>
    <xf numFmtId="165" fontId="7" fillId="0" borderId="0" applyFill="0" applyBorder="0" applyAlignment="0" applyProtection="0"/>
    <xf numFmtId="0" fontId="8" fillId="0" borderId="0" applyNumberFormat="0" applyFill="0" applyBorder="0" applyAlignment="0" applyProtection="0"/>
    <xf numFmtId="44" fontId="10" fillId="0" borderId="0" applyFont="0" applyFill="0" applyBorder="0" applyAlignment="0" applyProtection="0"/>
    <xf numFmtId="167" fontId="10" fillId="0" borderId="0" applyFont="0" applyFill="0" applyBorder="0" applyAlignment="0" applyProtection="0"/>
    <xf numFmtId="43" fontId="7" fillId="0" borderId="0" applyFill="0" applyBorder="0" applyAlignment="0" applyProtection="0"/>
    <xf numFmtId="43" fontId="7" fillId="0" borderId="0" applyFill="0" applyBorder="0" applyAlignment="0" applyProtection="0"/>
    <xf numFmtId="44" fontId="7" fillId="0" borderId="0" applyFont="0" applyFill="0" applyBorder="0" applyAlignment="0" applyProtection="0"/>
    <xf numFmtId="167" fontId="7" fillId="0" borderId="0" applyFont="0" applyFill="0" applyBorder="0" applyAlignment="0" applyProtection="0"/>
    <xf numFmtId="43" fontId="7" fillId="0" borderId="0" applyFill="0" applyBorder="0" applyAlignment="0" applyProtection="0"/>
    <xf numFmtId="43" fontId="7" fillId="0" borderId="0" applyFill="0" applyBorder="0" applyAlignment="0" applyProtection="0"/>
    <xf numFmtId="9" fontId="7" fillId="0" borderId="0" applyFont="0" applyFill="0" applyBorder="0" applyAlignment="0" applyProtection="0"/>
    <xf numFmtId="44" fontId="6" fillId="0" borderId="0" applyFont="0" applyFill="0" applyBorder="0" applyAlignment="0" applyProtection="0"/>
    <xf numFmtId="169" fontId="7" fillId="0" borderId="0" applyBorder="0" applyProtection="0"/>
    <xf numFmtId="169" fontId="7" fillId="0" borderId="0" applyBorder="0" applyProtection="0"/>
    <xf numFmtId="170" fontId="7" fillId="0" borderId="0" applyBorder="0" applyProtection="0"/>
    <xf numFmtId="170" fontId="7" fillId="0" borderId="0" applyBorder="0" applyProtection="0"/>
    <xf numFmtId="169" fontId="7" fillId="0" borderId="0" applyBorder="0" applyProtection="0"/>
    <xf numFmtId="0" fontId="15" fillId="0" borderId="0"/>
    <xf numFmtId="9" fontId="7" fillId="0" borderId="0" applyBorder="0" applyProtection="0"/>
    <xf numFmtId="165" fontId="15" fillId="0" borderId="0" applyBorder="0" applyProtection="0"/>
    <xf numFmtId="171" fontId="15" fillId="0" borderId="0" applyBorder="0" applyProtection="0"/>
    <xf numFmtId="171" fontId="15" fillId="0" borderId="0" applyBorder="0" applyProtection="0"/>
    <xf numFmtId="171" fontId="15" fillId="0" borderId="0" applyBorder="0" applyProtection="0"/>
    <xf numFmtId="171" fontId="15" fillId="0" borderId="0" applyBorder="0" applyProtection="0"/>
    <xf numFmtId="165" fontId="15" fillId="0" borderId="0" applyBorder="0" applyProtection="0"/>
    <xf numFmtId="0" fontId="16" fillId="0" borderId="0" applyBorder="0" applyProtection="0"/>
    <xf numFmtId="44" fontId="7" fillId="0" borderId="0" applyFont="0" applyFill="0" applyBorder="0" applyAlignment="0" applyProtection="0"/>
    <xf numFmtId="44" fontId="5" fillId="0" borderId="0" applyFont="0" applyFill="0" applyBorder="0" applyAlignment="0" applyProtection="0"/>
    <xf numFmtId="43" fontId="7" fillId="0" borderId="0" applyFill="0" applyBorder="0" applyAlignment="0" applyProtection="0"/>
    <xf numFmtId="43" fontId="7" fillId="0" borderId="0" applyFill="0" applyBorder="0" applyAlignment="0" applyProtection="0"/>
    <xf numFmtId="43" fontId="7" fillId="0" borderId="0" applyFill="0" applyBorder="0" applyAlignment="0" applyProtection="0"/>
    <xf numFmtId="43" fontId="7" fillId="0" borderId="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3" fontId="7" fillId="0" borderId="0" applyFill="0" applyBorder="0" applyAlignment="0" applyProtection="0"/>
    <xf numFmtId="43" fontId="7" fillId="0" borderId="0" applyFill="0" applyBorder="0" applyAlignment="0" applyProtection="0"/>
    <xf numFmtId="44" fontId="7" fillId="0" borderId="0" applyFont="0" applyFill="0" applyBorder="0" applyAlignment="0" applyProtection="0"/>
    <xf numFmtId="43" fontId="7" fillId="0" borderId="0" applyFill="0" applyBorder="0" applyAlignment="0" applyProtection="0"/>
    <xf numFmtId="43" fontId="7" fillId="0" borderId="0" applyFill="0" applyBorder="0" applyAlignment="0" applyProtection="0"/>
    <xf numFmtId="44" fontId="4" fillId="0" borderId="0" applyFont="0" applyFill="0" applyBorder="0" applyAlignment="0" applyProtection="0"/>
    <xf numFmtId="44" fontId="7" fillId="0" borderId="0" applyFont="0" applyFill="0" applyBorder="0" applyAlignment="0" applyProtection="0"/>
    <xf numFmtId="43" fontId="7" fillId="0" borderId="0" applyFill="0" applyBorder="0" applyAlignment="0" applyProtection="0"/>
    <xf numFmtId="43" fontId="7" fillId="0" borderId="0" applyFill="0" applyBorder="0" applyAlignment="0" applyProtection="0"/>
    <xf numFmtId="44" fontId="7" fillId="0" borderId="0" applyFont="0" applyFill="0" applyBorder="0" applyAlignment="0" applyProtection="0"/>
    <xf numFmtId="43" fontId="7" fillId="0" borderId="0" applyFill="0" applyBorder="0" applyAlignment="0" applyProtection="0"/>
    <xf numFmtId="43" fontId="7" fillId="0" borderId="0" applyFill="0" applyBorder="0" applyAlignment="0" applyProtection="0"/>
    <xf numFmtId="44" fontId="3" fillId="0" borderId="0" applyFont="0" applyFill="0" applyBorder="0" applyAlignment="0" applyProtection="0"/>
    <xf numFmtId="44" fontId="7" fillId="0" borderId="0" applyFont="0" applyFill="0" applyBorder="0" applyAlignment="0" applyProtection="0"/>
    <xf numFmtId="44" fontId="3" fillId="0" borderId="0" applyFont="0" applyFill="0" applyBorder="0" applyAlignment="0" applyProtection="0"/>
    <xf numFmtId="43" fontId="7" fillId="0" borderId="0" applyFill="0" applyBorder="0" applyAlignment="0" applyProtection="0"/>
    <xf numFmtId="43" fontId="7" fillId="0" borderId="0" applyFill="0" applyBorder="0" applyAlignment="0" applyProtection="0"/>
    <xf numFmtId="43" fontId="7" fillId="0" borderId="0" applyFill="0" applyBorder="0" applyAlignment="0" applyProtection="0"/>
    <xf numFmtId="43" fontId="7" fillId="0" borderId="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3" fontId="7" fillId="0" borderId="0" applyFill="0" applyBorder="0" applyAlignment="0" applyProtection="0"/>
    <xf numFmtId="43" fontId="7" fillId="0" borderId="0" applyFill="0" applyBorder="0" applyAlignment="0" applyProtection="0"/>
    <xf numFmtId="44" fontId="7" fillId="0" borderId="0" applyFont="0" applyFill="0" applyBorder="0" applyAlignment="0" applyProtection="0"/>
    <xf numFmtId="43" fontId="7" fillId="0" borderId="0" applyFill="0" applyBorder="0" applyAlignment="0" applyProtection="0"/>
    <xf numFmtId="43" fontId="7" fillId="0" borderId="0" applyFill="0" applyBorder="0" applyAlignment="0" applyProtection="0"/>
    <xf numFmtId="44" fontId="3" fillId="0" borderId="0" applyFont="0" applyFill="0" applyBorder="0" applyAlignment="0" applyProtection="0"/>
    <xf numFmtId="44" fontId="7" fillId="0" borderId="0" applyFont="0" applyFill="0" applyBorder="0" applyAlignment="0" applyProtection="0"/>
    <xf numFmtId="43" fontId="7" fillId="0" borderId="0" applyFill="0" applyBorder="0" applyAlignment="0" applyProtection="0"/>
    <xf numFmtId="43" fontId="7" fillId="0" borderId="0" applyFill="0" applyBorder="0" applyAlignment="0" applyProtection="0"/>
    <xf numFmtId="44" fontId="7" fillId="0" borderId="0" applyFont="0" applyFill="0" applyBorder="0" applyAlignment="0" applyProtection="0"/>
    <xf numFmtId="43" fontId="7" fillId="0" borderId="0" applyFill="0" applyBorder="0" applyAlignment="0" applyProtection="0"/>
    <xf numFmtId="43" fontId="7" fillId="0" borderId="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3" fontId="7" fillId="0" borderId="0" applyFill="0" applyBorder="0" applyAlignment="0" applyProtection="0"/>
    <xf numFmtId="43" fontId="7" fillId="0" borderId="0" applyFill="0" applyBorder="0" applyAlignment="0" applyProtection="0"/>
    <xf numFmtId="43" fontId="7" fillId="0" borderId="0" applyFill="0" applyBorder="0" applyAlignment="0" applyProtection="0"/>
    <xf numFmtId="43" fontId="7" fillId="0" borderId="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3" fontId="7" fillId="0" borderId="0" applyFill="0" applyBorder="0" applyAlignment="0" applyProtection="0"/>
    <xf numFmtId="43" fontId="7" fillId="0" borderId="0" applyFill="0" applyBorder="0" applyAlignment="0" applyProtection="0"/>
    <xf numFmtId="44" fontId="7" fillId="0" borderId="0" applyFont="0" applyFill="0" applyBorder="0" applyAlignment="0" applyProtection="0"/>
    <xf numFmtId="43" fontId="7" fillId="0" borderId="0" applyFill="0" applyBorder="0" applyAlignment="0" applyProtection="0"/>
    <xf numFmtId="43" fontId="7" fillId="0" borderId="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3" fontId="7" fillId="0" borderId="0" applyFill="0" applyBorder="0" applyAlignment="0" applyProtection="0"/>
    <xf numFmtId="43" fontId="7" fillId="0" borderId="0" applyFill="0" applyBorder="0" applyAlignment="0" applyProtection="0"/>
    <xf numFmtId="44" fontId="7" fillId="0" borderId="0" applyFont="0" applyFill="0" applyBorder="0" applyAlignment="0" applyProtection="0"/>
    <xf numFmtId="43" fontId="7" fillId="0" borderId="0" applyFill="0" applyBorder="0" applyAlignment="0" applyProtection="0"/>
    <xf numFmtId="43" fontId="7" fillId="0" borderId="0" applyFill="0" applyBorder="0" applyAlignment="0" applyProtection="0"/>
    <xf numFmtId="44" fontId="1" fillId="0" borderId="0" applyFont="0" applyFill="0" applyBorder="0" applyAlignment="0" applyProtection="0"/>
    <xf numFmtId="44" fontId="7" fillId="0" borderId="0" applyFont="0" applyFill="0" applyBorder="0" applyAlignment="0" applyProtection="0"/>
    <xf numFmtId="44" fontId="1" fillId="0" borderId="0" applyFont="0" applyFill="0" applyBorder="0" applyAlignment="0" applyProtection="0"/>
    <xf numFmtId="43" fontId="7" fillId="0" borderId="0" applyFill="0" applyBorder="0" applyAlignment="0" applyProtection="0"/>
    <xf numFmtId="43" fontId="7" fillId="0" borderId="0" applyFill="0" applyBorder="0" applyAlignment="0" applyProtection="0"/>
    <xf numFmtId="43" fontId="7" fillId="0" borderId="0" applyFill="0" applyBorder="0" applyAlignment="0" applyProtection="0"/>
    <xf numFmtId="43" fontId="7" fillId="0" borderId="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3" fontId="7" fillId="0" borderId="0" applyFill="0" applyBorder="0" applyAlignment="0" applyProtection="0"/>
    <xf numFmtId="43" fontId="7" fillId="0" borderId="0" applyFill="0" applyBorder="0" applyAlignment="0" applyProtection="0"/>
    <xf numFmtId="44" fontId="7" fillId="0" borderId="0" applyFont="0" applyFill="0" applyBorder="0" applyAlignment="0" applyProtection="0"/>
    <xf numFmtId="43" fontId="7" fillId="0" borderId="0" applyFill="0" applyBorder="0" applyAlignment="0" applyProtection="0"/>
    <xf numFmtId="43" fontId="7" fillId="0" borderId="0" applyFill="0" applyBorder="0" applyAlignment="0" applyProtection="0"/>
    <xf numFmtId="44" fontId="1" fillId="0" borderId="0" applyFont="0" applyFill="0" applyBorder="0" applyAlignment="0" applyProtection="0"/>
    <xf numFmtId="9" fontId="35" fillId="0" borderId="0" applyFont="0" applyFill="0" applyBorder="0" applyAlignment="0" applyProtection="0"/>
  </cellStyleXfs>
  <cellXfs count="379">
    <xf numFmtId="0" fontId="0" fillId="0" borderId="0" xfId="0"/>
    <xf numFmtId="0" fontId="9" fillId="0" borderId="0" xfId="1" applyFont="1" applyFill="1" applyAlignment="1">
      <alignment horizontal="center" vertical="center" wrapText="1"/>
    </xf>
    <xf numFmtId="0" fontId="9" fillId="0" borderId="0" xfId="1" applyFont="1" applyAlignment="1">
      <alignment wrapText="1"/>
    </xf>
    <xf numFmtId="0" fontId="9" fillId="0" borderId="0" xfId="1" applyFont="1" applyFill="1" applyAlignment="1">
      <alignment vertical="center" wrapText="1"/>
    </xf>
    <xf numFmtId="0" fontId="9" fillId="0" borderId="0" xfId="1" applyFont="1" applyFill="1" applyAlignment="1" applyProtection="1">
      <alignment wrapText="1"/>
      <protection locked="0"/>
    </xf>
    <xf numFmtId="3" fontId="9" fillId="0" borderId="0" xfId="1" applyNumberFormat="1" applyFont="1" applyAlignment="1" applyProtection="1">
      <alignment wrapText="1"/>
      <protection locked="0"/>
    </xf>
    <xf numFmtId="0" fontId="9" fillId="0" borderId="0" xfId="1" applyFont="1" applyAlignment="1" applyProtection="1">
      <alignment wrapText="1"/>
      <protection locked="0"/>
    </xf>
    <xf numFmtId="44" fontId="9" fillId="8" borderId="1" xfId="1" applyNumberFormat="1" applyFont="1" applyFill="1" applyBorder="1" applyAlignment="1">
      <alignment vertical="center" wrapText="1"/>
    </xf>
    <xf numFmtId="0" fontId="9" fillId="7" borderId="1" xfId="0" applyFont="1" applyFill="1" applyBorder="1" applyAlignment="1">
      <alignment horizontal="center" vertical="center" wrapText="1"/>
    </xf>
    <xf numFmtId="44" fontId="9" fillId="8" borderId="1" xfId="1" applyNumberFormat="1" applyFont="1" applyFill="1" applyBorder="1" applyAlignment="1">
      <alignment horizontal="center" vertical="center" wrapText="1"/>
    </xf>
    <xf numFmtId="0" fontId="9" fillId="2" borderId="1" xfId="1" applyFont="1" applyFill="1" applyBorder="1" applyAlignment="1" applyProtection="1">
      <alignment horizontal="center" vertical="center" wrapText="1"/>
      <protection locked="0"/>
    </xf>
    <xf numFmtId="0" fontId="9" fillId="2" borderId="1" xfId="1" applyFont="1" applyFill="1" applyBorder="1" applyAlignment="1" applyProtection="1">
      <alignment horizontal="center" vertical="center" wrapText="1"/>
    </xf>
    <xf numFmtId="166" fontId="9" fillId="2" borderId="1" xfId="1" applyNumberFormat="1" applyFont="1" applyFill="1" applyBorder="1" applyAlignment="1">
      <alignment horizontal="center" vertical="center" wrapText="1"/>
    </xf>
    <xf numFmtId="166" fontId="9" fillId="4" borderId="1" xfId="0" applyNumberFormat="1" applyFont="1" applyFill="1" applyBorder="1" applyAlignment="1">
      <alignment horizontal="center" vertical="center" wrapText="1"/>
    </xf>
    <xf numFmtId="3" fontId="9" fillId="3" borderId="1" xfId="1" applyNumberFormat="1" applyFont="1" applyFill="1" applyBorder="1" applyAlignment="1" applyProtection="1">
      <alignment horizontal="center" vertical="center" wrapText="1"/>
      <protection locked="0"/>
    </xf>
    <xf numFmtId="4" fontId="9" fillId="0" borderId="0" xfId="1" applyNumberFormat="1" applyFont="1" applyFill="1" applyAlignment="1">
      <alignment horizontal="center" vertical="center" wrapText="1"/>
    </xf>
    <xf numFmtId="166" fontId="9" fillId="0" borderId="0" xfId="0" applyNumberFormat="1" applyFont="1" applyFill="1" applyAlignment="1">
      <alignment horizontal="center" vertical="center" wrapText="1"/>
    </xf>
    <xf numFmtId="44" fontId="9" fillId="0" borderId="0" xfId="5" applyFont="1" applyFill="1" applyAlignment="1">
      <alignment horizontal="center" vertical="center" wrapText="1"/>
    </xf>
    <xf numFmtId="168" fontId="9" fillId="2" borderId="1" xfId="3" applyNumberFormat="1" applyFont="1" applyFill="1" applyBorder="1" applyAlignment="1" applyProtection="1">
      <alignment horizontal="center" vertical="center" wrapText="1"/>
    </xf>
    <xf numFmtId="0" fontId="13" fillId="0" borderId="0" xfId="1" applyFont="1" applyFill="1" applyAlignment="1">
      <alignment horizontal="center" vertical="center" wrapText="1"/>
    </xf>
    <xf numFmtId="0" fontId="12" fillId="9" borderId="1" xfId="0" applyFont="1" applyFill="1" applyBorder="1" applyAlignment="1">
      <alignment horizontal="center" vertical="center"/>
    </xf>
    <xf numFmtId="0" fontId="12" fillId="9" borderId="1" xfId="0" applyFont="1" applyFill="1" applyBorder="1" applyAlignment="1">
      <alignment horizontal="center" vertical="center" wrapText="1"/>
    </xf>
    <xf numFmtId="0" fontId="9" fillId="9" borderId="0" xfId="1" applyFont="1" applyFill="1" applyAlignment="1">
      <alignment horizontal="center" vertical="center" wrapText="1"/>
    </xf>
    <xf numFmtId="0" fontId="14" fillId="0" borderId="0" xfId="1" applyFont="1" applyFill="1" applyAlignment="1">
      <alignment horizontal="center" vertical="center"/>
    </xf>
    <xf numFmtId="0" fontId="14" fillId="0" borderId="0" xfId="1" applyFont="1" applyFill="1" applyAlignment="1">
      <alignment horizontal="center" vertical="center" wrapText="1"/>
    </xf>
    <xf numFmtId="166" fontId="9" fillId="9" borderId="1" xfId="1" applyNumberFormat="1" applyFont="1" applyFill="1" applyBorder="1" applyAlignment="1">
      <alignment horizontal="center" vertical="center" wrapText="1"/>
    </xf>
    <xf numFmtId="0" fontId="9" fillId="9" borderId="1" xfId="1" applyFont="1" applyFill="1" applyBorder="1" applyAlignment="1" applyProtection="1">
      <alignment horizontal="center" vertical="center" wrapText="1"/>
      <protection locked="0"/>
    </xf>
    <xf numFmtId="168" fontId="0" fillId="0" borderId="1" xfId="0" applyNumberFormat="1" applyFont="1" applyFill="1" applyBorder="1" applyAlignment="1">
      <alignment horizontal="center" vertical="center"/>
    </xf>
    <xf numFmtId="0" fontId="9" fillId="2" borderId="1" xfId="1" applyNumberFormat="1" applyFont="1" applyFill="1" applyBorder="1" applyAlignment="1" applyProtection="1">
      <alignment horizontal="center" vertical="center" wrapText="1"/>
      <protection locked="0"/>
    </xf>
    <xf numFmtId="44" fontId="9" fillId="0" borderId="1" xfId="50" applyFont="1" applyFill="1" applyBorder="1" applyAlignment="1" applyProtection="1">
      <alignment horizontal="center" vertical="center" wrapText="1"/>
      <protection locked="0"/>
    </xf>
    <xf numFmtId="3" fontId="9" fillId="0" borderId="1" xfId="1" applyNumberFormat="1" applyFont="1" applyFill="1" applyBorder="1" applyAlignment="1" applyProtection="1">
      <alignment horizontal="center" vertical="center" wrapText="1"/>
      <protection locked="0"/>
    </xf>
    <xf numFmtId="0" fontId="9" fillId="0" borderId="1" xfId="1" applyFont="1" applyBorder="1" applyAlignment="1">
      <alignment wrapText="1"/>
    </xf>
    <xf numFmtId="168" fontId="9" fillId="0" borderId="1" xfId="1" applyNumberFormat="1" applyFont="1" applyBorder="1" applyAlignment="1">
      <alignment wrapText="1"/>
    </xf>
    <xf numFmtId="0" fontId="9" fillId="0" borderId="1" xfId="1" applyFont="1" applyFill="1" applyBorder="1" applyAlignment="1">
      <alignment horizontal="center" wrapText="1"/>
    </xf>
    <xf numFmtId="3" fontId="9" fillId="0" borderId="1" xfId="1" applyNumberFormat="1" applyFont="1" applyBorder="1" applyAlignment="1" applyProtection="1">
      <alignment horizontal="center" vertical="center" wrapText="1"/>
      <protection locked="0"/>
    </xf>
    <xf numFmtId="0" fontId="7" fillId="10" borderId="13" xfId="1" applyFill="1" applyBorder="1" applyAlignment="1">
      <alignment horizontal="justify" vertical="top" wrapText="1"/>
    </xf>
    <xf numFmtId="0" fontId="7" fillId="10" borderId="13" xfId="1" applyFill="1" applyBorder="1" applyAlignment="1">
      <alignment horizontal="center" vertical="center" wrapText="1"/>
    </xf>
    <xf numFmtId="49" fontId="11" fillId="10" borderId="13" xfId="0" applyNumberFormat="1" applyFont="1" applyFill="1" applyBorder="1" applyAlignment="1">
      <alignment horizontal="center" vertical="center" wrapText="1"/>
    </xf>
    <xf numFmtId="0" fontId="11" fillId="10" borderId="13" xfId="0" applyFont="1" applyFill="1" applyBorder="1" applyAlignment="1">
      <alignment horizontal="center" vertical="center" wrapText="1"/>
    </xf>
    <xf numFmtId="172" fontId="18" fillId="10" borderId="13" xfId="0" applyNumberFormat="1" applyFont="1" applyFill="1" applyBorder="1" applyAlignment="1">
      <alignment horizontal="center" vertical="center"/>
    </xf>
    <xf numFmtId="172" fontId="18" fillId="10" borderId="13" xfId="0" applyNumberFormat="1" applyFont="1" applyFill="1" applyBorder="1" applyAlignment="1">
      <alignment horizontal="center" vertical="center" wrapText="1"/>
    </xf>
    <xf numFmtId="0" fontId="0" fillId="10" borderId="13" xfId="0" applyFill="1" applyBorder="1" applyAlignment="1">
      <alignment horizontal="justify" vertical="top" wrapText="1"/>
    </xf>
    <xf numFmtId="0" fontId="0" fillId="10" borderId="13" xfId="0" applyFill="1" applyBorder="1" applyAlignment="1">
      <alignment horizontal="center" vertical="center" wrapText="1"/>
    </xf>
    <xf numFmtId="49" fontId="11" fillId="10" borderId="13" xfId="0" applyNumberFormat="1" applyFont="1" applyFill="1" applyBorder="1" applyAlignment="1">
      <alignment horizontal="center" vertical="center"/>
    </xf>
    <xf numFmtId="0" fontId="19" fillId="10" borderId="13" xfId="0" applyFont="1" applyFill="1" applyBorder="1" applyAlignment="1">
      <alignment horizontal="justify" vertical="top" wrapText="1"/>
    </xf>
    <xf numFmtId="0" fontId="19" fillId="10" borderId="13" xfId="0" applyFont="1" applyFill="1" applyBorder="1" applyAlignment="1">
      <alignment horizontal="center" vertical="center" wrapText="1"/>
    </xf>
    <xf numFmtId="0" fontId="11" fillId="10" borderId="13" xfId="0" applyFont="1" applyFill="1" applyBorder="1" applyAlignment="1">
      <alignment horizontal="center" vertical="center"/>
    </xf>
    <xf numFmtId="0" fontId="25" fillId="10" borderId="13" xfId="0" applyFont="1" applyFill="1" applyBorder="1" applyAlignment="1">
      <alignment horizontal="justify" vertical="top" wrapText="1"/>
    </xf>
    <xf numFmtId="0" fontId="25" fillId="10" borderId="13" xfId="0" applyFont="1" applyFill="1" applyBorder="1" applyAlignment="1">
      <alignment horizontal="center" vertical="center" wrapText="1"/>
    </xf>
    <xf numFmtId="0" fontId="11" fillId="10" borderId="13" xfId="0" applyFont="1" applyFill="1" applyBorder="1" applyAlignment="1">
      <alignment horizontal="center"/>
    </xf>
    <xf numFmtId="0" fontId="9" fillId="10" borderId="13" xfId="0" applyFont="1" applyFill="1" applyBorder="1" applyAlignment="1">
      <alignment horizontal="justify" vertical="top" wrapText="1"/>
    </xf>
    <xf numFmtId="0" fontId="9" fillId="10" borderId="13" xfId="0" applyFont="1" applyFill="1" applyBorder="1" applyAlignment="1">
      <alignment horizontal="center" vertical="center" wrapText="1"/>
    </xf>
    <xf numFmtId="0" fontId="22" fillId="10" borderId="13" xfId="0" applyFont="1" applyFill="1" applyBorder="1" applyAlignment="1">
      <alignment horizontal="justify" vertical="top" wrapText="1"/>
    </xf>
    <xf numFmtId="0" fontId="22" fillId="10" borderId="13" xfId="0" applyFont="1" applyFill="1" applyBorder="1" applyAlignment="1">
      <alignment horizontal="center" vertical="center" wrapText="1"/>
    </xf>
    <xf numFmtId="0" fontId="20" fillId="10" borderId="13" xfId="0" applyFont="1" applyFill="1" applyBorder="1" applyAlignment="1">
      <alignment horizontal="center" vertical="center"/>
    </xf>
    <xf numFmtId="0" fontId="7" fillId="10" borderId="13" xfId="0" applyFont="1" applyFill="1" applyBorder="1" applyAlignment="1">
      <alignment horizontal="justify" vertical="top"/>
    </xf>
    <xf numFmtId="0" fontId="7" fillId="10" borderId="13" xfId="0" applyFont="1" applyFill="1" applyBorder="1" applyAlignment="1">
      <alignment horizontal="center" vertical="center"/>
    </xf>
    <xf numFmtId="0" fontId="7" fillId="10" borderId="13" xfId="0" applyFont="1" applyFill="1" applyBorder="1" applyAlignment="1">
      <alignment horizontal="justify" vertical="top" wrapText="1"/>
    </xf>
    <xf numFmtId="0" fontId="7" fillId="10" borderId="13" xfId="0" applyFont="1" applyFill="1" applyBorder="1" applyAlignment="1">
      <alignment horizontal="center" vertical="center" wrapText="1"/>
    </xf>
    <xf numFmtId="49" fontId="7" fillId="10" borderId="13" xfId="0" applyNumberFormat="1" applyFont="1" applyFill="1" applyBorder="1" applyAlignment="1">
      <alignment horizontal="center" vertical="center" wrapText="1"/>
    </xf>
    <xf numFmtId="0" fontId="26" fillId="10" borderId="13" xfId="0" applyFont="1" applyFill="1" applyBorder="1" applyAlignment="1">
      <alignment horizontal="center" vertical="center" wrapText="1"/>
    </xf>
    <xf numFmtId="0" fontId="21" fillId="10" borderId="13" xfId="0" applyFont="1" applyFill="1" applyBorder="1" applyAlignment="1">
      <alignment horizontal="justify" vertical="top" wrapText="1"/>
    </xf>
    <xf numFmtId="0" fontId="9" fillId="10" borderId="13" xfId="1" applyFont="1" applyFill="1" applyBorder="1" applyAlignment="1">
      <alignment horizontal="justify" vertical="top" wrapText="1"/>
    </xf>
    <xf numFmtId="0" fontId="9" fillId="10" borderId="13" xfId="1" applyFont="1" applyFill="1" applyBorder="1" applyAlignment="1">
      <alignment horizontal="center" vertical="center" wrapText="1"/>
    </xf>
    <xf numFmtId="0" fontId="20" fillId="10" borderId="13" xfId="0" applyFont="1" applyFill="1" applyBorder="1" applyAlignment="1">
      <alignment vertical="center"/>
    </xf>
    <xf numFmtId="0" fontId="17" fillId="10" borderId="13" xfId="0" applyFont="1" applyFill="1" applyBorder="1" applyAlignment="1">
      <alignment horizontal="justify" vertical="top" wrapText="1"/>
    </xf>
    <xf numFmtId="0" fontId="24" fillId="10" borderId="13" xfId="0" applyFont="1" applyFill="1" applyBorder="1" applyAlignment="1">
      <alignment vertical="center" wrapText="1"/>
    </xf>
    <xf numFmtId="0" fontId="11" fillId="10" borderId="13" xfId="0" applyFont="1" applyFill="1" applyBorder="1" applyAlignment="1">
      <alignment horizontal="justify" vertical="top" wrapText="1"/>
    </xf>
    <xf numFmtId="0" fontId="32" fillId="10" borderId="13" xfId="0" applyFont="1" applyFill="1" applyBorder="1" applyAlignment="1">
      <alignment horizontal="center" vertical="center" wrapText="1"/>
    </xf>
    <xf numFmtId="14" fontId="9" fillId="2" borderId="13" xfId="1" applyNumberFormat="1" applyFont="1" applyFill="1" applyBorder="1" applyAlignment="1" applyProtection="1">
      <alignment horizontal="center" vertical="center" wrapText="1"/>
      <protection locked="0"/>
    </xf>
    <xf numFmtId="0" fontId="9" fillId="12" borderId="13" xfId="1" applyFont="1" applyFill="1" applyBorder="1" applyAlignment="1">
      <alignment horizontal="center" vertical="center" wrapText="1"/>
    </xf>
    <xf numFmtId="0" fontId="0" fillId="0" borderId="13" xfId="0" applyBorder="1" applyAlignment="1">
      <alignment horizontal="center" vertical="center"/>
    </xf>
    <xf numFmtId="168" fontId="9" fillId="2" borderId="5" xfId="3" applyNumberFormat="1" applyFont="1" applyFill="1" applyBorder="1" applyAlignment="1" applyProtection="1">
      <alignment horizontal="center" vertical="center" wrapText="1"/>
    </xf>
    <xf numFmtId="0" fontId="9" fillId="12" borderId="5" xfId="1" applyFont="1" applyFill="1" applyBorder="1" applyAlignment="1">
      <alignment horizontal="center" vertical="center" wrapText="1"/>
    </xf>
    <xf numFmtId="0" fontId="41" fillId="0" borderId="13" xfId="0" applyFont="1" applyBorder="1" applyAlignment="1">
      <alignment horizontal="center" vertical="center"/>
    </xf>
    <xf numFmtId="172" fontId="32" fillId="10" borderId="13" xfId="0" applyNumberFormat="1" applyFont="1" applyFill="1" applyBorder="1" applyAlignment="1">
      <alignment horizontal="center" vertical="center"/>
    </xf>
    <xf numFmtId="172" fontId="32" fillId="10" borderId="13" xfId="0" applyNumberFormat="1" applyFont="1" applyFill="1" applyBorder="1" applyAlignment="1">
      <alignment horizontal="center" vertical="center" wrapText="1"/>
    </xf>
    <xf numFmtId="172" fontId="11" fillId="10" borderId="13" xfId="0" applyNumberFormat="1" applyFont="1" applyFill="1" applyBorder="1" applyAlignment="1">
      <alignment horizontal="center" vertical="center"/>
    </xf>
    <xf numFmtId="0" fontId="20" fillId="10" borderId="13" xfId="0" applyFont="1" applyFill="1" applyBorder="1" applyAlignment="1">
      <alignment horizontal="justify" vertical="top" wrapText="1"/>
    </xf>
    <xf numFmtId="0" fontId="43" fillId="10" borderId="13" xfId="0" applyFont="1" applyFill="1" applyBorder="1" applyAlignment="1">
      <alignment horizontal="center" vertical="center" wrapText="1"/>
    </xf>
    <xf numFmtId="172" fontId="32" fillId="16" borderId="13" xfId="0" applyNumberFormat="1" applyFont="1" applyFill="1" applyBorder="1" applyAlignment="1">
      <alignment horizontal="center" vertical="center"/>
    </xf>
    <xf numFmtId="172" fontId="32" fillId="16" borderId="13" xfId="0" applyNumberFormat="1" applyFont="1" applyFill="1" applyBorder="1" applyAlignment="1">
      <alignment horizontal="center" vertical="center" wrapText="1"/>
    </xf>
    <xf numFmtId="172" fontId="11" fillId="16" borderId="13" xfId="0" applyNumberFormat="1" applyFont="1" applyFill="1" applyBorder="1" applyAlignment="1">
      <alignment horizontal="center" vertical="center"/>
    </xf>
    <xf numFmtId="0" fontId="20" fillId="16" borderId="13" xfId="0" applyFont="1" applyFill="1" applyBorder="1" applyAlignment="1">
      <alignment horizontal="justify" vertical="top" wrapText="1"/>
    </xf>
    <xf numFmtId="0" fontId="43" fillId="16" borderId="13" xfId="0" applyFont="1" applyFill="1" applyBorder="1" applyAlignment="1">
      <alignment horizontal="center" vertical="center" wrapText="1"/>
    </xf>
    <xf numFmtId="0" fontId="11" fillId="16" borderId="13" xfId="0" applyFont="1" applyFill="1" applyBorder="1" applyAlignment="1">
      <alignment horizontal="center" vertical="center"/>
    </xf>
    <xf numFmtId="0" fontId="26" fillId="16" borderId="13" xfId="0" applyFont="1" applyFill="1" applyBorder="1" applyAlignment="1">
      <alignment horizontal="justify" vertical="top" wrapText="1"/>
    </xf>
    <xf numFmtId="0" fontId="44" fillId="16" borderId="13" xfId="0" applyFont="1" applyFill="1" applyBorder="1" applyAlignment="1">
      <alignment horizontal="center" vertical="center" wrapText="1"/>
    </xf>
    <xf numFmtId="49" fontId="11" fillId="16" borderId="13" xfId="0" applyNumberFormat="1" applyFont="1" applyFill="1" applyBorder="1" applyAlignment="1">
      <alignment horizontal="center" vertical="center"/>
    </xf>
    <xf numFmtId="0" fontId="44" fillId="16" borderId="13" xfId="0" applyFont="1" applyFill="1" applyBorder="1" applyAlignment="1">
      <alignment horizontal="justify" vertical="top" wrapText="1"/>
    </xf>
    <xf numFmtId="0" fontId="11" fillId="16" borderId="13" xfId="0" applyFont="1" applyFill="1" applyBorder="1" applyAlignment="1">
      <alignment horizontal="justify" vertical="top" wrapText="1"/>
    </xf>
    <xf numFmtId="0" fontId="32" fillId="16" borderId="13" xfId="0" applyFont="1" applyFill="1" applyBorder="1" applyAlignment="1">
      <alignment horizontal="center" vertical="center" wrapText="1"/>
    </xf>
    <xf numFmtId="0" fontId="32" fillId="16" borderId="13" xfId="0" applyFont="1" applyFill="1" applyBorder="1" applyAlignment="1">
      <alignment horizontal="justify" vertical="top" wrapText="1"/>
    </xf>
    <xf numFmtId="0" fontId="44" fillId="10" borderId="13" xfId="0" applyFont="1" applyFill="1" applyBorder="1" applyAlignment="1">
      <alignment horizontal="justify" vertical="top" wrapText="1"/>
    </xf>
    <xf numFmtId="0" fontId="44" fillId="10" borderId="13" xfId="0" applyFont="1" applyFill="1" applyBorder="1" applyAlignment="1">
      <alignment horizontal="center" vertical="center" wrapText="1"/>
    </xf>
    <xf numFmtId="0" fontId="26" fillId="10" borderId="13" xfId="0" applyFont="1" applyFill="1" applyBorder="1" applyAlignment="1">
      <alignment horizontal="justify" vertical="top" wrapText="1"/>
    </xf>
    <xf numFmtId="0" fontId="32" fillId="10" borderId="13" xfId="0" applyFont="1" applyFill="1" applyBorder="1" applyAlignment="1">
      <alignment horizontal="justify" vertical="top" wrapText="1"/>
    </xf>
    <xf numFmtId="0" fontId="20" fillId="16" borderId="13" xfId="0" applyFont="1" applyFill="1" applyBorder="1" applyAlignment="1">
      <alignment horizontal="center" vertical="center"/>
    </xf>
    <xf numFmtId="49" fontId="20" fillId="10" borderId="13" xfId="0" applyNumberFormat="1" applyFont="1" applyFill="1" applyBorder="1" applyAlignment="1">
      <alignment horizontal="center" vertical="center"/>
    </xf>
    <xf numFmtId="49" fontId="20" fillId="16" borderId="13" xfId="0" applyNumberFormat="1" applyFont="1" applyFill="1" applyBorder="1" applyAlignment="1">
      <alignment horizontal="center" vertical="center"/>
    </xf>
    <xf numFmtId="174" fontId="11" fillId="10" borderId="13" xfId="0" applyNumberFormat="1" applyFont="1" applyFill="1" applyBorder="1" applyAlignment="1">
      <alignment horizontal="center" vertical="center"/>
    </xf>
    <xf numFmtId="174" fontId="11" fillId="16" borderId="13" xfId="0" applyNumberFormat="1" applyFont="1" applyFill="1" applyBorder="1" applyAlignment="1">
      <alignment horizontal="center" vertical="center"/>
    </xf>
    <xf numFmtId="0" fontId="12" fillId="9" borderId="13" xfId="0" applyFont="1" applyFill="1" applyBorder="1" applyAlignment="1">
      <alignment horizontal="center" vertical="center" wrapText="1"/>
    </xf>
    <xf numFmtId="0" fontId="9" fillId="0" borderId="0" xfId="0" applyFont="1" applyFill="1" applyBorder="1" applyAlignment="1">
      <alignment horizontal="center" vertical="center" wrapText="1"/>
    </xf>
    <xf numFmtId="166" fontId="9" fillId="0" borderId="0" xfId="0" applyNumberFormat="1" applyFont="1" applyFill="1" applyBorder="1" applyAlignment="1">
      <alignment horizontal="center" vertical="center" wrapText="1"/>
    </xf>
    <xf numFmtId="3" fontId="9" fillId="0" borderId="0" xfId="1" applyNumberFormat="1" applyFont="1" applyFill="1" applyBorder="1" applyAlignment="1" applyProtection="1">
      <alignment wrapText="1"/>
      <protection locked="0"/>
    </xf>
    <xf numFmtId="0" fontId="9" fillId="0" borderId="0" xfId="1" applyFont="1" applyFill="1" applyBorder="1" applyAlignment="1">
      <alignment wrapText="1"/>
    </xf>
    <xf numFmtId="0" fontId="9" fillId="7" borderId="13" xfId="0" applyFont="1" applyFill="1" applyBorder="1" applyAlignment="1">
      <alignment horizontal="center" vertical="center" wrapText="1"/>
    </xf>
    <xf numFmtId="44" fontId="9" fillId="8" borderId="13" xfId="1" applyNumberFormat="1" applyFont="1" applyFill="1" applyBorder="1" applyAlignment="1">
      <alignment horizontal="center" vertical="center" wrapText="1"/>
    </xf>
    <xf numFmtId="3" fontId="9" fillId="13" borderId="13" xfId="0" applyNumberFormat="1" applyFont="1" applyFill="1" applyBorder="1" applyAlignment="1">
      <alignment horizontal="center" vertical="center" wrapText="1"/>
    </xf>
    <xf numFmtId="0" fontId="9" fillId="7" borderId="5" xfId="0" applyFont="1" applyFill="1" applyBorder="1" applyAlignment="1">
      <alignment horizontal="center" vertical="center" wrapText="1"/>
    </xf>
    <xf numFmtId="166" fontId="9" fillId="2" borderId="13" xfId="1" applyNumberFormat="1" applyFont="1" applyFill="1" applyBorder="1" applyAlignment="1">
      <alignment horizontal="center" vertical="center" wrapText="1"/>
    </xf>
    <xf numFmtId="168" fontId="9" fillId="2" borderId="13" xfId="3" applyNumberFormat="1" applyFont="1" applyFill="1" applyBorder="1" applyAlignment="1" applyProtection="1">
      <alignment horizontal="center" vertical="center" wrapText="1"/>
    </xf>
    <xf numFmtId="0" fontId="9" fillId="12" borderId="4" xfId="1" applyFont="1" applyFill="1" applyBorder="1" applyAlignment="1">
      <alignment horizontal="center" vertical="center" wrapText="1"/>
    </xf>
    <xf numFmtId="0" fontId="9" fillId="12" borderId="10" xfId="1" applyFont="1" applyFill="1" applyBorder="1" applyAlignment="1">
      <alignment horizontal="center" vertical="center" wrapText="1"/>
    </xf>
    <xf numFmtId="0" fontId="9" fillId="0" borderId="0" xfId="1" applyFont="1" applyFill="1" applyBorder="1" applyAlignment="1">
      <alignment horizontal="center" vertical="center" wrapText="1"/>
    </xf>
    <xf numFmtId="9" fontId="9" fillId="0" borderId="0" xfId="13" applyFont="1" applyFill="1" applyBorder="1" applyAlignment="1">
      <alignment horizontal="center" vertical="center" wrapText="1"/>
    </xf>
    <xf numFmtId="44" fontId="9" fillId="0" borderId="0" xfId="1" applyNumberFormat="1" applyFont="1" applyFill="1" applyBorder="1" applyAlignment="1">
      <alignment horizontal="center" vertical="center" wrapText="1"/>
    </xf>
    <xf numFmtId="173" fontId="9" fillId="0" borderId="0" xfId="13" applyNumberFormat="1" applyFont="1" applyFill="1" applyBorder="1" applyAlignment="1">
      <alignment horizontal="center" vertical="center" wrapText="1"/>
    </xf>
    <xf numFmtId="3" fontId="9" fillId="15" borderId="13" xfId="0" applyNumberFormat="1" applyFont="1" applyFill="1" applyBorder="1" applyAlignment="1">
      <alignment horizontal="center" vertical="center" wrapText="1"/>
    </xf>
    <xf numFmtId="3" fontId="9" fillId="17" borderId="13" xfId="0" applyNumberFormat="1" applyFont="1" applyFill="1" applyBorder="1" applyAlignment="1">
      <alignment horizontal="center" vertical="center" wrapText="1"/>
    </xf>
    <xf numFmtId="0" fontId="0" fillId="18" borderId="0" xfId="0" applyFill="1"/>
    <xf numFmtId="0" fontId="0" fillId="19" borderId="0" xfId="0" applyFill="1"/>
    <xf numFmtId="0" fontId="0" fillId="20" borderId="0" xfId="0" applyFill="1"/>
    <xf numFmtId="0" fontId="0" fillId="10" borderId="0" xfId="0" applyFill="1"/>
    <xf numFmtId="0" fontId="46" fillId="22" borderId="24" xfId="0" applyFont="1" applyFill="1" applyBorder="1"/>
    <xf numFmtId="0" fontId="46" fillId="18" borderId="24" xfId="0" applyFont="1" applyFill="1" applyBorder="1"/>
    <xf numFmtId="0" fontId="46" fillId="19" borderId="24" xfId="0" applyFont="1" applyFill="1" applyBorder="1" applyAlignment="1">
      <alignment horizontal="center"/>
    </xf>
    <xf numFmtId="0" fontId="46" fillId="20" borderId="24" xfId="0" applyFont="1" applyFill="1" applyBorder="1" applyAlignment="1">
      <alignment horizontal="center"/>
    </xf>
    <xf numFmtId="10" fontId="42" fillId="18" borderId="24" xfId="106" applyNumberFormat="1" applyFont="1" applyFill="1" applyBorder="1"/>
    <xf numFmtId="9" fontId="42" fillId="18" borderId="24" xfId="106" applyNumberFormat="1" applyFont="1" applyFill="1" applyBorder="1"/>
    <xf numFmtId="3" fontId="42" fillId="19" borderId="24" xfId="0" applyNumberFormat="1" applyFont="1" applyFill="1" applyBorder="1"/>
    <xf numFmtId="0" fontId="42" fillId="20" borderId="24" xfId="0" applyFont="1" applyFill="1" applyBorder="1"/>
    <xf numFmtId="10" fontId="42" fillId="18" borderId="26" xfId="106" applyNumberFormat="1" applyFont="1" applyFill="1" applyBorder="1"/>
    <xf numFmtId="9" fontId="42" fillId="18" borderId="26" xfId="106" applyNumberFormat="1" applyFont="1" applyFill="1" applyBorder="1"/>
    <xf numFmtId="3" fontId="42" fillId="19" borderId="26" xfId="0" applyNumberFormat="1" applyFont="1" applyFill="1" applyBorder="1"/>
    <xf numFmtId="0" fontId="42" fillId="20" borderId="26" xfId="0" applyFont="1" applyFill="1" applyBorder="1"/>
    <xf numFmtId="0" fontId="46" fillId="22" borderId="27" xfId="0" applyFont="1" applyFill="1" applyBorder="1"/>
    <xf numFmtId="0" fontId="42" fillId="21" borderId="27" xfId="0" applyFont="1" applyFill="1" applyBorder="1"/>
    <xf numFmtId="0" fontId="42" fillId="22" borderId="27" xfId="0" applyFont="1" applyFill="1" applyBorder="1"/>
    <xf numFmtId="0" fontId="42" fillId="21" borderId="28" xfId="0" applyFont="1" applyFill="1" applyBorder="1"/>
    <xf numFmtId="0" fontId="0" fillId="10" borderId="0" xfId="0" applyFill="1" applyAlignment="1"/>
    <xf numFmtId="0" fontId="33" fillId="17" borderId="0" xfId="0" applyFont="1" applyFill="1" applyAlignment="1">
      <alignment horizontal="center"/>
    </xf>
    <xf numFmtId="0" fontId="46" fillId="14" borderId="24" xfId="0" applyFont="1" applyFill="1" applyBorder="1" applyAlignment="1">
      <alignment horizontal="center"/>
    </xf>
    <xf numFmtId="0" fontId="46" fillId="14" borderId="25" xfId="0" applyFont="1" applyFill="1" applyBorder="1" applyAlignment="1">
      <alignment horizontal="center"/>
    </xf>
    <xf numFmtId="10" fontId="42" fillId="21" borderId="24" xfId="106" applyNumberFormat="1" applyFont="1" applyFill="1" applyBorder="1"/>
    <xf numFmtId="3" fontId="45" fillId="14" borderId="24" xfId="0" applyNumberFormat="1" applyFont="1" applyFill="1" applyBorder="1"/>
    <xf numFmtId="3" fontId="45" fillId="14" borderId="25" xfId="0" applyNumberFormat="1" applyFont="1" applyFill="1" applyBorder="1"/>
    <xf numFmtId="10" fontId="42" fillId="22" borderId="24" xfId="106" applyNumberFormat="1" applyFont="1" applyFill="1" applyBorder="1"/>
    <xf numFmtId="10" fontId="42" fillId="21" borderId="26" xfId="106" applyNumberFormat="1" applyFont="1" applyFill="1" applyBorder="1"/>
    <xf numFmtId="3" fontId="45" fillId="14" borderId="26" xfId="0" applyNumberFormat="1" applyFont="1" applyFill="1" applyBorder="1"/>
    <xf numFmtId="3" fontId="45" fillId="14" borderId="23" xfId="0" applyNumberFormat="1" applyFont="1" applyFill="1" applyBorder="1"/>
    <xf numFmtId="10" fontId="0" fillId="17" borderId="0" xfId="106" applyNumberFormat="1" applyFont="1" applyFill="1"/>
    <xf numFmtId="1" fontId="9" fillId="7" borderId="1" xfId="0" applyNumberFormat="1" applyFont="1" applyFill="1" applyBorder="1" applyAlignment="1">
      <alignment horizontal="center" vertical="center" wrapText="1"/>
    </xf>
    <xf numFmtId="0" fontId="9" fillId="2" borderId="13" xfId="1" applyFont="1" applyFill="1" applyBorder="1" applyAlignment="1" applyProtection="1">
      <alignment horizontal="center" vertical="center" wrapText="1"/>
    </xf>
    <xf numFmtId="1" fontId="9" fillId="0" borderId="1" xfId="1" applyNumberFormat="1" applyFont="1" applyFill="1" applyBorder="1" applyAlignment="1" applyProtection="1">
      <alignment horizontal="center" vertical="center" wrapText="1"/>
      <protection locked="0"/>
    </xf>
    <xf numFmtId="172" fontId="32" fillId="16" borderId="13" xfId="0" applyNumberFormat="1" applyFont="1" applyFill="1" applyBorder="1" applyAlignment="1">
      <alignment horizontal="center" vertical="center"/>
    </xf>
    <xf numFmtId="0" fontId="43" fillId="16" borderId="13" xfId="0" applyFont="1" applyFill="1" applyBorder="1" applyAlignment="1">
      <alignment horizontal="center" vertical="center"/>
    </xf>
    <xf numFmtId="0" fontId="32" fillId="16" borderId="13" xfId="0" applyFont="1" applyFill="1" applyBorder="1" applyAlignment="1">
      <alignment horizontal="center" vertical="center"/>
    </xf>
    <xf numFmtId="174" fontId="32" fillId="16" borderId="13" xfId="0" applyNumberFormat="1" applyFont="1" applyFill="1" applyBorder="1" applyAlignment="1">
      <alignment horizontal="center" vertical="center"/>
    </xf>
    <xf numFmtId="44" fontId="9" fillId="0" borderId="0" xfId="5" applyFont="1" applyFill="1" applyAlignment="1" applyProtection="1">
      <alignment wrapText="1"/>
      <protection locked="0"/>
    </xf>
    <xf numFmtId="44" fontId="9" fillId="0" borderId="0" xfId="1" applyNumberFormat="1" applyFont="1" applyAlignment="1">
      <alignment wrapText="1"/>
    </xf>
    <xf numFmtId="1" fontId="9" fillId="17" borderId="5" xfId="0" applyNumberFormat="1" applyFont="1" applyFill="1" applyBorder="1" applyAlignment="1">
      <alignment horizontal="center" vertical="center" wrapText="1"/>
    </xf>
    <xf numFmtId="3" fontId="9" fillId="25" borderId="5" xfId="0" applyNumberFormat="1" applyFont="1" applyFill="1" applyBorder="1" applyAlignment="1">
      <alignment horizontal="center" vertical="center" wrapText="1"/>
    </xf>
    <xf numFmtId="3" fontId="9" fillId="26" borderId="5" xfId="1" applyNumberFormat="1" applyFont="1" applyFill="1" applyBorder="1" applyAlignment="1" applyProtection="1">
      <alignment horizontal="center" vertical="center" wrapText="1"/>
      <protection locked="0"/>
    </xf>
    <xf numFmtId="3" fontId="9" fillId="5" borderId="2" xfId="1" applyNumberFormat="1" applyFont="1" applyFill="1" applyBorder="1" applyAlignment="1" applyProtection="1">
      <alignment horizontal="center" vertical="center" wrapText="1"/>
      <protection locked="0"/>
    </xf>
    <xf numFmtId="3" fontId="9" fillId="5" borderId="4" xfId="1" applyNumberFormat="1" applyFont="1" applyFill="1" applyBorder="1" applyAlignment="1" applyProtection="1">
      <alignment horizontal="center" vertical="center" wrapText="1"/>
      <protection locked="0"/>
    </xf>
    <xf numFmtId="166" fontId="9" fillId="27" borderId="5" xfId="0" applyNumberFormat="1" applyFont="1" applyFill="1" applyBorder="1" applyAlignment="1">
      <alignment horizontal="center" vertical="center" wrapText="1"/>
    </xf>
    <xf numFmtId="166" fontId="11" fillId="27" borderId="19" xfId="1" applyNumberFormat="1" applyFont="1" applyFill="1" applyBorder="1" applyAlignment="1">
      <alignment horizontal="center" vertical="center" wrapText="1"/>
    </xf>
    <xf numFmtId="166" fontId="11" fillId="27" borderId="20" xfId="1" applyNumberFormat="1" applyFont="1" applyFill="1" applyBorder="1" applyAlignment="1">
      <alignment horizontal="center" vertical="center" wrapText="1"/>
    </xf>
    <xf numFmtId="166" fontId="11" fillId="28" borderId="20" xfId="1" applyNumberFormat="1" applyFont="1" applyFill="1" applyBorder="1" applyAlignment="1">
      <alignment horizontal="center" vertical="center" wrapText="1"/>
    </xf>
    <xf numFmtId="166" fontId="9" fillId="27" borderId="17" xfId="0" applyNumberFormat="1" applyFont="1" applyFill="1" applyBorder="1" applyAlignment="1">
      <alignment horizontal="center" vertical="center" wrapText="1"/>
    </xf>
    <xf numFmtId="166" fontId="9" fillId="28" borderId="13" xfId="0" applyNumberFormat="1" applyFont="1" applyFill="1" applyBorder="1" applyAlignment="1">
      <alignment horizontal="center" vertical="center" wrapText="1"/>
    </xf>
    <xf numFmtId="166" fontId="9" fillId="28" borderId="5" xfId="0" applyNumberFormat="1" applyFont="1" applyFill="1" applyBorder="1" applyAlignment="1">
      <alignment horizontal="center" vertical="center" wrapText="1"/>
    </xf>
    <xf numFmtId="166" fontId="11" fillId="29" borderId="20" xfId="1" applyNumberFormat="1" applyFont="1" applyFill="1" applyBorder="1" applyAlignment="1">
      <alignment horizontal="center" vertical="center" wrapText="1"/>
    </xf>
    <xf numFmtId="166" fontId="9" fillId="29" borderId="13" xfId="0" applyNumberFormat="1" applyFont="1" applyFill="1" applyBorder="1" applyAlignment="1">
      <alignment horizontal="center" vertical="center" wrapText="1"/>
    </xf>
    <xf numFmtId="166" fontId="9" fillId="29" borderId="5" xfId="0" applyNumberFormat="1" applyFont="1" applyFill="1" applyBorder="1" applyAlignment="1">
      <alignment horizontal="center" vertical="center" wrapText="1"/>
    </xf>
    <xf numFmtId="166" fontId="11" fillId="24" borderId="20" xfId="1" applyNumberFormat="1" applyFont="1" applyFill="1" applyBorder="1" applyAlignment="1">
      <alignment horizontal="center" vertical="center" wrapText="1"/>
    </xf>
    <xf numFmtId="166" fontId="11" fillId="24" borderId="21" xfId="1" applyNumberFormat="1" applyFont="1" applyFill="1" applyBorder="1" applyAlignment="1">
      <alignment horizontal="center" vertical="center" wrapText="1"/>
    </xf>
    <xf numFmtId="166" fontId="9" fillId="24" borderId="13" xfId="0" applyNumberFormat="1" applyFont="1" applyFill="1" applyBorder="1" applyAlignment="1">
      <alignment horizontal="center" vertical="center" wrapText="1"/>
    </xf>
    <xf numFmtId="166" fontId="9" fillId="24" borderId="5" xfId="0" applyNumberFormat="1" applyFont="1" applyFill="1" applyBorder="1" applyAlignment="1">
      <alignment horizontal="center" vertical="center" wrapText="1"/>
    </xf>
    <xf numFmtId="166" fontId="9" fillId="24" borderId="18" xfId="0" applyNumberFormat="1" applyFont="1" applyFill="1" applyBorder="1" applyAlignment="1">
      <alignment horizontal="center" vertical="center" wrapText="1"/>
    </xf>
    <xf numFmtId="166" fontId="32" fillId="30" borderId="7" xfId="1" applyNumberFormat="1" applyFont="1" applyFill="1" applyBorder="1" applyAlignment="1">
      <alignment horizontal="center" vertical="center" wrapText="1"/>
    </xf>
    <xf numFmtId="0" fontId="32" fillId="30" borderId="13" xfId="1" applyFont="1" applyFill="1" applyBorder="1" applyAlignment="1" applyProtection="1">
      <alignment horizontal="center" vertical="center" wrapText="1"/>
      <protection locked="0"/>
    </xf>
    <xf numFmtId="166" fontId="11" fillId="24" borderId="20" xfId="1" quotePrefix="1" applyNumberFormat="1" applyFont="1" applyFill="1" applyBorder="1" applyAlignment="1">
      <alignment horizontal="center" vertical="center" wrapText="1"/>
    </xf>
    <xf numFmtId="166" fontId="17" fillId="30" borderId="7" xfId="0" applyNumberFormat="1" applyFont="1" applyFill="1" applyBorder="1" applyAlignment="1">
      <alignment horizontal="center" vertical="center" wrapText="1"/>
    </xf>
    <xf numFmtId="3" fontId="17" fillId="31" borderId="5" xfId="1" applyNumberFormat="1" applyFont="1" applyFill="1" applyBorder="1" applyAlignment="1" applyProtection="1">
      <alignment horizontal="center" vertical="center" wrapText="1"/>
      <protection locked="0"/>
    </xf>
    <xf numFmtId="168" fontId="9" fillId="8" borderId="1" xfId="3" applyNumberFormat="1" applyFont="1" applyFill="1" applyBorder="1" applyAlignment="1" applyProtection="1">
      <alignment horizontal="center" vertical="center" wrapText="1"/>
    </xf>
    <xf numFmtId="0" fontId="9" fillId="7" borderId="5" xfId="1" applyFont="1" applyFill="1" applyBorder="1" applyAlignment="1">
      <alignment horizontal="center" vertical="center" wrapText="1"/>
    </xf>
    <xf numFmtId="0" fontId="37" fillId="7" borderId="1" xfId="0" applyNumberFormat="1" applyFont="1" applyFill="1" applyBorder="1" applyAlignment="1">
      <alignment vertical="center" wrapText="1"/>
    </xf>
    <xf numFmtId="166" fontId="17" fillId="30" borderId="13" xfId="0" applyNumberFormat="1" applyFont="1" applyFill="1" applyBorder="1" applyAlignment="1">
      <alignment horizontal="center" vertical="center" wrapText="1"/>
    </xf>
    <xf numFmtId="14" fontId="17" fillId="2" borderId="1" xfId="1" applyNumberFormat="1" applyFont="1" applyFill="1" applyBorder="1" applyAlignment="1" applyProtection="1">
      <alignment horizontal="center" vertical="center" wrapText="1"/>
      <protection locked="0"/>
    </xf>
    <xf numFmtId="44" fontId="9" fillId="0" borderId="0" xfId="5" applyFont="1" applyAlignment="1" applyProtection="1">
      <alignment wrapText="1"/>
      <protection locked="0"/>
    </xf>
    <xf numFmtId="1" fontId="20" fillId="16" borderId="13" xfId="0" applyNumberFormat="1" applyFont="1" applyFill="1" applyBorder="1" applyAlignment="1">
      <alignment horizontal="center" vertical="center"/>
    </xf>
    <xf numFmtId="174" fontId="9" fillId="0" borderId="0" xfId="1" applyNumberFormat="1" applyFont="1" applyAlignment="1" applyProtection="1">
      <alignment wrapText="1"/>
      <protection locked="0"/>
    </xf>
    <xf numFmtId="44" fontId="9" fillId="0" borderId="1" xfId="5" applyFont="1" applyFill="1" applyBorder="1" applyAlignment="1" applyProtection="1">
      <alignment horizontal="center" vertical="center" wrapText="1"/>
      <protection locked="0"/>
    </xf>
    <xf numFmtId="0" fontId="21" fillId="37" borderId="13" xfId="0" applyFont="1" applyFill="1" applyBorder="1" applyAlignment="1">
      <alignment horizontal="center" vertical="center" wrapText="1"/>
    </xf>
    <xf numFmtId="0" fontId="19" fillId="0" borderId="13" xfId="0" applyFont="1" applyBorder="1" applyAlignment="1">
      <alignment horizontal="center" vertical="center" wrapText="1"/>
    </xf>
    <xf numFmtId="0" fontId="54" fillId="38" borderId="13" xfId="0" applyFont="1" applyFill="1" applyBorder="1" applyAlignment="1">
      <alignment horizontal="center" vertical="center" wrapText="1"/>
    </xf>
    <xf numFmtId="8" fontId="19" fillId="0" borderId="0" xfId="0" applyNumberFormat="1" applyFont="1" applyAlignment="1">
      <alignment wrapText="1"/>
    </xf>
    <xf numFmtId="8" fontId="21" fillId="0" borderId="0" xfId="0" applyNumberFormat="1" applyFont="1" applyAlignment="1">
      <alignment wrapText="1"/>
    </xf>
    <xf numFmtId="0" fontId="19" fillId="0" borderId="0" xfId="0" applyFont="1" applyAlignment="1">
      <alignment wrapText="1"/>
    </xf>
    <xf numFmtId="14" fontId="19" fillId="37" borderId="13" xfId="0" applyNumberFormat="1" applyFont="1" applyFill="1" applyBorder="1" applyAlignment="1">
      <alignment horizontal="center" vertical="center" wrapText="1"/>
    </xf>
    <xf numFmtId="0" fontId="21" fillId="39" borderId="13" xfId="0" applyFont="1" applyFill="1" applyBorder="1" applyAlignment="1">
      <alignment horizontal="center" vertical="center" wrapText="1"/>
    </xf>
    <xf numFmtId="0" fontId="19" fillId="0" borderId="13" xfId="0" applyFont="1" applyBorder="1" applyAlignment="1">
      <alignment wrapText="1"/>
    </xf>
    <xf numFmtId="0" fontId="19" fillId="0" borderId="13" xfId="0" applyFont="1" applyBorder="1" applyAlignment="1">
      <alignment horizontal="center" wrapText="1"/>
    </xf>
    <xf numFmtId="0" fontId="21" fillId="39" borderId="13" xfId="0" applyFont="1" applyFill="1" applyBorder="1" applyAlignment="1">
      <alignment horizontal="center" vertical="center"/>
    </xf>
    <xf numFmtId="0" fontId="19" fillId="0" borderId="31" xfId="0" applyFont="1" applyBorder="1" applyAlignment="1">
      <alignment wrapText="1"/>
    </xf>
    <xf numFmtId="0" fontId="19" fillId="0" borderId="31" xfId="0" applyFont="1" applyBorder="1" applyAlignment="1">
      <alignment horizontal="center" vertical="center" wrapText="1"/>
    </xf>
    <xf numFmtId="14" fontId="21" fillId="37" borderId="13" xfId="0" applyNumberFormat="1" applyFont="1" applyFill="1" applyBorder="1" applyAlignment="1">
      <alignment horizontal="center" vertical="center" wrapText="1"/>
    </xf>
    <xf numFmtId="44" fontId="19" fillId="0" borderId="0" xfId="5" applyFont="1" applyAlignment="1">
      <alignment wrapText="1"/>
    </xf>
    <xf numFmtId="44" fontId="55" fillId="0" borderId="0" xfId="5" applyFont="1"/>
    <xf numFmtId="0" fontId="19" fillId="39" borderId="13" xfId="0" applyFont="1" applyFill="1" applyBorder="1" applyAlignment="1">
      <alignment horizontal="center" vertical="center" wrapText="1"/>
    </xf>
    <xf numFmtId="0" fontId="21" fillId="0" borderId="13" xfId="0" applyFont="1" applyBorder="1" applyAlignment="1">
      <alignment horizontal="center" vertical="center" wrapText="1"/>
    </xf>
    <xf numFmtId="0" fontId="21" fillId="36" borderId="2" xfId="0" applyFont="1" applyFill="1" applyBorder="1" applyAlignment="1">
      <alignment horizontal="center" vertical="center" wrapText="1"/>
    </xf>
    <xf numFmtId="0" fontId="21" fillId="36" borderId="4" xfId="0" applyFont="1" applyFill="1" applyBorder="1" applyAlignment="1">
      <alignment horizontal="center" vertical="center" wrapText="1"/>
    </xf>
    <xf numFmtId="0" fontId="19" fillId="39" borderId="13" xfId="0" applyFont="1" applyFill="1" applyBorder="1" applyAlignment="1">
      <alignment horizontal="center" wrapText="1"/>
    </xf>
    <xf numFmtId="0" fontId="19" fillId="40" borderId="13" xfId="0" applyFont="1" applyFill="1" applyBorder="1" applyAlignment="1">
      <alignment horizontal="center" vertical="center" wrapText="1"/>
    </xf>
    <xf numFmtId="0" fontId="56" fillId="0" borderId="13" xfId="0" applyFont="1" applyBorder="1" applyAlignment="1">
      <alignment horizontal="center" vertical="center" wrapText="1"/>
    </xf>
    <xf numFmtId="0" fontId="21" fillId="39" borderId="13" xfId="0" applyFont="1" applyFill="1" applyBorder="1" applyAlignment="1">
      <alignment wrapText="1"/>
    </xf>
    <xf numFmtId="0" fontId="21" fillId="0" borderId="13" xfId="0" applyFont="1" applyBorder="1" applyAlignment="1">
      <alignment wrapText="1"/>
    </xf>
    <xf numFmtId="0" fontId="21" fillId="0" borderId="13" xfId="0" applyFont="1" applyBorder="1" applyAlignment="1">
      <alignment horizontal="center" wrapText="1"/>
    </xf>
    <xf numFmtId="0" fontId="54" fillId="38" borderId="13" xfId="0" applyFont="1" applyFill="1" applyBorder="1" applyAlignment="1">
      <alignment wrapText="1"/>
    </xf>
    <xf numFmtId="1" fontId="9" fillId="0" borderId="0" xfId="1" applyNumberFormat="1" applyFont="1" applyFill="1" applyAlignment="1" applyProtection="1">
      <alignment wrapText="1"/>
      <protection locked="0"/>
    </xf>
    <xf numFmtId="168" fontId="9" fillId="0" borderId="0" xfId="1" applyNumberFormat="1" applyFont="1" applyAlignment="1" applyProtection="1">
      <alignment wrapText="1"/>
      <protection locked="0"/>
    </xf>
    <xf numFmtId="14" fontId="17" fillId="2" borderId="13" xfId="1" applyNumberFormat="1" applyFont="1" applyFill="1" applyBorder="1" applyAlignment="1" applyProtection="1">
      <alignment horizontal="center" vertical="center" wrapText="1"/>
      <protection locked="0"/>
    </xf>
    <xf numFmtId="3" fontId="17" fillId="5" borderId="4" xfId="1" applyNumberFormat="1" applyFont="1" applyFill="1" applyBorder="1" applyAlignment="1" applyProtection="1">
      <alignment horizontal="center" vertical="center" wrapText="1"/>
      <protection locked="0"/>
    </xf>
    <xf numFmtId="44" fontId="9" fillId="0" borderId="0" xfId="1" applyNumberFormat="1" applyFont="1" applyFill="1" applyBorder="1" applyAlignment="1">
      <alignment wrapText="1"/>
    </xf>
    <xf numFmtId="44" fontId="9" fillId="0" borderId="0" xfId="5" applyFont="1" applyAlignment="1">
      <alignment wrapText="1"/>
    </xf>
    <xf numFmtId="3" fontId="9" fillId="5" borderId="13" xfId="1" applyNumberFormat="1" applyFont="1" applyFill="1" applyBorder="1" applyAlignment="1" applyProtection="1">
      <alignment horizontal="center" vertical="center" wrapText="1"/>
      <protection locked="0"/>
    </xf>
    <xf numFmtId="44" fontId="17" fillId="0" borderId="0" xfId="5" applyFont="1" applyAlignment="1" applyProtection="1">
      <alignment wrapText="1"/>
      <protection locked="0"/>
    </xf>
    <xf numFmtId="168" fontId="17" fillId="8" borderId="1" xfId="3" applyNumberFormat="1" applyFont="1" applyFill="1" applyBorder="1" applyAlignment="1" applyProtection="1">
      <alignment horizontal="center" vertical="center" wrapText="1"/>
    </xf>
    <xf numFmtId="0" fontId="43" fillId="16" borderId="13" xfId="0" applyFont="1" applyFill="1" applyBorder="1" applyAlignment="1">
      <alignment horizontal="center" vertical="center"/>
    </xf>
    <xf numFmtId="0" fontId="21" fillId="36" borderId="2" xfId="0" applyFont="1" applyFill="1" applyBorder="1" applyAlignment="1">
      <alignment horizontal="center" vertical="center" wrapText="1"/>
    </xf>
    <xf numFmtId="0" fontId="21" fillId="36" borderId="4" xfId="0" applyFont="1" applyFill="1" applyBorder="1" applyAlignment="1">
      <alignment horizontal="center" vertical="center" wrapText="1"/>
    </xf>
    <xf numFmtId="168" fontId="17" fillId="2" borderId="1" xfId="3" applyNumberFormat="1" applyFont="1" applyFill="1" applyBorder="1" applyAlignment="1" applyProtection="1">
      <alignment horizontal="center" vertical="center" wrapText="1"/>
    </xf>
    <xf numFmtId="168" fontId="17" fillId="2" borderId="13" xfId="3" applyNumberFormat="1" applyFont="1" applyFill="1" applyBorder="1" applyAlignment="1" applyProtection="1">
      <alignment horizontal="center" vertical="center" wrapText="1"/>
    </xf>
    <xf numFmtId="44" fontId="17" fillId="0" borderId="0" xfId="1" applyNumberFormat="1" applyFont="1" applyAlignment="1">
      <alignment wrapText="1"/>
    </xf>
    <xf numFmtId="0" fontId="11" fillId="16" borderId="13" xfId="0" applyFont="1" applyFill="1" applyBorder="1" applyAlignment="1">
      <alignment horizontal="center" vertical="center" wrapText="1"/>
    </xf>
    <xf numFmtId="0" fontId="20" fillId="0" borderId="13" xfId="0" applyFont="1" applyFill="1" applyBorder="1" applyAlignment="1">
      <alignment horizontal="center" vertical="center"/>
    </xf>
    <xf numFmtId="0" fontId="11" fillId="0" borderId="13" xfId="0" applyFont="1" applyFill="1" applyBorder="1" applyAlignment="1">
      <alignment horizontal="center" vertical="center" wrapText="1"/>
    </xf>
    <xf numFmtId="0" fontId="21" fillId="36" borderId="3" xfId="0" applyFont="1" applyFill="1" applyBorder="1" applyAlignment="1">
      <alignment horizontal="center" vertical="center" wrapText="1"/>
    </xf>
    <xf numFmtId="8" fontId="19" fillId="0" borderId="0" xfId="0" applyNumberFormat="1" applyFont="1" applyAlignment="1">
      <alignment vertical="center" wrapText="1"/>
    </xf>
    <xf numFmtId="0" fontId="19" fillId="39" borderId="13" xfId="0" applyFont="1" applyFill="1" applyBorder="1" applyAlignment="1">
      <alignment wrapText="1"/>
    </xf>
    <xf numFmtId="0" fontId="21" fillId="39" borderId="13" xfId="0" applyFont="1" applyFill="1" applyBorder="1" applyAlignment="1">
      <alignment horizontal="center" wrapText="1"/>
    </xf>
    <xf numFmtId="0" fontId="54" fillId="0" borderId="13" xfId="0" applyFont="1" applyBorder="1" applyAlignment="1">
      <alignment horizontal="center" vertical="center" wrapText="1"/>
    </xf>
    <xf numFmtId="0" fontId="19" fillId="7" borderId="13" xfId="0" applyFont="1" applyFill="1" applyBorder="1" applyAlignment="1">
      <alignment horizontal="center" vertical="center" wrapText="1"/>
    </xf>
    <xf numFmtId="14" fontId="59" fillId="37" borderId="13" xfId="0" applyNumberFormat="1" applyFont="1" applyFill="1" applyBorder="1" applyAlignment="1">
      <alignment horizontal="center" vertical="center" wrapText="1"/>
    </xf>
    <xf numFmtId="0" fontId="17" fillId="2" borderId="1" xfId="1" applyNumberFormat="1" applyFont="1" applyFill="1" applyBorder="1" applyAlignment="1" applyProtection="1">
      <alignment horizontal="center" vertical="center" wrapText="1"/>
      <protection locked="0"/>
    </xf>
    <xf numFmtId="0" fontId="48" fillId="23" borderId="8" xfId="0" applyFont="1" applyFill="1" applyBorder="1" applyAlignment="1">
      <alignment horizontal="center" vertical="center" wrapText="1"/>
    </xf>
    <xf numFmtId="0" fontId="48" fillId="23" borderId="12" xfId="0" applyFont="1" applyFill="1" applyBorder="1" applyAlignment="1">
      <alignment horizontal="center" vertical="center" wrapText="1"/>
    </xf>
    <xf numFmtId="0" fontId="48" fillId="23" borderId="9" xfId="0" applyFont="1" applyFill="1" applyBorder="1" applyAlignment="1">
      <alignment horizontal="center" vertical="center" wrapText="1"/>
    </xf>
    <xf numFmtId="0" fontId="48" fillId="23" borderId="0" xfId="0" applyFont="1" applyFill="1" applyBorder="1" applyAlignment="1">
      <alignment horizontal="center" vertical="center" wrapText="1"/>
    </xf>
    <xf numFmtId="0" fontId="48" fillId="23" borderId="10" xfId="0" applyFont="1" applyFill="1" applyBorder="1" applyAlignment="1">
      <alignment horizontal="center" vertical="center" wrapText="1"/>
    </xf>
    <xf numFmtId="0" fontId="48" fillId="23" borderId="11" xfId="0" applyFont="1" applyFill="1" applyBorder="1" applyAlignment="1">
      <alignment horizontal="center" vertical="center" wrapText="1"/>
    </xf>
    <xf numFmtId="10" fontId="47" fillId="24" borderId="8" xfId="106" applyNumberFormat="1" applyFont="1" applyFill="1" applyBorder="1" applyAlignment="1">
      <alignment horizontal="center" vertical="center"/>
    </xf>
    <xf numFmtId="10" fontId="47" fillId="24" borderId="12" xfId="106" applyNumberFormat="1" applyFont="1" applyFill="1" applyBorder="1" applyAlignment="1">
      <alignment horizontal="center" vertical="center"/>
    </xf>
    <xf numFmtId="10" fontId="47" fillId="24" borderId="14" xfId="106" applyNumberFormat="1" applyFont="1" applyFill="1" applyBorder="1" applyAlignment="1">
      <alignment horizontal="center" vertical="center"/>
    </xf>
    <xf numFmtId="10" fontId="47" fillId="24" borderId="9" xfId="106" applyNumberFormat="1" applyFont="1" applyFill="1" applyBorder="1" applyAlignment="1">
      <alignment horizontal="center" vertical="center"/>
    </xf>
    <xf numFmtId="10" fontId="47" fillId="24" borderId="0" xfId="106" applyNumberFormat="1" applyFont="1" applyFill="1" applyBorder="1" applyAlignment="1">
      <alignment horizontal="center" vertical="center"/>
    </xf>
    <xf numFmtId="10" fontId="47" fillId="24" borderId="15" xfId="106" applyNumberFormat="1" applyFont="1" applyFill="1" applyBorder="1" applyAlignment="1">
      <alignment horizontal="center" vertical="center"/>
    </xf>
    <xf numFmtId="10" fontId="47" fillId="24" borderId="10" xfId="106" applyNumberFormat="1" applyFont="1" applyFill="1" applyBorder="1" applyAlignment="1">
      <alignment horizontal="center" vertical="center"/>
    </xf>
    <xf numFmtId="10" fontId="47" fillId="24" borderId="11" xfId="106" applyNumberFormat="1" applyFont="1" applyFill="1" applyBorder="1" applyAlignment="1">
      <alignment horizontal="center" vertical="center"/>
    </xf>
    <xf numFmtId="10" fontId="47" fillId="24" borderId="16" xfId="106" applyNumberFormat="1" applyFont="1" applyFill="1" applyBorder="1" applyAlignment="1">
      <alignment horizontal="center" vertical="center"/>
    </xf>
    <xf numFmtId="0" fontId="48" fillId="23" borderId="8" xfId="0" applyFont="1" applyFill="1" applyBorder="1" applyAlignment="1">
      <alignment horizontal="center" vertical="center"/>
    </xf>
    <xf numFmtId="0" fontId="48" fillId="23" borderId="12" xfId="0" applyFont="1" applyFill="1" applyBorder="1" applyAlignment="1">
      <alignment horizontal="center" vertical="center"/>
    </xf>
    <xf numFmtId="0" fontId="48" fillId="23" borderId="9" xfId="0" applyFont="1" applyFill="1" applyBorder="1" applyAlignment="1">
      <alignment horizontal="center" vertical="center"/>
    </xf>
    <xf numFmtId="0" fontId="48" fillId="23" borderId="0" xfId="0" applyFont="1" applyFill="1" applyBorder="1" applyAlignment="1">
      <alignment horizontal="center" vertical="center"/>
    </xf>
    <xf numFmtId="0" fontId="48" fillId="23" borderId="10" xfId="0" applyFont="1" applyFill="1" applyBorder="1" applyAlignment="1">
      <alignment horizontal="center" vertical="center"/>
    </xf>
    <xf numFmtId="0" fontId="48" fillId="23" borderId="11" xfId="0" applyFont="1" applyFill="1" applyBorder="1" applyAlignment="1">
      <alignment horizontal="center" vertical="center"/>
    </xf>
    <xf numFmtId="10" fontId="47" fillId="25" borderId="8" xfId="106" applyNumberFormat="1" applyFont="1" applyFill="1" applyBorder="1" applyAlignment="1">
      <alignment horizontal="center" vertical="center"/>
    </xf>
    <xf numFmtId="10" fontId="47" fillId="25" borderId="12" xfId="106" applyNumberFormat="1" applyFont="1" applyFill="1" applyBorder="1" applyAlignment="1">
      <alignment horizontal="center" vertical="center"/>
    </xf>
    <xf numFmtId="10" fontId="47" fillId="25" borderId="14" xfId="106" applyNumberFormat="1" applyFont="1" applyFill="1" applyBorder="1" applyAlignment="1">
      <alignment horizontal="center" vertical="center"/>
    </xf>
    <xf numFmtId="10" fontId="47" fillId="25" borderId="9" xfId="106" applyNumberFormat="1" applyFont="1" applyFill="1" applyBorder="1" applyAlignment="1">
      <alignment horizontal="center" vertical="center"/>
    </xf>
    <xf numFmtId="10" fontId="47" fillId="25" borderId="0" xfId="106" applyNumberFormat="1" applyFont="1" applyFill="1" applyBorder="1" applyAlignment="1">
      <alignment horizontal="center" vertical="center"/>
    </xf>
    <xf numFmtId="10" fontId="47" fillId="25" borderId="15" xfId="106" applyNumberFormat="1" applyFont="1" applyFill="1" applyBorder="1" applyAlignment="1">
      <alignment horizontal="center" vertical="center"/>
    </xf>
    <xf numFmtId="10" fontId="47" fillId="25" borderId="10" xfId="106" applyNumberFormat="1" applyFont="1" applyFill="1" applyBorder="1" applyAlignment="1">
      <alignment horizontal="center" vertical="center"/>
    </xf>
    <xf numFmtId="10" fontId="47" fillId="25" borderId="11" xfId="106" applyNumberFormat="1" applyFont="1" applyFill="1" applyBorder="1" applyAlignment="1">
      <alignment horizontal="center" vertical="center"/>
    </xf>
    <xf numFmtId="10" fontId="47" fillId="25" borderId="16" xfId="106" applyNumberFormat="1" applyFont="1" applyFill="1" applyBorder="1" applyAlignment="1">
      <alignment horizontal="center" vertical="center"/>
    </xf>
    <xf numFmtId="10" fontId="47" fillId="17" borderId="8" xfId="106" applyNumberFormat="1" applyFont="1" applyFill="1" applyBorder="1" applyAlignment="1">
      <alignment horizontal="center" vertical="center"/>
    </xf>
    <xf numFmtId="10" fontId="47" fillId="17" borderId="12" xfId="106" applyNumberFormat="1" applyFont="1" applyFill="1" applyBorder="1" applyAlignment="1">
      <alignment horizontal="center" vertical="center"/>
    </xf>
    <xf numFmtId="10" fontId="47" fillId="17" borderId="14" xfId="106" applyNumberFormat="1" applyFont="1" applyFill="1" applyBorder="1" applyAlignment="1">
      <alignment horizontal="center" vertical="center"/>
    </xf>
    <xf numFmtId="10" fontId="47" fillId="17" borderId="9" xfId="106" applyNumberFormat="1" applyFont="1" applyFill="1" applyBorder="1" applyAlignment="1">
      <alignment horizontal="center" vertical="center"/>
    </xf>
    <xf numFmtId="10" fontId="47" fillId="17" borderId="0" xfId="106" applyNumberFormat="1" applyFont="1" applyFill="1" applyBorder="1" applyAlignment="1">
      <alignment horizontal="center" vertical="center"/>
    </xf>
    <xf numFmtId="10" fontId="47" fillId="17" borderId="15" xfId="106" applyNumberFormat="1" applyFont="1" applyFill="1" applyBorder="1" applyAlignment="1">
      <alignment horizontal="center" vertical="center"/>
    </xf>
    <xf numFmtId="10" fontId="47" fillId="17" borderId="10" xfId="106" applyNumberFormat="1" applyFont="1" applyFill="1" applyBorder="1" applyAlignment="1">
      <alignment horizontal="center" vertical="center"/>
    </xf>
    <xf numFmtId="10" fontId="47" fillId="17" borderId="11" xfId="106" applyNumberFormat="1" applyFont="1" applyFill="1" applyBorder="1" applyAlignment="1">
      <alignment horizontal="center" vertical="center"/>
    </xf>
    <xf numFmtId="10" fontId="47" fillId="17" borderId="16" xfId="106" applyNumberFormat="1" applyFont="1" applyFill="1" applyBorder="1" applyAlignment="1">
      <alignment horizontal="center" vertical="center"/>
    </xf>
    <xf numFmtId="0" fontId="0" fillId="18" borderId="0" xfId="0" applyFill="1" applyAlignment="1">
      <alignment horizontal="center"/>
    </xf>
    <xf numFmtId="0" fontId="0" fillId="19" borderId="0" xfId="0" applyFill="1" applyAlignment="1">
      <alignment horizontal="center"/>
    </xf>
    <xf numFmtId="0" fontId="0" fillId="20" borderId="0" xfId="0" applyFill="1" applyAlignment="1">
      <alignment horizontal="center"/>
    </xf>
    <xf numFmtId="0" fontId="7" fillId="14" borderId="0" xfId="0" applyFont="1" applyFill="1" applyAlignment="1">
      <alignment horizontal="center"/>
    </xf>
    <xf numFmtId="0" fontId="0" fillId="14" borderId="0" xfId="0" applyFill="1" applyAlignment="1">
      <alignment horizontal="center"/>
    </xf>
    <xf numFmtId="0" fontId="7" fillId="17" borderId="0" xfId="0" applyFont="1" applyFill="1" applyAlignment="1">
      <alignment horizontal="center"/>
    </xf>
    <xf numFmtId="0" fontId="0" fillId="17" borderId="0" xfId="0" applyFill="1" applyAlignment="1">
      <alignment horizontal="center"/>
    </xf>
    <xf numFmtId="3" fontId="9" fillId="5" borderId="1" xfId="1" applyNumberFormat="1" applyFont="1" applyFill="1" applyBorder="1" applyAlignment="1" applyProtection="1">
      <alignment horizontal="center" vertical="center" wrapText="1"/>
      <protection locked="0"/>
    </xf>
    <xf numFmtId="0" fontId="9" fillId="8" borderId="1" xfId="0" applyNumberFormat="1" applyFont="1" applyFill="1" applyBorder="1" applyAlignment="1">
      <alignment horizontal="left" vertical="center" wrapText="1"/>
    </xf>
    <xf numFmtId="0" fontId="9" fillId="8" borderId="13" xfId="0" applyNumberFormat="1" applyFont="1" applyFill="1" applyBorder="1" applyAlignment="1">
      <alignment horizontal="left" vertical="center" wrapText="1"/>
    </xf>
    <xf numFmtId="3" fontId="17" fillId="34" borderId="1" xfId="1" applyNumberFormat="1" applyFont="1" applyFill="1" applyBorder="1" applyAlignment="1" applyProtection="1">
      <alignment horizontal="center" vertical="center" wrapText="1"/>
      <protection locked="0"/>
    </xf>
    <xf numFmtId="0" fontId="17" fillId="33" borderId="5" xfId="0" applyNumberFormat="1" applyFont="1" applyFill="1" applyBorder="1" applyAlignment="1">
      <alignment horizontal="center" vertical="center" wrapText="1"/>
    </xf>
    <xf numFmtId="0" fontId="9" fillId="33" borderId="6" xfId="0" applyNumberFormat="1" applyFont="1" applyFill="1" applyBorder="1" applyAlignment="1">
      <alignment horizontal="center" vertical="center" wrapText="1"/>
    </xf>
    <xf numFmtId="0" fontId="9" fillId="33" borderId="7" xfId="0" applyNumberFormat="1" applyFont="1" applyFill="1" applyBorder="1" applyAlignment="1">
      <alignment horizontal="center" vertical="center" wrapText="1"/>
    </xf>
    <xf numFmtId="0" fontId="9" fillId="8" borderId="5" xfId="0" applyNumberFormat="1" applyFont="1" applyFill="1" applyBorder="1" applyAlignment="1">
      <alignment vertical="center" wrapText="1"/>
    </xf>
    <xf numFmtId="0" fontId="9" fillId="8" borderId="6" xfId="0" applyNumberFormat="1" applyFont="1" applyFill="1" applyBorder="1" applyAlignment="1">
      <alignment vertical="center" wrapText="1"/>
    </xf>
    <xf numFmtId="0" fontId="9" fillId="8" borderId="7" xfId="0" applyNumberFormat="1" applyFont="1" applyFill="1" applyBorder="1" applyAlignment="1">
      <alignment vertical="center" wrapText="1"/>
    </xf>
    <xf numFmtId="172" fontId="32" fillId="10" borderId="13" xfId="0" applyNumberFormat="1" applyFont="1" applyFill="1" applyBorder="1" applyAlignment="1">
      <alignment horizontal="center" vertical="center"/>
    </xf>
    <xf numFmtId="0" fontId="43" fillId="0" borderId="13" xfId="0" applyFont="1" applyBorder="1" applyAlignment="1">
      <alignment horizontal="center" vertical="center"/>
    </xf>
    <xf numFmtId="172" fontId="32" fillId="10" borderId="2" xfId="0" applyNumberFormat="1" applyFont="1" applyFill="1" applyBorder="1" applyAlignment="1">
      <alignment horizontal="center" vertical="center" wrapText="1"/>
    </xf>
    <xf numFmtId="172" fontId="32" fillId="10" borderId="4" xfId="0" applyNumberFormat="1" applyFont="1" applyFill="1" applyBorder="1" applyAlignment="1">
      <alignment horizontal="center" vertical="center" wrapText="1"/>
    </xf>
    <xf numFmtId="172" fontId="32" fillId="16" borderId="13" xfId="0" applyNumberFormat="1" applyFont="1" applyFill="1" applyBorder="1" applyAlignment="1">
      <alignment horizontal="center" vertical="center"/>
    </xf>
    <xf numFmtId="0" fontId="43" fillId="16" borderId="13" xfId="0" applyFont="1" applyFill="1" applyBorder="1" applyAlignment="1">
      <alignment horizontal="center" vertical="center"/>
    </xf>
    <xf numFmtId="172" fontId="32" fillId="16" borderId="2" xfId="0" applyNumberFormat="1" applyFont="1" applyFill="1" applyBorder="1" applyAlignment="1">
      <alignment horizontal="center" vertical="center" wrapText="1"/>
    </xf>
    <xf numFmtId="172" fontId="32" fillId="16" borderId="3" xfId="0" applyNumberFormat="1" applyFont="1" applyFill="1" applyBorder="1" applyAlignment="1">
      <alignment horizontal="center" vertical="center" wrapText="1"/>
    </xf>
    <xf numFmtId="172" fontId="32" fillId="16" borderId="4" xfId="0" applyNumberFormat="1" applyFont="1" applyFill="1" applyBorder="1" applyAlignment="1">
      <alignment horizontal="center" vertical="center" wrapText="1"/>
    </xf>
    <xf numFmtId="172" fontId="32" fillId="10" borderId="3" xfId="0" applyNumberFormat="1" applyFont="1" applyFill="1" applyBorder="1" applyAlignment="1">
      <alignment horizontal="center" vertical="center" wrapText="1"/>
    </xf>
    <xf numFmtId="0" fontId="43" fillId="10" borderId="13" xfId="0" applyFont="1" applyFill="1" applyBorder="1" applyAlignment="1">
      <alignment horizontal="center" vertical="center"/>
    </xf>
    <xf numFmtId="0" fontId="9" fillId="8" borderId="5" xfId="0" applyNumberFormat="1" applyFont="1" applyFill="1" applyBorder="1" applyAlignment="1">
      <alignment horizontal="left" vertical="center" wrapText="1"/>
    </xf>
    <xf numFmtId="0" fontId="9" fillId="8" borderId="6" xfId="0" applyNumberFormat="1" applyFont="1" applyFill="1" applyBorder="1" applyAlignment="1">
      <alignment horizontal="left" vertical="center" wrapText="1"/>
    </xf>
    <xf numFmtId="0" fontId="9" fillId="6" borderId="1" xfId="0" applyNumberFormat="1" applyFont="1" applyFill="1" applyBorder="1" applyAlignment="1">
      <alignment horizontal="left" vertical="center" wrapText="1"/>
    </xf>
    <xf numFmtId="0" fontId="21" fillId="36" borderId="2" xfId="0" applyFont="1" applyFill="1" applyBorder="1" applyAlignment="1">
      <alignment horizontal="center" vertical="center" wrapText="1"/>
    </xf>
    <xf numFmtId="0" fontId="21" fillId="36" borderId="4" xfId="0" applyFont="1" applyFill="1" applyBorder="1" applyAlignment="1">
      <alignment horizontal="center" vertical="center" wrapText="1"/>
    </xf>
    <xf numFmtId="3" fontId="9" fillId="5" borderId="2" xfId="1" applyNumberFormat="1" applyFont="1" applyFill="1" applyBorder="1" applyAlignment="1" applyProtection="1">
      <alignment horizontal="center" vertical="center" wrapText="1"/>
      <protection locked="0"/>
    </xf>
    <xf numFmtId="3" fontId="9" fillId="5" borderId="4" xfId="1" applyNumberFormat="1" applyFont="1" applyFill="1" applyBorder="1" applyAlignment="1" applyProtection="1">
      <alignment horizontal="center" vertical="center" wrapText="1"/>
      <protection locked="0"/>
    </xf>
    <xf numFmtId="0" fontId="9" fillId="8" borderId="5" xfId="0" applyNumberFormat="1" applyFont="1" applyFill="1" applyBorder="1" applyAlignment="1">
      <alignment horizontal="center" vertical="center" wrapText="1"/>
    </xf>
    <xf numFmtId="0" fontId="9" fillId="8" borderId="6" xfId="0" applyNumberFormat="1" applyFont="1" applyFill="1" applyBorder="1" applyAlignment="1">
      <alignment horizontal="center" vertical="center" wrapText="1"/>
    </xf>
    <xf numFmtId="0" fontId="9" fillId="8" borderId="7" xfId="0" applyNumberFormat="1" applyFont="1" applyFill="1" applyBorder="1" applyAlignment="1">
      <alignment horizontal="center" vertical="center" wrapText="1"/>
    </xf>
    <xf numFmtId="0" fontId="59" fillId="36" borderId="2" xfId="0" applyFont="1" applyFill="1" applyBorder="1" applyAlignment="1">
      <alignment horizontal="center" vertical="center" wrapText="1"/>
    </xf>
    <xf numFmtId="0" fontId="59" fillId="36" borderId="4" xfId="0" applyFont="1" applyFill="1" applyBorder="1" applyAlignment="1">
      <alignment horizontal="center" vertical="center" wrapText="1"/>
    </xf>
    <xf numFmtId="166" fontId="17" fillId="35" borderId="9" xfId="0" applyNumberFormat="1" applyFont="1" applyFill="1" applyBorder="1" applyAlignment="1">
      <alignment vertical="center" wrapText="1"/>
    </xf>
    <xf numFmtId="166" fontId="17" fillId="35" borderId="0" xfId="0" applyNumberFormat="1" applyFont="1" applyFill="1" applyBorder="1" applyAlignment="1">
      <alignment vertical="center" wrapText="1"/>
    </xf>
    <xf numFmtId="166" fontId="17" fillId="35" borderId="5" xfId="0" applyNumberFormat="1" applyFont="1" applyFill="1" applyBorder="1" applyAlignment="1">
      <alignment vertical="center" wrapText="1"/>
    </xf>
    <xf numFmtId="166" fontId="17" fillId="35" borderId="6" xfId="0" applyNumberFormat="1" applyFont="1" applyFill="1" applyBorder="1" applyAlignment="1">
      <alignment vertical="center" wrapText="1"/>
    </xf>
    <xf numFmtId="44" fontId="9" fillId="35" borderId="0" xfId="1" applyNumberFormat="1" applyFont="1" applyFill="1" applyBorder="1" applyAlignment="1">
      <alignment wrapText="1"/>
    </xf>
    <xf numFmtId="0" fontId="9" fillId="35" borderId="15" xfId="1" applyFont="1" applyFill="1" applyBorder="1" applyAlignment="1">
      <alignment wrapText="1"/>
    </xf>
    <xf numFmtId="10" fontId="9" fillId="35" borderId="0" xfId="106" applyNumberFormat="1" applyFont="1" applyFill="1" applyBorder="1" applyAlignment="1">
      <alignment wrapText="1"/>
    </xf>
    <xf numFmtId="10" fontId="9" fillId="35" borderId="15" xfId="106" applyNumberFormat="1" applyFont="1" applyFill="1" applyBorder="1" applyAlignment="1">
      <alignment wrapText="1"/>
    </xf>
    <xf numFmtId="0" fontId="9" fillId="35" borderId="6" xfId="1" applyFont="1" applyFill="1" applyBorder="1" applyAlignment="1">
      <alignment wrapText="1"/>
    </xf>
    <xf numFmtId="0" fontId="9" fillId="35" borderId="7" xfId="1" applyFont="1" applyFill="1" applyBorder="1" applyAlignment="1">
      <alignment wrapText="1"/>
    </xf>
    <xf numFmtId="10" fontId="17" fillId="35" borderId="0" xfId="106" applyNumberFormat="1" applyFont="1" applyFill="1" applyBorder="1" applyAlignment="1">
      <alignment wrapText="1"/>
    </xf>
    <xf numFmtId="10" fontId="17" fillId="35" borderId="15" xfId="106" applyNumberFormat="1" applyFont="1" applyFill="1" applyBorder="1" applyAlignment="1">
      <alignment wrapText="1"/>
    </xf>
    <xf numFmtId="166" fontId="9" fillId="35" borderId="5" xfId="0" applyNumberFormat="1" applyFont="1" applyFill="1" applyBorder="1" applyAlignment="1">
      <alignment vertical="center" wrapText="1"/>
    </xf>
    <xf numFmtId="166" fontId="9" fillId="35" borderId="6" xfId="0" applyNumberFormat="1" applyFont="1" applyFill="1" applyBorder="1" applyAlignment="1">
      <alignment vertical="center" wrapText="1"/>
    </xf>
    <xf numFmtId="166" fontId="9" fillId="35" borderId="7" xfId="0" applyNumberFormat="1" applyFont="1" applyFill="1" applyBorder="1" applyAlignment="1">
      <alignment vertical="center" wrapText="1"/>
    </xf>
    <xf numFmtId="166" fontId="17" fillId="35" borderId="7" xfId="0" applyNumberFormat="1" applyFont="1" applyFill="1" applyBorder="1" applyAlignment="1">
      <alignment vertical="center" wrapText="1"/>
    </xf>
    <xf numFmtId="166" fontId="9" fillId="35" borderId="9" xfId="0" applyNumberFormat="1" applyFont="1" applyFill="1" applyBorder="1" applyAlignment="1">
      <alignment vertical="center" wrapText="1"/>
    </xf>
    <xf numFmtId="166" fontId="9" fillId="35" borderId="0" xfId="0" applyNumberFormat="1" applyFont="1" applyFill="1" applyBorder="1" applyAlignment="1">
      <alignment vertical="center" wrapText="1"/>
    </xf>
    <xf numFmtId="0" fontId="9" fillId="11" borderId="5" xfId="0" applyNumberFormat="1" applyFont="1" applyFill="1" applyBorder="1" applyAlignment="1">
      <alignment horizontal="center" vertical="center" wrapText="1"/>
    </xf>
    <xf numFmtId="0" fontId="9" fillId="11" borderId="7" xfId="0" applyNumberFormat="1" applyFont="1" applyFill="1" applyBorder="1" applyAlignment="1">
      <alignment horizontal="center" vertical="center" wrapText="1"/>
    </xf>
    <xf numFmtId="0" fontId="9" fillId="11" borderId="6" xfId="0" applyNumberFormat="1" applyFont="1" applyFill="1" applyBorder="1" applyAlignment="1">
      <alignment horizontal="center" vertical="center" wrapText="1"/>
    </xf>
    <xf numFmtId="0" fontId="17" fillId="0" borderId="10" xfId="1" applyFont="1" applyBorder="1" applyAlignment="1">
      <alignment horizontal="center" wrapText="1"/>
    </xf>
    <xf numFmtId="0" fontId="17" fillId="0" borderId="11" xfId="1" applyFont="1" applyBorder="1" applyAlignment="1">
      <alignment horizontal="center" wrapText="1"/>
    </xf>
    <xf numFmtId="0" fontId="32" fillId="11" borderId="5" xfId="0" applyNumberFormat="1" applyFont="1" applyFill="1" applyBorder="1" applyAlignment="1">
      <alignment horizontal="center" vertical="center" wrapText="1"/>
    </xf>
    <xf numFmtId="0" fontId="32" fillId="11" borderId="6" xfId="0" applyNumberFormat="1" applyFont="1" applyFill="1" applyBorder="1" applyAlignment="1">
      <alignment horizontal="center" vertical="center" wrapText="1"/>
    </xf>
    <xf numFmtId="0" fontId="32" fillId="11" borderId="7" xfId="0" applyNumberFormat="1" applyFont="1" applyFill="1" applyBorder="1" applyAlignment="1">
      <alignment horizontal="center" vertical="center" wrapText="1"/>
    </xf>
    <xf numFmtId="0" fontId="36" fillId="32" borderId="5" xfId="0" applyNumberFormat="1" applyFont="1" applyFill="1" applyBorder="1" applyAlignment="1">
      <alignment horizontal="center" vertical="center" wrapText="1"/>
    </xf>
    <xf numFmtId="0" fontId="36" fillId="32" borderId="7" xfId="0" applyNumberFormat="1" applyFont="1" applyFill="1" applyBorder="1" applyAlignment="1">
      <alignment horizontal="center" vertical="center" wrapText="1"/>
    </xf>
    <xf numFmtId="0" fontId="36" fillId="32" borderId="5" xfId="0" applyNumberFormat="1" applyFont="1" applyFill="1" applyBorder="1" applyAlignment="1">
      <alignment vertical="center" wrapText="1"/>
    </xf>
    <xf numFmtId="0" fontId="38" fillId="32" borderId="6" xfId="0" applyNumberFormat="1" applyFont="1" applyFill="1" applyBorder="1" applyAlignment="1">
      <alignment vertical="center" wrapText="1"/>
    </xf>
    <xf numFmtId="0" fontId="37" fillId="27" borderId="22" xfId="0" applyNumberFormat="1" applyFont="1" applyFill="1" applyBorder="1" applyAlignment="1">
      <alignment horizontal="center" vertical="center" wrapText="1"/>
    </xf>
    <xf numFmtId="0" fontId="37" fillId="27" borderId="30" xfId="0" applyNumberFormat="1" applyFont="1" applyFill="1" applyBorder="1" applyAlignment="1">
      <alignment horizontal="center" vertical="center" wrapText="1"/>
    </xf>
    <xf numFmtId="0" fontId="37" fillId="27" borderId="29" xfId="0" applyNumberFormat="1" applyFont="1" applyFill="1" applyBorder="1" applyAlignment="1">
      <alignment horizontal="center" vertical="center" wrapText="1"/>
    </xf>
    <xf numFmtId="0" fontId="37" fillId="28" borderId="22" xfId="0" applyNumberFormat="1" applyFont="1" applyFill="1" applyBorder="1" applyAlignment="1">
      <alignment horizontal="center" vertical="center" wrapText="1"/>
    </xf>
    <xf numFmtId="0" fontId="37" fillId="28" borderId="30" xfId="0" applyNumberFormat="1" applyFont="1" applyFill="1" applyBorder="1" applyAlignment="1">
      <alignment horizontal="center" vertical="center" wrapText="1"/>
    </xf>
    <xf numFmtId="0" fontId="37" fillId="28" borderId="29" xfId="0" applyNumberFormat="1" applyFont="1" applyFill="1" applyBorder="1" applyAlignment="1">
      <alignment horizontal="center" vertical="center" wrapText="1"/>
    </xf>
    <xf numFmtId="0" fontId="37" fillId="29" borderId="22" xfId="0" applyNumberFormat="1" applyFont="1" applyFill="1" applyBorder="1" applyAlignment="1">
      <alignment horizontal="center" vertical="center" wrapText="1"/>
    </xf>
    <xf numFmtId="0" fontId="37" fillId="29" borderId="30" xfId="0" applyNumberFormat="1" applyFont="1" applyFill="1" applyBorder="1" applyAlignment="1">
      <alignment horizontal="center" vertical="center" wrapText="1"/>
    </xf>
    <xf numFmtId="0" fontId="37" fillId="29" borderId="29" xfId="0" applyNumberFormat="1" applyFont="1" applyFill="1" applyBorder="1" applyAlignment="1">
      <alignment horizontal="center" vertical="center" wrapText="1"/>
    </xf>
    <xf numFmtId="0" fontId="37" fillId="24" borderId="22" xfId="0" applyNumberFormat="1" applyFont="1" applyFill="1" applyBorder="1" applyAlignment="1">
      <alignment horizontal="center" vertical="center" wrapText="1"/>
    </xf>
    <xf numFmtId="0" fontId="37" fillId="24" borderId="30" xfId="0" applyNumberFormat="1" applyFont="1" applyFill="1" applyBorder="1" applyAlignment="1">
      <alignment horizontal="center" vertical="center" wrapText="1"/>
    </xf>
    <xf numFmtId="0" fontId="37" fillId="24" borderId="29" xfId="0" applyNumberFormat="1" applyFont="1" applyFill="1" applyBorder="1" applyAlignment="1">
      <alignment horizontal="center" vertical="center" wrapText="1"/>
    </xf>
    <xf numFmtId="0" fontId="37" fillId="30" borderId="5" xfId="0" applyNumberFormat="1" applyFont="1" applyFill="1" applyBorder="1" applyAlignment="1">
      <alignment horizontal="center" vertical="center" wrapText="1"/>
    </xf>
    <xf numFmtId="0" fontId="37" fillId="30" borderId="6" xfId="0" applyNumberFormat="1" applyFont="1" applyFill="1" applyBorder="1" applyAlignment="1">
      <alignment horizontal="center" vertical="center" wrapText="1"/>
    </xf>
    <xf numFmtId="0" fontId="37" fillId="30" borderId="7" xfId="0" applyNumberFormat="1" applyFont="1" applyFill="1" applyBorder="1" applyAlignment="1">
      <alignment horizontal="center" vertical="center" wrapText="1"/>
    </xf>
    <xf numFmtId="0" fontId="37" fillId="8" borderId="5" xfId="0" applyNumberFormat="1" applyFont="1" applyFill="1" applyBorder="1" applyAlignment="1">
      <alignment horizontal="center" vertical="center" wrapText="1"/>
    </xf>
    <xf numFmtId="0" fontId="37" fillId="8" borderId="7" xfId="0" applyNumberFormat="1" applyFont="1" applyFill="1" applyBorder="1" applyAlignment="1">
      <alignment horizontal="center" vertical="center" wrapText="1"/>
    </xf>
    <xf numFmtId="0" fontId="36" fillId="32" borderId="6" xfId="0" applyNumberFormat="1" applyFont="1" applyFill="1" applyBorder="1" applyAlignment="1">
      <alignment horizontal="center" vertical="center" wrapText="1"/>
    </xf>
    <xf numFmtId="0" fontId="36" fillId="32" borderId="5" xfId="0" quotePrefix="1" applyNumberFormat="1" applyFont="1" applyFill="1" applyBorder="1" applyAlignment="1">
      <alignment horizontal="center" vertical="center" wrapText="1"/>
    </xf>
    <xf numFmtId="0" fontId="36" fillId="32" borderId="6" xfId="0" quotePrefix="1" applyNumberFormat="1" applyFont="1" applyFill="1" applyBorder="1" applyAlignment="1">
      <alignment horizontal="center" vertical="center" wrapText="1"/>
    </xf>
    <xf numFmtId="0" fontId="36" fillId="32" borderId="7" xfId="0" quotePrefix="1" applyNumberFormat="1" applyFont="1" applyFill="1" applyBorder="1" applyAlignment="1">
      <alignment horizontal="center" vertical="center" wrapText="1"/>
    </xf>
  </cellXfs>
  <cellStyles count="107">
    <cellStyle name="Moeda" xfId="5" builtinId="4"/>
    <cellStyle name="Moeda 10 2" xfId="14" xr:uid="{27572BDD-8F2C-4C8A-A655-1E845BDB1C13}"/>
    <cellStyle name="Moeda 10 2 2" xfId="16" xr:uid="{00000000-0005-0000-0000-000001000000}"/>
    <cellStyle name="Moeda 10 2 3" xfId="30" xr:uid="{00000000-0005-0000-0000-000001000000}"/>
    <cellStyle name="Moeda 10 2 3 2" xfId="51" xr:uid="{00000000-0005-0000-0000-000001000000}"/>
    <cellStyle name="Moeda 10 2 3 3" xfId="72" xr:uid="{00000000-0005-0000-0000-000001000000}"/>
    <cellStyle name="Moeda 10 2 3 4" xfId="93" xr:uid="{00000000-0005-0000-0000-000001000000}"/>
    <cellStyle name="Moeda 10 2 4" xfId="42" xr:uid="{27572BDD-8F2C-4C8A-A655-1E845BDB1C13}"/>
    <cellStyle name="Moeda 10 2 4 2" xfId="63" xr:uid="{27572BDD-8F2C-4C8A-A655-1E845BDB1C13}"/>
    <cellStyle name="Moeda 10 2 4 3" xfId="84" xr:uid="{27572BDD-8F2C-4C8A-A655-1E845BDB1C13}"/>
    <cellStyle name="Moeda 10 2 4 4" xfId="105" xr:uid="{27572BDD-8F2C-4C8A-A655-1E845BDB1C13}"/>
    <cellStyle name="Moeda 10 2 5" xfId="49" xr:uid="{27572BDD-8F2C-4C8A-A655-1E845BDB1C13}"/>
    <cellStyle name="Moeda 10 2 6" xfId="70" xr:uid="{27572BDD-8F2C-4C8A-A655-1E845BDB1C13}"/>
    <cellStyle name="Moeda 10 2 7" xfId="91" xr:uid="{27572BDD-8F2C-4C8A-A655-1E845BDB1C13}"/>
    <cellStyle name="Moeda 2" xfId="6" xr:uid="{00000000-0005-0000-0000-000002000000}"/>
    <cellStyle name="Moeda 2 2" xfId="10" xr:uid="{00000000-0005-0000-0000-000003000000}"/>
    <cellStyle name="Moeda 2 2 2" xfId="18" xr:uid="{00000000-0005-0000-0000-000003000000}"/>
    <cellStyle name="Moeda 2 3" xfId="17" xr:uid="{00000000-0005-0000-0000-000002000000}"/>
    <cellStyle name="Moeda 3" xfId="9" xr:uid="{00000000-0005-0000-0000-000004000000}"/>
    <cellStyle name="Moeda 3 2" xfId="19" xr:uid="{00000000-0005-0000-0000-000004000000}"/>
    <cellStyle name="Moeda 3 3" xfId="29" xr:uid="{00000000-0005-0000-0000-000004000000}"/>
    <cellStyle name="Moeda 3 3 2" xfId="50" xr:uid="{00000000-0005-0000-0000-000004000000}"/>
    <cellStyle name="Moeda 3 3 3" xfId="71" xr:uid="{00000000-0005-0000-0000-000004000000}"/>
    <cellStyle name="Moeda 3 3 4" xfId="92" xr:uid="{00000000-0005-0000-0000-000004000000}"/>
    <cellStyle name="Moeda 3 4" xfId="39" xr:uid="{00000000-0005-0000-0000-000004000000}"/>
    <cellStyle name="Moeda 3 4 2" xfId="60" xr:uid="{00000000-0005-0000-0000-000004000000}"/>
    <cellStyle name="Moeda 3 4 3" xfId="81" xr:uid="{00000000-0005-0000-0000-000004000000}"/>
    <cellStyle name="Moeda 3 4 4" xfId="102" xr:uid="{00000000-0005-0000-0000-000004000000}"/>
    <cellStyle name="Moeda 3 5" xfId="46" xr:uid="{00000000-0005-0000-0000-000004000000}"/>
    <cellStyle name="Moeda 3 6" xfId="67" xr:uid="{00000000-0005-0000-0000-000004000000}"/>
    <cellStyle name="Moeda 3 7" xfId="88" xr:uid="{00000000-0005-0000-0000-000004000000}"/>
    <cellStyle name="Moeda 4" xfId="15" xr:uid="{00000000-0005-0000-0000-00003E000000}"/>
    <cellStyle name="Moeda 5" xfId="35" xr:uid="{00000000-0005-0000-0000-00004C000000}"/>
    <cellStyle name="Moeda 5 2" xfId="56" xr:uid="{00000000-0005-0000-0000-00004C000000}"/>
    <cellStyle name="Moeda 5 3" xfId="77" xr:uid="{00000000-0005-0000-0000-00004C000000}"/>
    <cellStyle name="Moeda 5 4" xfId="98" xr:uid="{00000000-0005-0000-0000-00004C000000}"/>
    <cellStyle name="Moeda 6" xfId="36" xr:uid="{00000000-0005-0000-0000-000053000000}"/>
    <cellStyle name="Moeda 6 2" xfId="57" xr:uid="{00000000-0005-0000-0000-000053000000}"/>
    <cellStyle name="Moeda 6 3" xfId="78" xr:uid="{00000000-0005-0000-0000-000053000000}"/>
    <cellStyle name="Moeda 6 4" xfId="99" xr:uid="{00000000-0005-0000-0000-000053000000}"/>
    <cellStyle name="Moeda 7" xfId="43" xr:uid="{00000000-0005-0000-0000-00005A000000}"/>
    <cellStyle name="Moeda 8" xfId="64" xr:uid="{00000000-0005-0000-0000-00006F000000}"/>
    <cellStyle name="Moeda 9" xfId="85" xr:uid="{00000000-0005-0000-0000-000084000000}"/>
    <cellStyle name="Normal" xfId="0" builtinId="0"/>
    <cellStyle name="Normal 2" xfId="1" xr:uid="{00000000-0005-0000-0000-000006000000}"/>
    <cellStyle name="Normal 2 2" xfId="20" xr:uid="{00000000-0005-0000-0000-000006000000}"/>
    <cellStyle name="Porcentagem" xfId="106" builtinId="5"/>
    <cellStyle name="Porcentagem 2" xfId="13" xr:uid="{00000000-0005-0000-0000-000007000000}"/>
    <cellStyle name="Porcentagem 2 2" xfId="21" xr:uid="{00000000-0005-0000-0000-000007000000}"/>
    <cellStyle name="Separador de milhares 2" xfId="2" xr:uid="{00000000-0005-0000-0000-000008000000}"/>
    <cellStyle name="Separador de milhares 2 2" xfId="8" xr:uid="{00000000-0005-0000-0000-000009000000}"/>
    <cellStyle name="Separador de milhares 2 2 2" xfId="12" xr:uid="{00000000-0005-0000-0000-00000A000000}"/>
    <cellStyle name="Separador de milhares 2 2 2 2" xfId="24" xr:uid="{00000000-0005-0000-0000-00000A000000}"/>
    <cellStyle name="Separador de milhares 2 2 2 3" xfId="31" xr:uid="{00000000-0005-0000-0000-00000A000000}"/>
    <cellStyle name="Separador de milhares 2 2 2 3 2" xfId="52" xr:uid="{00000000-0005-0000-0000-00000A000000}"/>
    <cellStyle name="Separador de milhares 2 2 2 3 3" xfId="73" xr:uid="{00000000-0005-0000-0000-00000A000000}"/>
    <cellStyle name="Separador de milhares 2 2 2 3 4" xfId="94" xr:uid="{00000000-0005-0000-0000-00000A000000}"/>
    <cellStyle name="Separador de milhares 2 2 2 4" xfId="41" xr:uid="{00000000-0005-0000-0000-00000A000000}"/>
    <cellStyle name="Separador de milhares 2 2 2 4 2" xfId="62" xr:uid="{00000000-0005-0000-0000-00000A000000}"/>
    <cellStyle name="Separador de milhares 2 2 2 4 3" xfId="83" xr:uid="{00000000-0005-0000-0000-00000A000000}"/>
    <cellStyle name="Separador de milhares 2 2 2 4 4" xfId="104" xr:uid="{00000000-0005-0000-0000-00000A000000}"/>
    <cellStyle name="Separador de milhares 2 2 2 5" xfId="48" xr:uid="{00000000-0005-0000-0000-00000A000000}"/>
    <cellStyle name="Separador de milhares 2 2 2 6" xfId="69" xr:uid="{00000000-0005-0000-0000-00000A000000}"/>
    <cellStyle name="Separador de milhares 2 2 2 7" xfId="90" xr:uid="{00000000-0005-0000-0000-00000A000000}"/>
    <cellStyle name="Separador de milhares 2 2 3" xfId="23" xr:uid="{00000000-0005-0000-0000-000009000000}"/>
    <cellStyle name="Separador de milhares 2 2 4" xfId="33" xr:uid="{00000000-0005-0000-0000-000009000000}"/>
    <cellStyle name="Separador de milhares 2 2 4 2" xfId="54" xr:uid="{00000000-0005-0000-0000-000009000000}"/>
    <cellStyle name="Separador de milhares 2 2 4 3" xfId="75" xr:uid="{00000000-0005-0000-0000-000009000000}"/>
    <cellStyle name="Separador de milhares 2 2 4 4" xfId="96" xr:uid="{00000000-0005-0000-0000-000009000000}"/>
    <cellStyle name="Separador de milhares 2 2 5" xfId="38" xr:uid="{00000000-0005-0000-0000-000009000000}"/>
    <cellStyle name="Separador de milhares 2 2 5 2" xfId="59" xr:uid="{00000000-0005-0000-0000-000009000000}"/>
    <cellStyle name="Separador de milhares 2 2 5 3" xfId="80" xr:uid="{00000000-0005-0000-0000-000009000000}"/>
    <cellStyle name="Separador de milhares 2 2 5 4" xfId="101" xr:uid="{00000000-0005-0000-0000-000009000000}"/>
    <cellStyle name="Separador de milhares 2 2 6" xfId="45" xr:uid="{00000000-0005-0000-0000-000009000000}"/>
    <cellStyle name="Separador de milhares 2 2 7" xfId="66" xr:uid="{00000000-0005-0000-0000-000009000000}"/>
    <cellStyle name="Separador de milhares 2 2 8" xfId="87" xr:uid="{00000000-0005-0000-0000-000009000000}"/>
    <cellStyle name="Separador de milhares 2 3" xfId="7" xr:uid="{00000000-0005-0000-0000-00000B000000}"/>
    <cellStyle name="Separador de milhares 2 3 2" xfId="11" xr:uid="{00000000-0005-0000-0000-00000C000000}"/>
    <cellStyle name="Separador de milhares 2 3 2 2" xfId="26" xr:uid="{00000000-0005-0000-0000-00000C000000}"/>
    <cellStyle name="Separador de milhares 2 3 2 3" xfId="32" xr:uid="{00000000-0005-0000-0000-00000C000000}"/>
    <cellStyle name="Separador de milhares 2 3 2 3 2" xfId="53" xr:uid="{00000000-0005-0000-0000-00000C000000}"/>
    <cellStyle name="Separador de milhares 2 3 2 3 3" xfId="74" xr:uid="{00000000-0005-0000-0000-00000C000000}"/>
    <cellStyle name="Separador de milhares 2 3 2 3 4" xfId="95" xr:uid="{00000000-0005-0000-0000-00000C000000}"/>
    <cellStyle name="Separador de milhares 2 3 2 4" xfId="40" xr:uid="{00000000-0005-0000-0000-00000C000000}"/>
    <cellStyle name="Separador de milhares 2 3 2 4 2" xfId="61" xr:uid="{00000000-0005-0000-0000-00000C000000}"/>
    <cellStyle name="Separador de milhares 2 3 2 4 3" xfId="82" xr:uid="{00000000-0005-0000-0000-00000C000000}"/>
    <cellStyle name="Separador de milhares 2 3 2 4 4" xfId="103" xr:uid="{00000000-0005-0000-0000-00000C000000}"/>
    <cellStyle name="Separador de milhares 2 3 2 5" xfId="47" xr:uid="{00000000-0005-0000-0000-00000C000000}"/>
    <cellStyle name="Separador de milhares 2 3 2 6" xfId="68" xr:uid="{00000000-0005-0000-0000-00000C000000}"/>
    <cellStyle name="Separador de milhares 2 3 2 7" xfId="89" xr:uid="{00000000-0005-0000-0000-00000C000000}"/>
    <cellStyle name="Separador de milhares 2 3 3" xfId="25" xr:uid="{00000000-0005-0000-0000-00000B000000}"/>
    <cellStyle name="Separador de milhares 2 3 4" xfId="34" xr:uid="{00000000-0005-0000-0000-00000B000000}"/>
    <cellStyle name="Separador de milhares 2 3 4 2" xfId="55" xr:uid="{00000000-0005-0000-0000-00000B000000}"/>
    <cellStyle name="Separador de milhares 2 3 4 3" xfId="76" xr:uid="{00000000-0005-0000-0000-00000B000000}"/>
    <cellStyle name="Separador de milhares 2 3 4 4" xfId="97" xr:uid="{00000000-0005-0000-0000-00000B000000}"/>
    <cellStyle name="Separador de milhares 2 3 5" xfId="37" xr:uid="{00000000-0005-0000-0000-00000B000000}"/>
    <cellStyle name="Separador de milhares 2 3 5 2" xfId="58" xr:uid="{00000000-0005-0000-0000-00000B000000}"/>
    <cellStyle name="Separador de milhares 2 3 5 3" xfId="79" xr:uid="{00000000-0005-0000-0000-00000B000000}"/>
    <cellStyle name="Separador de milhares 2 3 5 4" xfId="100" xr:uid="{00000000-0005-0000-0000-00000B000000}"/>
    <cellStyle name="Separador de milhares 2 3 6" xfId="44" xr:uid="{00000000-0005-0000-0000-00000B000000}"/>
    <cellStyle name="Separador de milhares 2 3 7" xfId="65" xr:uid="{00000000-0005-0000-0000-00000B000000}"/>
    <cellStyle name="Separador de milhares 2 3 8" xfId="86" xr:uid="{00000000-0005-0000-0000-00000B000000}"/>
    <cellStyle name="Separador de milhares 2 4" xfId="22" xr:uid="{00000000-0005-0000-0000-000008000000}"/>
    <cellStyle name="Separador de milhares 3" xfId="3" xr:uid="{00000000-0005-0000-0000-00000D000000}"/>
    <cellStyle name="Separador de milhares 3 2" xfId="27" xr:uid="{00000000-0005-0000-0000-00000D000000}"/>
    <cellStyle name="Título 5" xfId="4" xr:uid="{00000000-0005-0000-0000-00000E000000}"/>
    <cellStyle name="Título 5 2" xfId="28" xr:uid="{00000000-0005-0000-0000-00000E000000}"/>
  </cellStyles>
  <dxfs count="116">
    <dxf>
      <fill>
        <patternFill>
          <bgColor theme="4" tint="0.39994506668294322"/>
        </patternFill>
      </fill>
    </dxf>
    <dxf>
      <font>
        <color rgb="FF9C0006"/>
      </font>
      <fill>
        <patternFill>
          <bgColor rgb="FFFFC7CE"/>
        </patternFill>
      </fill>
    </dxf>
    <dxf>
      <font>
        <color rgb="FF9C0006"/>
      </font>
      <fill>
        <patternFill>
          <bgColor rgb="FFFFC7CE"/>
        </patternFill>
      </fill>
    </dxf>
    <dxf>
      <font>
        <b val="0"/>
        <condense val="0"/>
        <extend val="0"/>
        <color indexed="17"/>
      </font>
      <fill>
        <patternFill patternType="solid">
          <fgColor indexed="27"/>
          <bgColor indexed="42"/>
        </patternFill>
      </fill>
    </dxf>
    <dxf>
      <font>
        <b val="0"/>
        <condense val="0"/>
        <extend val="0"/>
        <color indexed="8"/>
      </font>
      <fill>
        <patternFill patternType="solid">
          <fgColor indexed="34"/>
          <bgColor indexed="13"/>
        </patternFill>
      </fill>
    </dxf>
    <dxf>
      <font>
        <b/>
        <i val="0"/>
        <condense val="0"/>
        <extend val="0"/>
        <color indexed="8"/>
      </font>
      <fill>
        <patternFill patternType="solid">
          <fgColor indexed="34"/>
          <bgColor indexed="13"/>
        </patternFill>
      </fill>
    </dxf>
    <dxf>
      <font>
        <b val="0"/>
        <condense val="0"/>
        <extend val="0"/>
        <color indexed="17"/>
      </font>
      <fill>
        <patternFill patternType="solid">
          <fgColor indexed="27"/>
          <bgColor indexed="42"/>
        </patternFill>
      </fill>
    </dxf>
    <dxf>
      <font>
        <b val="0"/>
        <condense val="0"/>
        <extend val="0"/>
        <color indexed="8"/>
      </font>
      <fill>
        <patternFill patternType="solid">
          <fgColor indexed="34"/>
          <bgColor indexed="13"/>
        </patternFill>
      </fill>
    </dxf>
    <dxf>
      <font>
        <b/>
        <i val="0"/>
        <condense val="0"/>
        <extend val="0"/>
        <color indexed="8"/>
      </font>
      <fill>
        <patternFill patternType="solid">
          <fgColor indexed="34"/>
          <bgColor indexed="13"/>
        </patternFill>
      </fill>
    </dxf>
    <dxf>
      <font>
        <b val="0"/>
        <condense val="0"/>
        <extend val="0"/>
        <color indexed="17"/>
      </font>
      <fill>
        <patternFill patternType="solid">
          <fgColor indexed="27"/>
          <bgColor indexed="42"/>
        </patternFill>
      </fill>
    </dxf>
    <dxf>
      <font>
        <b val="0"/>
        <condense val="0"/>
        <extend val="0"/>
        <color indexed="8"/>
      </font>
      <fill>
        <patternFill patternType="solid">
          <fgColor indexed="34"/>
          <bgColor indexed="13"/>
        </patternFill>
      </fill>
    </dxf>
    <dxf>
      <font>
        <b/>
        <i val="0"/>
        <condense val="0"/>
        <extend val="0"/>
        <color indexed="8"/>
      </font>
      <fill>
        <patternFill patternType="solid">
          <fgColor indexed="34"/>
          <bgColor indexed="13"/>
        </patternFill>
      </fill>
    </dxf>
    <dxf>
      <font>
        <b val="0"/>
        <condense val="0"/>
        <extend val="0"/>
        <color indexed="17"/>
      </font>
      <fill>
        <patternFill patternType="solid">
          <fgColor indexed="27"/>
          <bgColor indexed="42"/>
        </patternFill>
      </fill>
    </dxf>
    <dxf>
      <font>
        <b val="0"/>
        <condense val="0"/>
        <extend val="0"/>
        <color indexed="8"/>
      </font>
      <fill>
        <patternFill patternType="solid">
          <fgColor indexed="34"/>
          <bgColor indexed="13"/>
        </patternFill>
      </fill>
    </dxf>
    <dxf>
      <font>
        <b/>
        <i val="0"/>
        <condense val="0"/>
        <extend val="0"/>
        <color indexed="8"/>
      </font>
      <fill>
        <patternFill patternType="solid">
          <fgColor indexed="34"/>
          <bgColor indexed="13"/>
        </patternFill>
      </fill>
    </dxf>
    <dxf>
      <font>
        <b val="0"/>
        <condense val="0"/>
        <extend val="0"/>
        <color indexed="17"/>
      </font>
      <fill>
        <patternFill patternType="solid">
          <fgColor indexed="27"/>
          <bgColor indexed="42"/>
        </patternFill>
      </fill>
    </dxf>
    <dxf>
      <font>
        <b val="0"/>
        <condense val="0"/>
        <extend val="0"/>
        <color indexed="8"/>
      </font>
      <fill>
        <patternFill patternType="solid">
          <fgColor indexed="34"/>
          <bgColor indexed="13"/>
        </patternFill>
      </fill>
    </dxf>
    <dxf>
      <font>
        <b/>
        <i val="0"/>
        <condense val="0"/>
        <extend val="0"/>
        <color indexed="8"/>
      </font>
      <fill>
        <patternFill patternType="solid">
          <fgColor indexed="34"/>
          <bgColor indexed="13"/>
        </patternFill>
      </fill>
    </dxf>
    <dxf>
      <font>
        <b val="0"/>
        <condense val="0"/>
        <extend val="0"/>
        <color indexed="17"/>
      </font>
      <fill>
        <patternFill patternType="solid">
          <fgColor indexed="27"/>
          <bgColor indexed="42"/>
        </patternFill>
      </fill>
    </dxf>
    <dxf>
      <font>
        <b val="0"/>
        <condense val="0"/>
        <extend val="0"/>
        <color indexed="8"/>
      </font>
      <fill>
        <patternFill patternType="solid">
          <fgColor indexed="34"/>
          <bgColor indexed="13"/>
        </patternFill>
      </fill>
    </dxf>
    <dxf>
      <font>
        <b/>
        <i val="0"/>
        <condense val="0"/>
        <extend val="0"/>
        <color indexed="8"/>
      </font>
      <fill>
        <patternFill patternType="solid">
          <fgColor indexed="34"/>
          <bgColor indexed="13"/>
        </patternFill>
      </fill>
    </dxf>
    <dxf>
      <font>
        <b val="0"/>
        <condense val="0"/>
        <extend val="0"/>
        <color indexed="17"/>
      </font>
      <fill>
        <patternFill patternType="solid">
          <fgColor indexed="27"/>
          <bgColor indexed="42"/>
        </patternFill>
      </fill>
    </dxf>
    <dxf>
      <font>
        <b val="0"/>
        <condense val="0"/>
        <extend val="0"/>
        <color indexed="8"/>
      </font>
      <fill>
        <patternFill patternType="solid">
          <fgColor indexed="34"/>
          <bgColor indexed="13"/>
        </patternFill>
      </fill>
    </dxf>
    <dxf>
      <font>
        <b/>
        <i val="0"/>
        <condense val="0"/>
        <extend val="0"/>
        <color indexed="8"/>
      </font>
      <fill>
        <patternFill patternType="solid">
          <fgColor indexed="34"/>
          <bgColor indexed="13"/>
        </patternFill>
      </fill>
    </dxf>
    <dxf>
      <font>
        <b val="0"/>
        <condense val="0"/>
        <extend val="0"/>
        <color indexed="17"/>
      </font>
      <fill>
        <patternFill patternType="solid">
          <fgColor indexed="27"/>
          <bgColor indexed="42"/>
        </patternFill>
      </fill>
    </dxf>
    <dxf>
      <font>
        <b val="0"/>
        <condense val="0"/>
        <extend val="0"/>
        <color indexed="8"/>
      </font>
      <fill>
        <patternFill patternType="solid">
          <fgColor indexed="34"/>
          <bgColor indexed="13"/>
        </patternFill>
      </fill>
    </dxf>
    <dxf>
      <font>
        <b/>
        <i val="0"/>
        <condense val="0"/>
        <extend val="0"/>
        <color indexed="8"/>
      </font>
      <fill>
        <patternFill patternType="solid">
          <fgColor indexed="34"/>
          <bgColor indexed="13"/>
        </patternFill>
      </fill>
    </dxf>
    <dxf>
      <font>
        <b val="0"/>
        <condense val="0"/>
        <extend val="0"/>
        <color indexed="17"/>
      </font>
      <fill>
        <patternFill patternType="solid">
          <fgColor indexed="27"/>
          <bgColor indexed="42"/>
        </patternFill>
      </fill>
    </dxf>
    <dxf>
      <font>
        <b val="0"/>
        <condense val="0"/>
        <extend val="0"/>
        <color indexed="8"/>
      </font>
      <fill>
        <patternFill patternType="solid">
          <fgColor indexed="34"/>
          <bgColor indexed="13"/>
        </patternFill>
      </fill>
    </dxf>
    <dxf>
      <font>
        <b/>
        <i val="0"/>
        <condense val="0"/>
        <extend val="0"/>
        <color indexed="8"/>
      </font>
      <fill>
        <patternFill patternType="solid">
          <fgColor indexed="34"/>
          <bgColor indexed="13"/>
        </patternFill>
      </fill>
    </dxf>
    <dxf>
      <font>
        <b val="0"/>
        <condense val="0"/>
        <extend val="0"/>
        <color indexed="17"/>
      </font>
      <fill>
        <patternFill patternType="solid">
          <fgColor indexed="27"/>
          <bgColor indexed="42"/>
        </patternFill>
      </fill>
    </dxf>
    <dxf>
      <font>
        <b val="0"/>
        <condense val="0"/>
        <extend val="0"/>
        <color indexed="8"/>
      </font>
      <fill>
        <patternFill patternType="solid">
          <fgColor indexed="34"/>
          <bgColor indexed="13"/>
        </patternFill>
      </fill>
    </dxf>
    <dxf>
      <font>
        <b/>
        <i val="0"/>
        <condense val="0"/>
        <extend val="0"/>
        <color indexed="8"/>
      </font>
      <fill>
        <patternFill patternType="solid">
          <fgColor indexed="34"/>
          <bgColor indexed="13"/>
        </patternFill>
      </fill>
    </dxf>
    <dxf>
      <font>
        <b val="0"/>
        <condense val="0"/>
        <extend val="0"/>
        <color indexed="17"/>
      </font>
      <fill>
        <patternFill patternType="solid">
          <fgColor indexed="27"/>
          <bgColor indexed="42"/>
        </patternFill>
      </fill>
    </dxf>
    <dxf>
      <font>
        <b val="0"/>
        <condense val="0"/>
        <extend val="0"/>
        <color indexed="8"/>
      </font>
      <fill>
        <patternFill patternType="solid">
          <fgColor indexed="34"/>
          <bgColor indexed="13"/>
        </patternFill>
      </fill>
    </dxf>
    <dxf>
      <font>
        <b/>
        <i val="0"/>
        <condense val="0"/>
        <extend val="0"/>
        <color indexed="8"/>
      </font>
      <fill>
        <patternFill patternType="solid">
          <fgColor indexed="34"/>
          <bgColor indexed="13"/>
        </patternFill>
      </fill>
    </dxf>
    <dxf>
      <font>
        <b val="0"/>
        <condense val="0"/>
        <extend val="0"/>
        <color indexed="17"/>
      </font>
      <fill>
        <patternFill patternType="solid">
          <fgColor indexed="27"/>
          <bgColor indexed="42"/>
        </patternFill>
      </fill>
    </dxf>
    <dxf>
      <font>
        <b val="0"/>
        <condense val="0"/>
        <extend val="0"/>
        <color indexed="8"/>
      </font>
      <fill>
        <patternFill patternType="solid">
          <fgColor indexed="34"/>
          <bgColor indexed="13"/>
        </patternFill>
      </fill>
    </dxf>
    <dxf>
      <font>
        <b/>
        <i val="0"/>
        <condense val="0"/>
        <extend val="0"/>
        <color indexed="8"/>
      </font>
      <fill>
        <patternFill patternType="solid">
          <fgColor indexed="34"/>
          <bgColor indexed="13"/>
        </patternFill>
      </fill>
    </dxf>
    <dxf>
      <font>
        <b val="0"/>
        <condense val="0"/>
        <extend val="0"/>
        <color indexed="17"/>
      </font>
      <fill>
        <patternFill patternType="solid">
          <fgColor indexed="27"/>
          <bgColor indexed="42"/>
        </patternFill>
      </fill>
    </dxf>
    <dxf>
      <font>
        <b val="0"/>
        <condense val="0"/>
        <extend val="0"/>
        <color indexed="8"/>
      </font>
      <fill>
        <patternFill patternType="solid">
          <fgColor indexed="34"/>
          <bgColor indexed="13"/>
        </patternFill>
      </fill>
    </dxf>
    <dxf>
      <font>
        <b/>
        <i val="0"/>
        <condense val="0"/>
        <extend val="0"/>
        <color indexed="8"/>
      </font>
      <fill>
        <patternFill patternType="solid">
          <fgColor indexed="34"/>
          <bgColor indexed="13"/>
        </patternFill>
      </fill>
    </dxf>
    <dxf>
      <numFmt numFmtId="14" formatCode="0.00%"/>
      <fill>
        <patternFill patternType="solid">
          <fgColor indexed="64"/>
          <bgColor theme="7" tint="0.59999389629810485"/>
        </patternFill>
      </fill>
    </dxf>
    <dxf>
      <numFmt numFmtId="14" formatCode="0.00%"/>
      <fill>
        <patternFill patternType="solid">
          <fgColor indexed="64"/>
          <bgColor theme="7" tint="0.59999389629810485"/>
        </patternFill>
      </fill>
    </dxf>
    <dxf>
      <numFmt numFmtId="14" formatCode="0.00%"/>
      <fill>
        <patternFill patternType="solid">
          <fgColor indexed="64"/>
          <bgColor theme="7" tint="0.59999389629810485"/>
        </patternFill>
      </fill>
    </dxf>
    <dxf>
      <numFmt numFmtId="14" formatCode="0.00%"/>
      <fill>
        <patternFill patternType="solid">
          <fgColor indexed="64"/>
          <bgColor theme="7" tint="0.59999389629810485"/>
        </patternFill>
      </fill>
    </dxf>
    <dxf>
      <numFmt numFmtId="14" formatCode="0.00%"/>
      <fill>
        <patternFill patternType="solid">
          <fgColor indexed="64"/>
          <bgColor theme="7" tint="0.59999389629810485"/>
        </patternFill>
      </fill>
    </dxf>
    <dxf>
      <numFmt numFmtId="14" formatCode="0.00%"/>
      <fill>
        <patternFill patternType="solid">
          <fgColor indexed="64"/>
          <bgColor theme="7" tint="0.59999389629810485"/>
        </patternFill>
      </fill>
    </dxf>
    <dxf>
      <numFmt numFmtId="14" formatCode="0.00%"/>
      <fill>
        <patternFill patternType="solid">
          <fgColor indexed="64"/>
          <bgColor theme="7" tint="0.59999389629810485"/>
        </patternFill>
      </fill>
    </dxf>
    <dxf>
      <numFmt numFmtId="14" formatCode="0.00%"/>
      <fill>
        <patternFill patternType="solid">
          <fgColor indexed="64"/>
          <bgColor theme="7" tint="0.59999389629810485"/>
        </patternFill>
      </fill>
    </dxf>
    <dxf>
      <numFmt numFmtId="14" formatCode="0.00%"/>
      <fill>
        <patternFill patternType="solid">
          <fgColor indexed="64"/>
          <bgColor theme="7" tint="0.59999389629810485"/>
        </patternFill>
      </fill>
    </dxf>
    <dxf>
      <numFmt numFmtId="14" formatCode="0.00%"/>
      <fill>
        <patternFill patternType="solid">
          <fgColor indexed="64"/>
          <bgColor theme="7" tint="0.59999389629810485"/>
        </patternFill>
      </fill>
    </dxf>
    <dxf>
      <numFmt numFmtId="14" formatCode="0.00%"/>
      <fill>
        <patternFill patternType="solid">
          <fgColor indexed="64"/>
          <bgColor theme="7" tint="0.59999389629810485"/>
        </patternFill>
      </fill>
    </dxf>
    <dxf>
      <numFmt numFmtId="14" formatCode="0.00%"/>
      <fill>
        <patternFill patternType="solid">
          <fgColor indexed="64"/>
          <bgColor theme="7" tint="0.59999389629810485"/>
        </patternFill>
      </fill>
    </dxf>
    <dxf>
      <numFmt numFmtId="14" formatCode="0.00%"/>
      <fill>
        <patternFill patternType="solid">
          <fgColor indexed="64"/>
          <bgColor theme="7" tint="0.59999389629810485"/>
        </patternFill>
      </fill>
    </dxf>
    <dxf>
      <numFmt numFmtId="14" formatCode="0.00%"/>
      <fill>
        <patternFill patternType="solid">
          <fgColor indexed="64"/>
          <bgColor theme="7" tint="0.59999389629810485"/>
        </patternFill>
      </fill>
    </dxf>
    <dxf>
      <numFmt numFmtId="14" formatCode="0.00%"/>
      <fill>
        <patternFill patternType="solid">
          <fgColor indexed="64"/>
          <bgColor theme="7" tint="0.59999389629810485"/>
        </patternFill>
      </fill>
    </dxf>
    <dxf>
      <numFmt numFmtId="14" formatCode="0.00%"/>
      <fill>
        <patternFill patternType="solid">
          <fgColor indexed="64"/>
          <bgColor theme="7" tint="0.59999389629810485"/>
        </patternFill>
      </fill>
    </dxf>
    <dxf>
      <font>
        <b val="0"/>
        <i val="0"/>
        <strike val="0"/>
        <condense val="0"/>
        <extend val="0"/>
        <outline val="0"/>
        <shadow val="0"/>
        <u val="none"/>
        <vertAlign val="baseline"/>
        <sz val="10"/>
        <color theme="1"/>
        <name val="Arial"/>
        <scheme val="none"/>
      </font>
      <numFmt numFmtId="3" formatCode="#,##0"/>
      <fill>
        <patternFill patternType="solid">
          <fgColor indexed="64"/>
          <bgColor theme="9" tint="0.59999389629810485"/>
        </patternFill>
      </fill>
      <border diagonalUp="0" diagonalDown="0">
        <left style="thin">
          <color theme="4" tint="0.39997558519241921"/>
        </left>
        <right/>
        <top style="thin">
          <color theme="4" tint="0.39997558519241921"/>
        </top>
        <bottom/>
      </border>
    </dxf>
    <dxf>
      <font>
        <b val="0"/>
        <i val="0"/>
        <strike val="0"/>
        <condense val="0"/>
        <extend val="0"/>
        <outline val="0"/>
        <shadow val="0"/>
        <u val="none"/>
        <vertAlign val="baseline"/>
        <sz val="10"/>
        <color theme="1"/>
        <name val="Arial"/>
        <scheme val="none"/>
      </font>
      <numFmt numFmtId="3" formatCode="#,##0"/>
      <fill>
        <patternFill patternType="solid">
          <fgColor indexed="64"/>
          <bgColor theme="9" tint="0.59999389629810485"/>
        </patternFill>
      </fill>
      <border diagonalUp="0" diagonalDown="0">
        <left style="thin">
          <color theme="4" tint="0.39997558519241921"/>
        </left>
        <right/>
        <top style="thin">
          <color theme="4" tint="0.39997558519241921"/>
        </top>
        <bottom/>
        <vertical/>
        <horizontal/>
      </border>
    </dxf>
    <dxf>
      <font>
        <b val="0"/>
        <i val="0"/>
        <strike val="0"/>
        <condense val="0"/>
        <extend val="0"/>
        <outline val="0"/>
        <shadow val="0"/>
        <u val="none"/>
        <vertAlign val="baseline"/>
        <sz val="10"/>
        <color theme="1"/>
        <name val="Arial"/>
        <scheme val="none"/>
      </font>
      <numFmt numFmtId="3" formatCode="#,##0"/>
      <fill>
        <patternFill patternType="solid">
          <fgColor indexed="64"/>
          <bgColor theme="9" tint="0.59999389629810485"/>
        </patternFill>
      </fill>
      <border diagonalUp="0" diagonalDown="0">
        <left style="thin">
          <color theme="4" tint="0.39997558519241921"/>
        </left>
        <right/>
        <top style="thin">
          <color theme="4" tint="0.39997558519241921"/>
        </top>
        <bottom/>
        <vertical/>
        <horizontal/>
      </border>
    </dxf>
    <dxf>
      <font>
        <b val="0"/>
        <i val="0"/>
        <strike val="0"/>
        <condense val="0"/>
        <extend val="0"/>
        <outline val="0"/>
        <shadow val="0"/>
        <u val="none"/>
        <vertAlign val="baseline"/>
        <sz val="10"/>
        <color theme="1"/>
        <name val="Arial"/>
        <scheme val="none"/>
      </font>
      <numFmt numFmtId="3" formatCode="#,##0"/>
      <fill>
        <patternFill patternType="solid">
          <fgColor indexed="64"/>
          <bgColor theme="9" tint="0.59999389629810485"/>
        </patternFill>
      </fill>
      <border diagonalUp="0" diagonalDown="0">
        <left style="thin">
          <color theme="4" tint="0.39997558519241921"/>
        </left>
        <right/>
        <top style="thin">
          <color theme="4" tint="0.39997558519241921"/>
        </top>
        <bottom/>
        <vertical/>
        <horizontal/>
      </border>
    </dxf>
    <dxf>
      <font>
        <b val="0"/>
        <i val="0"/>
        <strike val="0"/>
        <condense val="0"/>
        <extend val="0"/>
        <outline val="0"/>
        <shadow val="0"/>
        <u val="none"/>
        <vertAlign val="baseline"/>
        <sz val="10"/>
        <color theme="1"/>
        <name val="Arial"/>
        <scheme val="none"/>
      </font>
      <numFmt numFmtId="3" formatCode="#,##0"/>
      <fill>
        <patternFill patternType="solid">
          <fgColor indexed="64"/>
          <bgColor theme="9" tint="0.59999389629810485"/>
        </patternFill>
      </fill>
      <border diagonalUp="0" diagonalDown="0">
        <left style="thin">
          <color theme="4" tint="0.39997558519241921"/>
        </left>
        <right/>
        <top style="thin">
          <color theme="4" tint="0.39997558519241921"/>
        </top>
        <bottom/>
        <vertical/>
        <horizontal/>
      </border>
    </dxf>
    <dxf>
      <font>
        <b val="0"/>
        <i val="0"/>
        <strike val="0"/>
        <condense val="0"/>
        <extend val="0"/>
        <outline val="0"/>
        <shadow val="0"/>
        <u val="none"/>
        <vertAlign val="baseline"/>
        <sz val="10"/>
        <color theme="1"/>
        <name val="Arial"/>
        <scheme val="none"/>
      </font>
      <numFmt numFmtId="3" formatCode="#,##0"/>
      <fill>
        <patternFill patternType="solid">
          <fgColor indexed="64"/>
          <bgColor theme="9" tint="0.59999389629810485"/>
        </patternFill>
      </fill>
      <border diagonalUp="0" diagonalDown="0">
        <left style="thin">
          <color theme="4" tint="0.39997558519241921"/>
        </left>
        <right/>
        <top style="thin">
          <color theme="4" tint="0.39997558519241921"/>
        </top>
        <bottom/>
        <vertical/>
        <horizontal/>
      </border>
    </dxf>
    <dxf>
      <font>
        <b val="0"/>
        <i val="0"/>
        <strike val="0"/>
        <condense val="0"/>
        <extend val="0"/>
        <outline val="0"/>
        <shadow val="0"/>
        <u val="none"/>
        <vertAlign val="baseline"/>
        <sz val="10"/>
        <color theme="1"/>
        <name val="Arial"/>
        <scheme val="none"/>
      </font>
      <numFmt numFmtId="3" formatCode="#,##0"/>
      <fill>
        <patternFill patternType="solid">
          <fgColor indexed="64"/>
          <bgColor theme="9" tint="0.59999389629810485"/>
        </patternFill>
      </fill>
      <border diagonalUp="0" diagonalDown="0">
        <left style="thin">
          <color theme="4" tint="0.39997558519241921"/>
        </left>
        <right/>
        <top style="thin">
          <color theme="4" tint="0.39997558519241921"/>
        </top>
        <bottom/>
        <vertical/>
        <horizontal/>
      </border>
    </dxf>
    <dxf>
      <font>
        <b val="0"/>
        <i val="0"/>
        <strike val="0"/>
        <condense val="0"/>
        <extend val="0"/>
        <outline val="0"/>
        <shadow val="0"/>
        <u val="none"/>
        <vertAlign val="baseline"/>
        <sz val="10"/>
        <color theme="1"/>
        <name val="Arial"/>
        <scheme val="none"/>
      </font>
      <numFmt numFmtId="3" formatCode="#,##0"/>
      <fill>
        <patternFill patternType="solid">
          <fgColor indexed="64"/>
          <bgColor theme="9" tint="0.59999389629810485"/>
        </patternFill>
      </fill>
      <border diagonalUp="0" diagonalDown="0">
        <left style="thin">
          <color theme="4" tint="0.39997558519241921"/>
        </left>
        <right/>
        <top style="thin">
          <color theme="4" tint="0.39997558519241921"/>
        </top>
        <bottom/>
        <vertical/>
        <horizontal/>
      </border>
    </dxf>
    <dxf>
      <font>
        <b val="0"/>
        <i val="0"/>
        <strike val="0"/>
        <condense val="0"/>
        <extend val="0"/>
        <outline val="0"/>
        <shadow val="0"/>
        <u val="none"/>
        <vertAlign val="baseline"/>
        <sz val="10"/>
        <color theme="1"/>
        <name val="Arial"/>
        <scheme val="none"/>
      </font>
      <numFmt numFmtId="3" formatCode="#,##0"/>
      <fill>
        <patternFill patternType="solid">
          <fgColor indexed="64"/>
          <bgColor theme="9" tint="0.59999389629810485"/>
        </patternFill>
      </fill>
      <border diagonalUp="0" diagonalDown="0">
        <left style="thin">
          <color theme="4" tint="0.39997558519241921"/>
        </left>
        <right/>
        <top style="thin">
          <color theme="4" tint="0.39997558519241921"/>
        </top>
        <bottom/>
        <vertical/>
        <horizontal/>
      </border>
    </dxf>
    <dxf>
      <font>
        <b val="0"/>
        <i val="0"/>
        <strike val="0"/>
        <condense val="0"/>
        <extend val="0"/>
        <outline val="0"/>
        <shadow val="0"/>
        <u val="none"/>
        <vertAlign val="baseline"/>
        <sz val="10"/>
        <color theme="1"/>
        <name val="Arial"/>
        <scheme val="none"/>
      </font>
      <numFmt numFmtId="3" formatCode="#,##0"/>
      <fill>
        <patternFill patternType="solid">
          <fgColor indexed="64"/>
          <bgColor theme="9" tint="0.59999389629810485"/>
        </patternFill>
      </fill>
      <border diagonalUp="0" diagonalDown="0">
        <left style="thin">
          <color theme="4" tint="0.39997558519241921"/>
        </left>
        <right/>
        <top style="thin">
          <color theme="4" tint="0.39997558519241921"/>
        </top>
        <bottom/>
        <vertical/>
        <horizontal/>
      </border>
    </dxf>
    <dxf>
      <font>
        <b val="0"/>
        <i val="0"/>
        <strike val="0"/>
        <condense val="0"/>
        <extend val="0"/>
        <outline val="0"/>
        <shadow val="0"/>
        <u val="none"/>
        <vertAlign val="baseline"/>
        <sz val="10"/>
        <color theme="1"/>
        <name val="Arial"/>
        <scheme val="none"/>
      </font>
      <numFmt numFmtId="3" formatCode="#,##0"/>
      <fill>
        <patternFill patternType="solid">
          <fgColor indexed="64"/>
          <bgColor theme="9" tint="0.59999389629810485"/>
        </patternFill>
      </fill>
      <border diagonalUp="0" diagonalDown="0">
        <left style="thin">
          <color theme="4" tint="0.39997558519241921"/>
        </left>
        <right/>
        <top style="thin">
          <color theme="4" tint="0.39997558519241921"/>
        </top>
        <bottom/>
        <vertical/>
        <horizontal/>
      </border>
    </dxf>
    <dxf>
      <font>
        <b val="0"/>
        <i val="0"/>
        <strike val="0"/>
        <condense val="0"/>
        <extend val="0"/>
        <outline val="0"/>
        <shadow val="0"/>
        <u val="none"/>
        <vertAlign val="baseline"/>
        <sz val="10"/>
        <color theme="1"/>
        <name val="Arial"/>
        <scheme val="none"/>
      </font>
      <numFmt numFmtId="3" formatCode="#,##0"/>
      <fill>
        <patternFill patternType="solid">
          <fgColor indexed="64"/>
          <bgColor theme="9" tint="0.59999389629810485"/>
        </patternFill>
      </fill>
      <border diagonalUp="0" diagonalDown="0">
        <left style="thin">
          <color theme="4" tint="0.39997558519241921"/>
        </left>
        <right/>
        <top style="thin">
          <color theme="4" tint="0.39997558519241921"/>
        </top>
        <bottom/>
        <vertical/>
        <horizontal/>
      </border>
    </dxf>
    <dxf>
      <font>
        <b val="0"/>
        <i val="0"/>
        <strike val="0"/>
        <condense val="0"/>
        <extend val="0"/>
        <outline val="0"/>
        <shadow val="0"/>
        <u val="none"/>
        <vertAlign val="baseline"/>
        <sz val="10"/>
        <color theme="1"/>
        <name val="Arial"/>
        <scheme val="none"/>
      </font>
      <numFmt numFmtId="3" formatCode="#,##0"/>
      <fill>
        <patternFill patternType="solid">
          <fgColor indexed="64"/>
          <bgColor theme="9" tint="0.59999389629810485"/>
        </patternFill>
      </fill>
      <border diagonalUp="0" diagonalDown="0">
        <left style="thin">
          <color theme="4" tint="0.39997558519241921"/>
        </left>
        <right/>
        <top style="thin">
          <color theme="4" tint="0.39997558519241921"/>
        </top>
        <bottom/>
        <vertical/>
        <horizontal/>
      </border>
    </dxf>
    <dxf>
      <font>
        <b val="0"/>
        <i val="0"/>
        <strike val="0"/>
        <condense val="0"/>
        <extend val="0"/>
        <outline val="0"/>
        <shadow val="0"/>
        <u val="none"/>
        <vertAlign val="baseline"/>
        <sz val="10"/>
        <color theme="1"/>
        <name val="Arial"/>
        <scheme val="none"/>
      </font>
      <numFmt numFmtId="3" formatCode="#,##0"/>
      <fill>
        <patternFill patternType="solid">
          <fgColor indexed="64"/>
          <bgColor theme="9" tint="0.59999389629810485"/>
        </patternFill>
      </fill>
      <border diagonalUp="0" diagonalDown="0">
        <left style="thin">
          <color theme="4" tint="0.39997558519241921"/>
        </left>
        <right/>
        <top style="thin">
          <color theme="4" tint="0.39997558519241921"/>
        </top>
        <bottom/>
        <vertical/>
        <horizontal/>
      </border>
    </dxf>
    <dxf>
      <font>
        <b val="0"/>
        <i val="0"/>
        <strike val="0"/>
        <condense val="0"/>
        <extend val="0"/>
        <outline val="0"/>
        <shadow val="0"/>
        <u val="none"/>
        <vertAlign val="baseline"/>
        <sz val="10"/>
        <color theme="1"/>
        <name val="Arial"/>
        <scheme val="none"/>
      </font>
      <numFmt numFmtId="3" formatCode="#,##0"/>
      <fill>
        <patternFill patternType="solid">
          <fgColor indexed="64"/>
          <bgColor theme="9" tint="0.59999389629810485"/>
        </patternFill>
      </fill>
      <border diagonalUp="0" diagonalDown="0">
        <left style="thin">
          <color theme="4" tint="0.39997558519241921"/>
        </left>
        <right/>
        <top style="thin">
          <color theme="4" tint="0.39997558519241921"/>
        </top>
        <bottom/>
        <vertical/>
        <horizontal/>
      </border>
    </dxf>
    <dxf>
      <font>
        <b val="0"/>
        <i val="0"/>
        <strike val="0"/>
        <condense val="0"/>
        <extend val="0"/>
        <outline val="0"/>
        <shadow val="0"/>
        <u val="none"/>
        <vertAlign val="baseline"/>
        <sz val="10"/>
        <color theme="1"/>
        <name val="Arial"/>
        <scheme val="none"/>
      </font>
      <numFmt numFmtId="3" formatCode="#,##0"/>
      <fill>
        <patternFill patternType="solid">
          <fgColor indexed="64"/>
          <bgColor theme="9" tint="0.59999389629810485"/>
        </patternFill>
      </fill>
      <border diagonalUp="0" diagonalDown="0">
        <left style="thin">
          <color theme="4" tint="0.39997558519241921"/>
        </left>
        <right/>
        <top style="thin">
          <color theme="4" tint="0.39997558519241921"/>
        </top>
        <bottom/>
        <vertical/>
        <horizontal/>
      </border>
    </dxf>
    <dxf>
      <font>
        <b val="0"/>
        <i val="0"/>
        <strike val="0"/>
        <condense val="0"/>
        <extend val="0"/>
        <outline val="0"/>
        <shadow val="0"/>
        <u val="none"/>
        <vertAlign val="baseline"/>
        <sz val="10"/>
        <color theme="1"/>
        <name val="Arial"/>
        <family val="2"/>
        <scheme val="none"/>
      </font>
      <numFmt numFmtId="0" formatCode="General"/>
      <fill>
        <patternFill patternType="solid">
          <fgColor indexed="64"/>
          <bgColor theme="6" tint="0.79998168889431442"/>
        </patternFill>
      </fill>
      <border diagonalUp="0" diagonalDown="0">
        <left style="thin">
          <color theme="4" tint="0.39997558519241921"/>
        </left>
        <right/>
        <top style="thin">
          <color theme="4" tint="0.39997558519241921"/>
        </top>
        <bottom/>
        <vertical/>
        <horizontal/>
      </border>
    </dxf>
    <dxf>
      <font>
        <b val="0"/>
        <i val="0"/>
        <strike val="0"/>
        <condense val="0"/>
        <extend val="0"/>
        <outline val="0"/>
        <shadow val="0"/>
        <u val="none"/>
        <vertAlign val="baseline"/>
        <sz val="10"/>
        <color theme="1"/>
        <name val="Arial"/>
        <family val="2"/>
        <scheme val="none"/>
      </font>
      <numFmt numFmtId="0" formatCode="General"/>
      <fill>
        <patternFill patternType="solid">
          <fgColor indexed="64"/>
          <bgColor theme="6" tint="0.79998168889431442"/>
        </patternFill>
      </fill>
      <border diagonalUp="0" diagonalDown="0">
        <left style="thin">
          <color theme="4" tint="0.39997558519241921"/>
        </left>
        <right/>
        <top style="thin">
          <color theme="4" tint="0.39997558519241921"/>
        </top>
        <bottom/>
        <vertical/>
        <horizontal/>
      </border>
    </dxf>
    <dxf>
      <font>
        <b val="0"/>
        <i val="0"/>
        <strike val="0"/>
        <condense val="0"/>
        <extend val="0"/>
        <outline val="0"/>
        <shadow val="0"/>
        <u val="none"/>
        <vertAlign val="baseline"/>
        <sz val="10"/>
        <color theme="1"/>
        <name val="Arial"/>
        <family val="2"/>
        <scheme val="none"/>
      </font>
      <numFmt numFmtId="0" formatCode="General"/>
      <fill>
        <patternFill patternType="solid">
          <fgColor indexed="64"/>
          <bgColor theme="6" tint="0.79998168889431442"/>
        </patternFill>
      </fill>
      <border diagonalUp="0" diagonalDown="0">
        <left style="thin">
          <color theme="4" tint="0.39997558519241921"/>
        </left>
        <right/>
        <top style="thin">
          <color theme="4" tint="0.39997558519241921"/>
        </top>
        <bottom/>
        <vertical/>
        <horizontal/>
      </border>
    </dxf>
    <dxf>
      <font>
        <b val="0"/>
        <i val="0"/>
        <strike val="0"/>
        <condense val="0"/>
        <extend val="0"/>
        <outline val="0"/>
        <shadow val="0"/>
        <u val="none"/>
        <vertAlign val="baseline"/>
        <sz val="10"/>
        <color theme="1"/>
        <name val="Arial"/>
        <family val="2"/>
        <scheme val="none"/>
      </font>
      <numFmt numFmtId="0" formatCode="General"/>
      <fill>
        <patternFill patternType="solid">
          <fgColor indexed="64"/>
          <bgColor theme="6" tint="0.79998168889431442"/>
        </patternFill>
      </fill>
      <border diagonalUp="0" diagonalDown="0">
        <left style="thin">
          <color theme="4" tint="0.39997558519241921"/>
        </left>
        <right/>
        <top style="thin">
          <color theme="4" tint="0.39997558519241921"/>
        </top>
        <bottom/>
        <vertical/>
        <horizontal/>
      </border>
    </dxf>
    <dxf>
      <font>
        <b val="0"/>
        <i val="0"/>
        <strike val="0"/>
        <condense val="0"/>
        <extend val="0"/>
        <outline val="0"/>
        <shadow val="0"/>
        <u val="none"/>
        <vertAlign val="baseline"/>
        <sz val="10"/>
        <color theme="1"/>
        <name val="Arial"/>
        <family val="2"/>
        <scheme val="none"/>
      </font>
      <numFmt numFmtId="0" formatCode="General"/>
      <fill>
        <patternFill patternType="solid">
          <fgColor indexed="64"/>
          <bgColor theme="6" tint="0.79998168889431442"/>
        </patternFill>
      </fill>
      <border diagonalUp="0" diagonalDown="0">
        <left style="thin">
          <color theme="4" tint="0.39997558519241921"/>
        </left>
        <right/>
        <top style="thin">
          <color theme="4" tint="0.39997558519241921"/>
        </top>
        <bottom/>
        <vertical/>
        <horizontal/>
      </border>
    </dxf>
    <dxf>
      <font>
        <b val="0"/>
        <i val="0"/>
        <strike val="0"/>
        <condense val="0"/>
        <extend val="0"/>
        <outline val="0"/>
        <shadow val="0"/>
        <u val="none"/>
        <vertAlign val="baseline"/>
        <sz val="10"/>
        <color theme="1"/>
        <name val="Arial"/>
        <family val="2"/>
        <scheme val="none"/>
      </font>
      <numFmt numFmtId="0" formatCode="General"/>
      <fill>
        <patternFill patternType="solid">
          <fgColor indexed="64"/>
          <bgColor theme="6" tint="0.79998168889431442"/>
        </patternFill>
      </fill>
      <border diagonalUp="0" diagonalDown="0">
        <left style="thin">
          <color theme="4" tint="0.39997558519241921"/>
        </left>
        <right/>
        <top style="thin">
          <color theme="4" tint="0.39997558519241921"/>
        </top>
        <bottom/>
        <vertical/>
        <horizontal/>
      </border>
    </dxf>
    <dxf>
      <font>
        <b val="0"/>
        <i val="0"/>
        <strike val="0"/>
        <condense val="0"/>
        <extend val="0"/>
        <outline val="0"/>
        <shadow val="0"/>
        <u val="none"/>
        <vertAlign val="baseline"/>
        <sz val="10"/>
        <color theme="1"/>
        <name val="Arial"/>
        <family val="2"/>
        <scheme val="none"/>
      </font>
      <numFmt numFmtId="0" formatCode="General"/>
      <fill>
        <patternFill patternType="solid">
          <fgColor indexed="64"/>
          <bgColor theme="6" tint="0.79998168889431442"/>
        </patternFill>
      </fill>
      <border diagonalUp="0" diagonalDown="0">
        <left style="thin">
          <color theme="4" tint="0.39997558519241921"/>
        </left>
        <right/>
        <top style="thin">
          <color theme="4" tint="0.39997558519241921"/>
        </top>
        <bottom/>
        <vertical/>
        <horizontal/>
      </border>
    </dxf>
    <dxf>
      <font>
        <b val="0"/>
        <i val="0"/>
        <strike val="0"/>
        <condense val="0"/>
        <extend val="0"/>
        <outline val="0"/>
        <shadow val="0"/>
        <u val="none"/>
        <vertAlign val="baseline"/>
        <sz val="10"/>
        <color theme="1"/>
        <name val="Arial"/>
        <family val="2"/>
        <scheme val="none"/>
      </font>
      <numFmt numFmtId="0" formatCode="General"/>
      <fill>
        <patternFill patternType="solid">
          <fgColor indexed="64"/>
          <bgColor theme="6" tint="0.79998168889431442"/>
        </patternFill>
      </fill>
      <border diagonalUp="0" diagonalDown="0">
        <left style="thin">
          <color theme="4" tint="0.39997558519241921"/>
        </left>
        <right/>
        <top style="thin">
          <color theme="4" tint="0.39997558519241921"/>
        </top>
        <bottom/>
        <vertical/>
        <horizontal/>
      </border>
    </dxf>
    <dxf>
      <font>
        <b val="0"/>
        <i val="0"/>
        <strike val="0"/>
        <condense val="0"/>
        <extend val="0"/>
        <outline val="0"/>
        <shadow val="0"/>
        <u val="none"/>
        <vertAlign val="baseline"/>
        <sz val="10"/>
        <color theme="1"/>
        <name val="Arial"/>
        <family val="2"/>
        <scheme val="none"/>
      </font>
      <numFmt numFmtId="0" formatCode="General"/>
      <fill>
        <patternFill patternType="solid">
          <fgColor indexed="64"/>
          <bgColor theme="6" tint="0.79998168889431442"/>
        </patternFill>
      </fill>
      <border diagonalUp="0" diagonalDown="0">
        <left style="thin">
          <color theme="4" tint="0.39997558519241921"/>
        </left>
        <right/>
        <top style="thin">
          <color theme="4" tint="0.39997558519241921"/>
        </top>
        <bottom/>
        <vertical/>
        <horizontal/>
      </border>
    </dxf>
    <dxf>
      <font>
        <b val="0"/>
        <i val="0"/>
        <strike val="0"/>
        <condense val="0"/>
        <extend val="0"/>
        <outline val="0"/>
        <shadow val="0"/>
        <u val="none"/>
        <vertAlign val="baseline"/>
        <sz val="10"/>
        <color theme="1"/>
        <name val="Arial"/>
        <family val="2"/>
        <scheme val="none"/>
      </font>
      <numFmt numFmtId="0" formatCode="General"/>
      <fill>
        <patternFill patternType="solid">
          <fgColor indexed="64"/>
          <bgColor theme="6" tint="0.79998168889431442"/>
        </patternFill>
      </fill>
      <border diagonalUp="0" diagonalDown="0">
        <left style="thin">
          <color theme="4" tint="0.39997558519241921"/>
        </left>
        <right/>
        <top style="thin">
          <color theme="4" tint="0.39997558519241921"/>
        </top>
        <bottom/>
        <vertical/>
        <horizontal/>
      </border>
    </dxf>
    <dxf>
      <font>
        <b val="0"/>
        <i val="0"/>
        <strike val="0"/>
        <condense val="0"/>
        <extend val="0"/>
        <outline val="0"/>
        <shadow val="0"/>
        <u val="none"/>
        <vertAlign val="baseline"/>
        <sz val="10"/>
        <color theme="1"/>
        <name val="Arial"/>
        <family val="2"/>
        <scheme val="none"/>
      </font>
      <numFmt numFmtId="0" formatCode="General"/>
      <fill>
        <patternFill patternType="solid">
          <fgColor indexed="64"/>
          <bgColor theme="6" tint="0.79998168889431442"/>
        </patternFill>
      </fill>
      <border diagonalUp="0" diagonalDown="0">
        <left style="thin">
          <color theme="4" tint="0.39997558519241921"/>
        </left>
        <right/>
        <top style="thin">
          <color theme="4" tint="0.39997558519241921"/>
        </top>
        <bottom/>
        <vertical/>
        <horizontal/>
      </border>
    </dxf>
    <dxf>
      <font>
        <b val="0"/>
        <i val="0"/>
        <strike val="0"/>
        <condense val="0"/>
        <extend val="0"/>
        <outline val="0"/>
        <shadow val="0"/>
        <u val="none"/>
        <vertAlign val="baseline"/>
        <sz val="10"/>
        <color theme="1"/>
        <name val="Arial"/>
        <family val="2"/>
        <scheme val="none"/>
      </font>
      <numFmt numFmtId="0" formatCode="General"/>
      <fill>
        <patternFill patternType="solid">
          <fgColor indexed="64"/>
          <bgColor theme="6" tint="0.79998168889431442"/>
        </patternFill>
      </fill>
      <border diagonalUp="0" diagonalDown="0">
        <left style="thin">
          <color theme="4" tint="0.39997558519241921"/>
        </left>
        <right/>
        <top style="thin">
          <color theme="4" tint="0.39997558519241921"/>
        </top>
        <bottom/>
        <vertical/>
        <horizontal/>
      </border>
    </dxf>
    <dxf>
      <font>
        <b val="0"/>
        <i val="0"/>
        <strike val="0"/>
        <condense val="0"/>
        <extend val="0"/>
        <outline val="0"/>
        <shadow val="0"/>
        <u val="none"/>
        <vertAlign val="baseline"/>
        <sz val="10"/>
        <color theme="1"/>
        <name val="Arial"/>
        <family val="2"/>
        <scheme val="none"/>
      </font>
      <numFmt numFmtId="0" formatCode="General"/>
      <fill>
        <patternFill patternType="solid">
          <fgColor indexed="64"/>
          <bgColor theme="6" tint="0.79998168889431442"/>
        </patternFill>
      </fill>
      <border diagonalUp="0" diagonalDown="0">
        <left style="thin">
          <color theme="4" tint="0.39997558519241921"/>
        </left>
        <right/>
        <top style="thin">
          <color theme="4" tint="0.39997558519241921"/>
        </top>
        <bottom/>
        <vertical/>
        <horizontal/>
      </border>
    </dxf>
    <dxf>
      <font>
        <b val="0"/>
        <i val="0"/>
        <strike val="0"/>
        <condense val="0"/>
        <extend val="0"/>
        <outline val="0"/>
        <shadow val="0"/>
        <u val="none"/>
        <vertAlign val="baseline"/>
        <sz val="10"/>
        <color theme="1"/>
        <name val="Arial"/>
        <family val="2"/>
        <scheme val="none"/>
      </font>
      <numFmt numFmtId="0" formatCode="General"/>
      <fill>
        <patternFill patternType="solid">
          <fgColor indexed="64"/>
          <bgColor theme="6" tint="0.79998168889431442"/>
        </patternFill>
      </fill>
      <border diagonalUp="0" diagonalDown="0">
        <left style="thin">
          <color theme="4" tint="0.39997558519241921"/>
        </left>
        <right/>
        <top style="thin">
          <color theme="4" tint="0.39997558519241921"/>
        </top>
        <bottom/>
        <vertical/>
        <horizontal/>
      </border>
    </dxf>
    <dxf>
      <font>
        <b val="0"/>
        <i val="0"/>
        <strike val="0"/>
        <condense val="0"/>
        <extend val="0"/>
        <outline val="0"/>
        <shadow val="0"/>
        <u val="none"/>
        <vertAlign val="baseline"/>
        <sz val="10"/>
        <color theme="1"/>
        <name val="Arial"/>
        <family val="2"/>
        <scheme val="none"/>
      </font>
      <numFmt numFmtId="0" formatCode="General"/>
      <fill>
        <patternFill patternType="solid">
          <fgColor indexed="64"/>
          <bgColor theme="6" tint="0.79998168889431442"/>
        </patternFill>
      </fill>
      <border diagonalUp="0" diagonalDown="0">
        <left style="thin">
          <color theme="4" tint="0.39997558519241921"/>
        </left>
        <right/>
        <top style="thin">
          <color theme="4" tint="0.39997558519241921"/>
        </top>
        <bottom/>
        <vertical/>
        <horizontal/>
      </border>
    </dxf>
    <dxf>
      <font>
        <b val="0"/>
        <i val="0"/>
        <strike val="0"/>
        <condense val="0"/>
        <extend val="0"/>
        <outline val="0"/>
        <shadow val="0"/>
        <u val="none"/>
        <vertAlign val="baseline"/>
        <sz val="10"/>
        <color theme="1"/>
        <name val="Arial"/>
        <family val="2"/>
        <scheme val="none"/>
      </font>
      <fill>
        <patternFill patternType="solid">
          <fgColor indexed="64"/>
          <bgColor theme="6" tint="0.79998168889431442"/>
        </patternFill>
      </fill>
      <border diagonalUp="0" diagonalDown="0">
        <left style="thin">
          <color theme="4" tint="0.39997558519241921"/>
        </left>
        <right/>
        <top style="thin">
          <color theme="4" tint="0.39997558519241921"/>
        </top>
        <bottom/>
        <vertical/>
        <horizontal/>
      </border>
    </dxf>
    <dxf>
      <font>
        <b val="0"/>
        <i val="0"/>
        <strike val="0"/>
        <condense val="0"/>
        <extend val="0"/>
        <outline val="0"/>
        <shadow val="0"/>
        <u val="none"/>
        <vertAlign val="baseline"/>
        <sz val="10"/>
        <color theme="1"/>
        <name val="Arial"/>
        <family val="2"/>
        <scheme val="none"/>
      </font>
      <numFmt numFmtId="3" formatCode="#,##0"/>
      <fill>
        <patternFill patternType="solid">
          <fgColor indexed="64"/>
          <bgColor theme="4" tint="0.79998168889431442"/>
        </patternFill>
      </fill>
      <border diagonalUp="0" diagonalDown="0">
        <left style="thin">
          <color theme="4" tint="0.39997558519241921"/>
        </left>
        <right/>
        <top style="thin">
          <color theme="4" tint="0.39997558519241921"/>
        </top>
        <bottom/>
        <vertical/>
        <horizontal/>
      </border>
    </dxf>
    <dxf>
      <font>
        <b val="0"/>
        <i val="0"/>
        <strike val="0"/>
        <condense val="0"/>
        <extend val="0"/>
        <outline val="0"/>
        <shadow val="0"/>
        <u val="none"/>
        <vertAlign val="baseline"/>
        <sz val="10"/>
        <color theme="1"/>
        <name val="Arial"/>
        <family val="2"/>
        <scheme val="none"/>
      </font>
      <numFmt numFmtId="3" formatCode="#,##0"/>
      <fill>
        <patternFill patternType="solid">
          <fgColor indexed="64"/>
          <bgColor theme="4" tint="0.79998168889431442"/>
        </patternFill>
      </fill>
      <border diagonalUp="0" diagonalDown="0">
        <left style="thin">
          <color theme="4" tint="0.39997558519241921"/>
        </left>
        <right/>
        <top style="thin">
          <color theme="4" tint="0.39997558519241921"/>
        </top>
        <bottom/>
        <vertical/>
        <horizontal/>
      </border>
    </dxf>
    <dxf>
      <font>
        <b val="0"/>
        <i val="0"/>
        <strike val="0"/>
        <condense val="0"/>
        <extend val="0"/>
        <outline val="0"/>
        <shadow val="0"/>
        <u val="none"/>
        <vertAlign val="baseline"/>
        <sz val="10"/>
        <color theme="1"/>
        <name val="Arial"/>
        <family val="2"/>
        <scheme val="none"/>
      </font>
      <numFmt numFmtId="3" formatCode="#,##0"/>
      <fill>
        <patternFill patternType="solid">
          <fgColor indexed="64"/>
          <bgColor theme="4" tint="0.79998168889431442"/>
        </patternFill>
      </fill>
      <border diagonalUp="0" diagonalDown="0">
        <left style="thin">
          <color theme="4" tint="0.39997558519241921"/>
        </left>
        <right/>
        <top style="thin">
          <color theme="4" tint="0.39997558519241921"/>
        </top>
        <bottom/>
        <vertical/>
        <horizontal/>
      </border>
    </dxf>
    <dxf>
      <font>
        <b val="0"/>
        <i val="0"/>
        <strike val="0"/>
        <condense val="0"/>
        <extend val="0"/>
        <outline val="0"/>
        <shadow val="0"/>
        <u val="none"/>
        <vertAlign val="baseline"/>
        <sz val="10"/>
        <color theme="1"/>
        <name val="Arial"/>
        <family val="2"/>
        <scheme val="none"/>
      </font>
      <numFmt numFmtId="3" formatCode="#,##0"/>
      <fill>
        <patternFill patternType="solid">
          <fgColor indexed="64"/>
          <bgColor theme="4" tint="0.79998168889431442"/>
        </patternFill>
      </fill>
      <border diagonalUp="0" diagonalDown="0">
        <left style="thin">
          <color theme="4" tint="0.39997558519241921"/>
        </left>
        <right/>
        <top style="thin">
          <color theme="4" tint="0.39997558519241921"/>
        </top>
        <bottom/>
        <vertical/>
        <horizontal/>
      </border>
    </dxf>
    <dxf>
      <font>
        <b val="0"/>
        <i val="0"/>
        <strike val="0"/>
        <condense val="0"/>
        <extend val="0"/>
        <outline val="0"/>
        <shadow val="0"/>
        <u val="none"/>
        <vertAlign val="baseline"/>
        <sz val="10"/>
        <color theme="1"/>
        <name val="Arial"/>
        <family val="2"/>
        <scheme val="none"/>
      </font>
      <numFmt numFmtId="3" formatCode="#,##0"/>
      <fill>
        <patternFill patternType="solid">
          <fgColor indexed="64"/>
          <bgColor theme="4" tint="0.79998168889431442"/>
        </patternFill>
      </fill>
      <border diagonalUp="0" diagonalDown="0">
        <left style="thin">
          <color theme="4" tint="0.39997558519241921"/>
        </left>
        <right/>
        <top style="thin">
          <color theme="4" tint="0.39997558519241921"/>
        </top>
        <bottom/>
        <vertical/>
        <horizontal/>
      </border>
    </dxf>
    <dxf>
      <font>
        <b val="0"/>
        <i val="0"/>
        <strike val="0"/>
        <condense val="0"/>
        <extend val="0"/>
        <outline val="0"/>
        <shadow val="0"/>
        <u val="none"/>
        <vertAlign val="baseline"/>
        <sz val="10"/>
        <color theme="1"/>
        <name val="Arial"/>
        <family val="2"/>
        <scheme val="none"/>
      </font>
      <numFmt numFmtId="3" formatCode="#,##0"/>
      <fill>
        <patternFill patternType="solid">
          <fgColor indexed="64"/>
          <bgColor theme="4" tint="0.79998168889431442"/>
        </patternFill>
      </fill>
      <border diagonalUp="0" diagonalDown="0">
        <left style="thin">
          <color theme="4" tint="0.39997558519241921"/>
        </left>
        <right/>
        <top style="thin">
          <color theme="4" tint="0.39997558519241921"/>
        </top>
        <bottom/>
        <vertical/>
        <horizontal/>
      </border>
    </dxf>
    <dxf>
      <font>
        <b val="0"/>
        <i val="0"/>
        <strike val="0"/>
        <condense val="0"/>
        <extend val="0"/>
        <outline val="0"/>
        <shadow val="0"/>
        <u val="none"/>
        <vertAlign val="baseline"/>
        <sz val="10"/>
        <color theme="1"/>
        <name val="Arial"/>
        <family val="2"/>
        <scheme val="none"/>
      </font>
      <numFmt numFmtId="3" formatCode="#,##0"/>
      <fill>
        <patternFill patternType="solid">
          <fgColor indexed="64"/>
          <bgColor theme="4" tint="0.79998168889431442"/>
        </patternFill>
      </fill>
      <border diagonalUp="0" diagonalDown="0">
        <left style="thin">
          <color theme="4" tint="0.39997558519241921"/>
        </left>
        <right/>
        <top style="thin">
          <color theme="4" tint="0.39997558519241921"/>
        </top>
        <bottom/>
        <vertical/>
        <horizontal/>
      </border>
    </dxf>
    <dxf>
      <font>
        <b val="0"/>
        <i val="0"/>
        <strike val="0"/>
        <condense val="0"/>
        <extend val="0"/>
        <outline val="0"/>
        <shadow val="0"/>
        <u val="none"/>
        <vertAlign val="baseline"/>
        <sz val="10"/>
        <color theme="1"/>
        <name val="Arial"/>
        <family val="2"/>
        <scheme val="none"/>
      </font>
      <numFmt numFmtId="3" formatCode="#,##0"/>
      <fill>
        <patternFill patternType="solid">
          <fgColor indexed="64"/>
          <bgColor theme="4" tint="0.79998168889431442"/>
        </patternFill>
      </fill>
      <border diagonalUp="0" diagonalDown="0">
        <left style="thin">
          <color theme="4" tint="0.39997558519241921"/>
        </left>
        <right/>
        <top style="thin">
          <color theme="4" tint="0.39997558519241921"/>
        </top>
        <bottom/>
        <vertical/>
        <horizontal/>
      </border>
    </dxf>
    <dxf>
      <font>
        <b val="0"/>
        <i val="0"/>
        <strike val="0"/>
        <condense val="0"/>
        <extend val="0"/>
        <outline val="0"/>
        <shadow val="0"/>
        <u val="none"/>
        <vertAlign val="baseline"/>
        <sz val="10"/>
        <color theme="1"/>
        <name val="Arial"/>
        <family val="2"/>
        <scheme val="none"/>
      </font>
      <numFmt numFmtId="3" formatCode="#,##0"/>
      <fill>
        <patternFill patternType="solid">
          <fgColor indexed="64"/>
          <bgColor theme="4" tint="0.79998168889431442"/>
        </patternFill>
      </fill>
      <border diagonalUp="0" diagonalDown="0">
        <left style="thin">
          <color theme="4" tint="0.39997558519241921"/>
        </left>
        <right/>
        <top style="thin">
          <color theme="4" tint="0.39997558519241921"/>
        </top>
        <bottom/>
        <vertical/>
        <horizontal/>
      </border>
    </dxf>
    <dxf>
      <font>
        <b val="0"/>
        <i val="0"/>
        <strike val="0"/>
        <condense val="0"/>
        <extend val="0"/>
        <outline val="0"/>
        <shadow val="0"/>
        <u val="none"/>
        <vertAlign val="baseline"/>
        <sz val="10"/>
        <color theme="1"/>
        <name val="Arial"/>
        <family val="2"/>
        <scheme val="none"/>
      </font>
      <numFmt numFmtId="3" formatCode="#,##0"/>
      <fill>
        <patternFill patternType="solid">
          <fgColor indexed="64"/>
          <bgColor theme="4" tint="0.79998168889431442"/>
        </patternFill>
      </fill>
      <border diagonalUp="0" diagonalDown="0">
        <left style="thin">
          <color theme="4" tint="0.39997558519241921"/>
        </left>
        <right/>
        <top style="thin">
          <color theme="4" tint="0.39997558519241921"/>
        </top>
        <bottom/>
        <vertical/>
        <horizontal/>
      </border>
    </dxf>
    <dxf>
      <font>
        <b val="0"/>
        <i val="0"/>
        <strike val="0"/>
        <condense val="0"/>
        <extend val="0"/>
        <outline val="0"/>
        <shadow val="0"/>
        <u val="none"/>
        <vertAlign val="baseline"/>
        <sz val="10"/>
        <color theme="1"/>
        <name val="Arial"/>
        <family val="2"/>
        <scheme val="none"/>
      </font>
      <numFmt numFmtId="3" formatCode="#,##0"/>
      <fill>
        <patternFill patternType="solid">
          <fgColor indexed="64"/>
          <bgColor theme="4" tint="0.79998168889431442"/>
        </patternFill>
      </fill>
      <border diagonalUp="0" diagonalDown="0">
        <left style="thin">
          <color theme="4" tint="0.39997558519241921"/>
        </left>
        <right/>
        <top style="thin">
          <color theme="4" tint="0.39997558519241921"/>
        </top>
        <bottom/>
        <vertical/>
        <horizontal/>
      </border>
    </dxf>
    <dxf>
      <font>
        <b val="0"/>
        <i val="0"/>
        <strike val="0"/>
        <condense val="0"/>
        <extend val="0"/>
        <outline val="0"/>
        <shadow val="0"/>
        <u val="none"/>
        <vertAlign val="baseline"/>
        <sz val="10"/>
        <color theme="1"/>
        <name val="Arial"/>
        <family val="2"/>
        <scheme val="none"/>
      </font>
      <numFmt numFmtId="3" formatCode="#,##0"/>
      <fill>
        <patternFill patternType="solid">
          <fgColor indexed="64"/>
          <bgColor theme="4" tint="0.79998168889431442"/>
        </patternFill>
      </fill>
      <border diagonalUp="0" diagonalDown="0">
        <left style="thin">
          <color theme="4" tint="0.39997558519241921"/>
        </left>
        <right/>
        <top style="thin">
          <color theme="4" tint="0.39997558519241921"/>
        </top>
        <bottom/>
        <vertical/>
        <horizontal/>
      </border>
    </dxf>
    <dxf>
      <font>
        <b val="0"/>
        <i val="0"/>
        <strike val="0"/>
        <condense val="0"/>
        <extend val="0"/>
        <outline val="0"/>
        <shadow val="0"/>
        <u val="none"/>
        <vertAlign val="baseline"/>
        <sz val="10"/>
        <color theme="1"/>
        <name val="Arial"/>
        <family val="2"/>
        <scheme val="none"/>
      </font>
      <numFmt numFmtId="3" formatCode="#,##0"/>
      <fill>
        <patternFill patternType="solid">
          <fgColor indexed="64"/>
          <bgColor theme="4" tint="0.79998168889431442"/>
        </patternFill>
      </fill>
      <border diagonalUp="0" diagonalDown="0">
        <left style="thin">
          <color theme="4" tint="0.39997558519241921"/>
        </left>
        <right/>
        <top style="thin">
          <color theme="4" tint="0.39997558519241921"/>
        </top>
        <bottom/>
        <vertical/>
        <horizontal/>
      </border>
    </dxf>
    <dxf>
      <font>
        <b val="0"/>
        <i val="0"/>
        <strike val="0"/>
        <condense val="0"/>
        <extend val="0"/>
        <outline val="0"/>
        <shadow val="0"/>
        <u val="none"/>
        <vertAlign val="baseline"/>
        <sz val="10"/>
        <color theme="1"/>
        <name val="Arial"/>
        <family val="2"/>
        <scheme val="none"/>
      </font>
      <numFmt numFmtId="3" formatCode="#,##0"/>
      <fill>
        <patternFill patternType="solid">
          <fgColor indexed="64"/>
          <bgColor theme="4" tint="0.79998168889431442"/>
        </patternFill>
      </fill>
      <border diagonalUp="0" diagonalDown="0">
        <left style="thin">
          <color theme="4" tint="0.39997558519241921"/>
        </left>
        <right/>
        <top style="thin">
          <color theme="4" tint="0.39997558519241921"/>
        </top>
        <bottom/>
        <vertical/>
        <horizontal/>
      </border>
    </dxf>
    <dxf>
      <font>
        <b val="0"/>
        <i val="0"/>
        <strike val="0"/>
        <condense val="0"/>
        <extend val="0"/>
        <outline val="0"/>
        <shadow val="0"/>
        <u val="none"/>
        <vertAlign val="baseline"/>
        <sz val="10"/>
        <color theme="1"/>
        <name val="Arial"/>
        <family val="2"/>
        <scheme val="none"/>
      </font>
      <numFmt numFmtId="3" formatCode="#,##0"/>
      <fill>
        <patternFill patternType="solid">
          <fgColor indexed="64"/>
          <bgColor theme="4" tint="0.79998168889431442"/>
        </patternFill>
      </fill>
      <border diagonalUp="0" diagonalDown="0">
        <left style="thin">
          <color theme="4" tint="0.39997558519241921"/>
        </left>
        <right/>
        <top style="thin">
          <color theme="4" tint="0.39997558519241921"/>
        </top>
        <bottom/>
        <vertical/>
        <horizontal/>
      </border>
    </dxf>
    <dxf>
      <font>
        <b val="0"/>
        <i val="0"/>
        <strike val="0"/>
        <condense val="0"/>
        <extend val="0"/>
        <outline val="0"/>
        <shadow val="0"/>
        <u val="none"/>
        <vertAlign val="baseline"/>
        <sz val="10"/>
        <color theme="1"/>
        <name val="Arial"/>
        <family val="2"/>
        <scheme val="none"/>
      </font>
      <numFmt numFmtId="3" formatCode="#,##0"/>
      <fill>
        <patternFill patternType="solid">
          <fgColor indexed="64"/>
          <bgColor theme="4" tint="0.79998168889431442"/>
        </patternFill>
      </fill>
      <border diagonalUp="0" diagonalDown="0">
        <left style="thin">
          <color theme="4" tint="0.39997558519241921"/>
        </left>
        <right/>
        <top style="thin">
          <color theme="4" tint="0.39997558519241921"/>
        </top>
        <bottom/>
        <vertical/>
        <horizontal/>
      </border>
    </dxf>
    <dxf>
      <font>
        <b val="0"/>
        <i val="0"/>
        <strike val="0"/>
        <condense val="0"/>
        <extend val="0"/>
        <outline val="0"/>
        <shadow val="0"/>
        <u val="none"/>
        <vertAlign val="baseline"/>
        <sz val="10"/>
        <color theme="1"/>
        <name val="Arial"/>
        <family val="2"/>
        <scheme val="none"/>
      </font>
      <numFmt numFmtId="13" formatCode="0%"/>
      <fill>
        <patternFill patternType="solid">
          <fgColor indexed="64"/>
          <bgColor theme="5" tint="0.79998168889431442"/>
        </patternFill>
      </fill>
      <border diagonalUp="0" diagonalDown="0">
        <left style="thin">
          <color theme="4" tint="0.39997558519241921"/>
        </left>
        <right/>
        <top style="thin">
          <color theme="4" tint="0.39997558519241921"/>
        </top>
        <bottom/>
        <vertical/>
        <horizontal/>
      </border>
    </dxf>
    <dxf>
      <font>
        <b val="0"/>
        <i val="0"/>
        <strike val="0"/>
        <condense val="0"/>
        <extend val="0"/>
        <outline val="0"/>
        <shadow val="0"/>
        <u val="none"/>
        <vertAlign val="baseline"/>
        <sz val="10"/>
        <color theme="1"/>
        <name val="Arial"/>
        <family val="2"/>
        <scheme val="none"/>
      </font>
      <numFmt numFmtId="13" formatCode="0%"/>
      <fill>
        <patternFill patternType="solid">
          <fgColor indexed="64"/>
          <bgColor theme="5" tint="0.79998168889431442"/>
        </patternFill>
      </fill>
      <border diagonalUp="0" diagonalDown="0">
        <left style="thin">
          <color theme="4" tint="0.39997558519241921"/>
        </left>
        <right/>
        <top style="thin">
          <color theme="4" tint="0.39997558519241921"/>
        </top>
        <bottom/>
        <vertical/>
        <horizontal/>
      </border>
    </dxf>
    <dxf>
      <font>
        <b val="0"/>
        <i val="0"/>
        <strike val="0"/>
        <condense val="0"/>
        <extend val="0"/>
        <outline val="0"/>
        <shadow val="0"/>
        <u val="none"/>
        <vertAlign val="baseline"/>
        <sz val="10"/>
        <color theme="1"/>
        <name val="Arial"/>
        <family val="2"/>
        <scheme val="none"/>
      </font>
      <numFmt numFmtId="13" formatCode="0%"/>
      <fill>
        <patternFill patternType="solid">
          <fgColor indexed="64"/>
          <bgColor theme="5" tint="0.79998168889431442"/>
        </patternFill>
      </fill>
      <border diagonalUp="0" diagonalDown="0">
        <left style="thin">
          <color theme="4" tint="0.39997558519241921"/>
        </left>
        <right/>
        <top style="thin">
          <color theme="4" tint="0.39997558519241921"/>
        </top>
        <bottom/>
        <vertical/>
        <horizontal/>
      </border>
    </dxf>
    <dxf>
      <font>
        <b val="0"/>
        <i val="0"/>
        <strike val="0"/>
        <condense val="0"/>
        <extend val="0"/>
        <outline val="0"/>
        <shadow val="0"/>
        <u val="none"/>
        <vertAlign val="baseline"/>
        <sz val="10"/>
        <color theme="1"/>
        <name val="Arial"/>
        <family val="2"/>
        <scheme val="none"/>
      </font>
      <numFmt numFmtId="13" formatCode="0%"/>
      <fill>
        <patternFill patternType="solid">
          <fgColor indexed="64"/>
          <bgColor theme="5" tint="0.79998168889431442"/>
        </patternFill>
      </fill>
      <border diagonalUp="0" diagonalDown="0">
        <left style="thin">
          <color theme="4" tint="0.39997558519241921"/>
        </left>
        <right/>
        <top style="thin">
          <color theme="4" tint="0.39997558519241921"/>
        </top>
        <bottom/>
        <vertical/>
        <horizontal/>
      </border>
    </dxf>
    <dxf>
      <font>
        <b val="0"/>
        <i val="0"/>
        <strike val="0"/>
        <condense val="0"/>
        <extend val="0"/>
        <outline val="0"/>
        <shadow val="0"/>
        <u val="none"/>
        <vertAlign val="baseline"/>
        <sz val="10"/>
        <color theme="1"/>
        <name val="Arial"/>
        <family val="2"/>
        <scheme val="none"/>
      </font>
      <numFmt numFmtId="14" formatCode="0.00%"/>
      <fill>
        <patternFill patternType="solid">
          <fgColor indexed="64"/>
          <bgColor theme="5" tint="0.79998168889431442"/>
        </patternFill>
      </fill>
      <border diagonalUp="0" diagonalDown="0">
        <left style="thin">
          <color theme="4" tint="0.39997558519241921"/>
        </left>
        <right/>
        <top style="thin">
          <color theme="4" tint="0.39997558519241921"/>
        </top>
        <bottom/>
        <vertical/>
        <horizontal/>
      </border>
    </dxf>
    <dxf>
      <font>
        <b val="0"/>
        <i val="0"/>
        <strike val="0"/>
        <condense val="0"/>
        <extend val="0"/>
        <outline val="0"/>
        <shadow val="0"/>
        <u val="none"/>
        <vertAlign val="baseline"/>
        <sz val="10"/>
        <color theme="1"/>
        <name val="Arial"/>
        <family val="2"/>
        <scheme val="none"/>
      </font>
      <numFmt numFmtId="14" formatCode="0.00%"/>
      <fill>
        <patternFill patternType="solid">
          <fgColor theme="4" tint="0.59999389629810485"/>
          <bgColor theme="4" tint="0.59999389629810485"/>
        </patternFill>
      </fill>
      <border diagonalUp="0" diagonalDown="0">
        <left style="thin">
          <color theme="4" tint="0.39997558519241921"/>
        </left>
        <right/>
        <top style="thin">
          <color theme="4" tint="0.39997558519241921"/>
        </top>
        <bottom/>
        <vertical/>
        <horizontal/>
      </border>
    </dxf>
    <dxf>
      <font>
        <b val="0"/>
        <i val="0"/>
        <strike val="0"/>
        <condense val="0"/>
        <extend val="0"/>
        <outline val="0"/>
        <shadow val="0"/>
        <u val="none"/>
        <vertAlign val="baseline"/>
        <sz val="10"/>
        <color theme="1"/>
        <name val="Arial"/>
        <family val="2"/>
        <scheme val="none"/>
      </font>
      <fill>
        <patternFill patternType="solid">
          <fgColor theme="4" tint="0.59999389629810485"/>
          <bgColor theme="4" tint="0.59999389629810485"/>
        </patternFill>
      </fill>
      <border diagonalUp="0" diagonalDown="0">
        <left/>
        <right/>
        <top style="thin">
          <color theme="4" tint="0.39997558519241921"/>
        </top>
        <bottom/>
        <vertical/>
        <horizontal/>
      </border>
    </dxf>
    <dxf>
      <border outline="0">
        <left style="thin">
          <color theme="4" tint="0.39997558519241921"/>
        </left>
      </border>
    </dxf>
    <dxf>
      <fill>
        <patternFill patternType="solid">
          <fgColor indexed="64"/>
          <bgColor theme="7" tint="0.59999389629810485"/>
        </patternFill>
      </fill>
    </dxf>
    <dxf>
      <font>
        <b/>
        <i val="0"/>
        <strike val="0"/>
        <condense val="0"/>
        <extend val="0"/>
        <outline val="0"/>
        <shadow val="0"/>
        <u val="none"/>
        <vertAlign val="baseline"/>
        <sz val="10"/>
        <color auto="1"/>
        <name val="Arial"/>
        <family val="2"/>
        <scheme val="none"/>
      </font>
      <fill>
        <patternFill patternType="solid">
          <fgColor indexed="64"/>
          <bgColor theme="7" tint="0.59999389629810485"/>
        </patternFill>
      </fill>
      <alignment horizontal="center" vertical="bottom" textRotation="0" wrapText="0" indent="0" justifyLastLine="0" shrinkToFit="0" readingOrder="0"/>
    </dxf>
  </dxfs>
  <tableStyles count="1" defaultTableStyle="TableStyleMedium9" defaultPivotStyle="PivotStyleLight16">
    <tableStyle name="Invisible" pivot="0" table="0" count="0" xr9:uid="{92C96A6F-A2D6-4973-910B-0FCCF4645B2F}"/>
  </tableStyles>
  <colors>
    <mruColors>
      <color rgb="FF0000FF"/>
      <color rgb="FF0066FF"/>
      <color rgb="FFFA90EB"/>
      <color rgb="FF31FF2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28" Type="http://schemas.microsoft.com/office/2017/10/relationships/person" Target="persons/perso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microsoft.com/office/2007/relationships/slicerCache" Target="slicerCaches/slicerCach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a:defRPr sz="1400" b="0" i="0" u="none" strike="noStrike" kern="1200" spc="0" baseline="0">
                <a:solidFill>
                  <a:schemeClr val="tx1">
                    <a:lumMod val="65000"/>
                    <a:lumOff val="35000"/>
                  </a:schemeClr>
                </a:solidFill>
                <a:latin typeface="+mn-lt"/>
                <a:ea typeface="+mn-ea"/>
                <a:cs typeface="+mn-cs"/>
              </a:defRPr>
            </a:pPr>
            <a:r>
              <a:rPr lang="pt-BR"/>
              <a:t>Percentual</a:t>
            </a:r>
            <a:r>
              <a:rPr lang="pt-BR" baseline="0"/>
              <a:t> Disponível para Carona</a:t>
            </a:r>
          </a:p>
        </c:rich>
      </c:tx>
      <c:layout>
        <c:manualLayout>
          <c:xMode val="edge"/>
          <c:yMode val="edge"/>
          <c:x val="0.34130259476583596"/>
          <c:y val="1.5458937035769107E-2"/>
        </c:manualLayout>
      </c:layout>
      <c:overlay val="0"/>
      <c:spPr>
        <a:noFill/>
        <a:ln>
          <a:noFill/>
        </a:ln>
        <a:effectLst/>
      </c:spPr>
      <c:txPr>
        <a:bodyPr rot="0" spcFirstLastPara="1" vertOverflow="ellipsis" vert="horz" wrap="square" anchor="ctr" anchorCtr="1"/>
        <a:lstStyle/>
        <a:p>
          <a:pPr algn="ctr">
            <a:defRPr sz="1400" b="0" i="0" u="none" strike="noStrike" kern="1200" spc="0" baseline="0">
              <a:solidFill>
                <a:schemeClr val="tx1">
                  <a:lumMod val="65000"/>
                  <a:lumOff val="35000"/>
                </a:schemeClr>
              </a:solidFill>
              <a:latin typeface="+mn-lt"/>
              <a:ea typeface="+mn-ea"/>
              <a:cs typeface="+mn-cs"/>
            </a:defRPr>
          </a:pPr>
          <a:endParaRPr lang="pt-BR"/>
        </a:p>
      </c:txPr>
    </c:title>
    <c:autoTitleDeleted val="0"/>
    <c:plotArea>
      <c:layout/>
      <c:barChart>
        <c:barDir val="col"/>
        <c:grouping val="stacked"/>
        <c:varyColors val="0"/>
        <c:ser>
          <c:idx val="0"/>
          <c:order val="0"/>
          <c:tx>
            <c:strRef>
              <c:f>'Dados Dashboard'!$D$2</c:f>
              <c:strCache>
                <c:ptCount val="1"/>
                <c:pt idx="0">
                  <c:v>Órgão 1</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pt-B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'Dados Dashboard'!$A$3:$A$57</c:f>
              <c:numCache>
                <c:formatCode>General</c:formatCode>
                <c:ptCount val="5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26</c:v>
                </c:pt>
                <c:pt idx="18">
                  <c:v>27</c:v>
                </c:pt>
                <c:pt idx="19">
                  <c:v>28</c:v>
                </c:pt>
                <c:pt idx="20">
                  <c:v>29</c:v>
                </c:pt>
                <c:pt idx="21">
                  <c:v>30</c:v>
                </c:pt>
                <c:pt idx="22">
                  <c:v>31</c:v>
                </c:pt>
                <c:pt idx="23">
                  <c:v>33</c:v>
                </c:pt>
                <c:pt idx="24">
                  <c:v>34</c:v>
                </c:pt>
                <c:pt idx="25">
                  <c:v>35</c:v>
                </c:pt>
                <c:pt idx="26">
                  <c:v>36</c:v>
                </c:pt>
                <c:pt idx="27">
                  <c:v>37</c:v>
                </c:pt>
                <c:pt idx="28">
                  <c:v>38</c:v>
                </c:pt>
                <c:pt idx="29">
                  <c:v>39</c:v>
                </c:pt>
                <c:pt idx="30">
                  <c:v>59</c:v>
                </c:pt>
                <c:pt idx="31">
                  <c:v>60</c:v>
                </c:pt>
                <c:pt idx="32">
                  <c:v>61</c:v>
                </c:pt>
                <c:pt idx="33">
                  <c:v>62</c:v>
                </c:pt>
                <c:pt idx="34">
                  <c:v>63</c:v>
                </c:pt>
                <c:pt idx="35">
                  <c:v>64</c:v>
                </c:pt>
                <c:pt idx="36">
                  <c:v>65</c:v>
                </c:pt>
                <c:pt idx="37">
                  <c:v>68</c:v>
                </c:pt>
                <c:pt idx="38">
                  <c:v>75</c:v>
                </c:pt>
                <c:pt idx="39">
                  <c:v>76</c:v>
                </c:pt>
                <c:pt idx="40">
                  <c:v>77</c:v>
                </c:pt>
                <c:pt idx="41">
                  <c:v>78</c:v>
                </c:pt>
                <c:pt idx="42">
                  <c:v>84</c:v>
                </c:pt>
                <c:pt idx="43">
                  <c:v>85</c:v>
                </c:pt>
                <c:pt idx="44">
                  <c:v>86</c:v>
                </c:pt>
                <c:pt idx="45">
                  <c:v>87</c:v>
                </c:pt>
                <c:pt idx="46">
                  <c:v>89</c:v>
                </c:pt>
                <c:pt idx="47">
                  <c:v>90</c:v>
                </c:pt>
                <c:pt idx="48">
                  <c:v>91</c:v>
                </c:pt>
                <c:pt idx="49">
                  <c:v>92</c:v>
                </c:pt>
                <c:pt idx="50">
                  <c:v>93</c:v>
                </c:pt>
                <c:pt idx="51">
                  <c:v>94</c:v>
                </c:pt>
                <c:pt idx="52">
                  <c:v>95</c:v>
                </c:pt>
                <c:pt idx="53">
                  <c:v>96</c:v>
                </c:pt>
                <c:pt idx="54">
                  <c:v>101</c:v>
                </c:pt>
              </c:numCache>
            </c:numRef>
          </c:cat>
          <c:val>
            <c:numRef>
              <c:f>'Dados Dashboard'!$D$3:$D$57</c:f>
              <c:numCache>
                <c:formatCode>0%</c:formatCode>
                <c:ptCount val="55"/>
                <c:pt idx="0">
                  <c:v>0.37931034482758619</c:v>
                </c:pt>
                <c:pt idx="1">
                  <c:v>0.4987012987012987</c:v>
                </c:pt>
                <c:pt idx="2">
                  <c:v>0.5</c:v>
                </c:pt>
                <c:pt idx="3">
                  <c:v>0.5</c:v>
                </c:pt>
                <c:pt idx="4">
                  <c:v>0.29950083194675542</c:v>
                </c:pt>
                <c:pt idx="5">
                  <c:v>0.49586776859504134</c:v>
                </c:pt>
                <c:pt idx="6">
                  <c:v>0.5</c:v>
                </c:pt>
                <c:pt idx="7">
                  <c:v>0.11787072243346007</c:v>
                </c:pt>
                <c:pt idx="8">
                  <c:v>0.49586776859504134</c:v>
                </c:pt>
                <c:pt idx="9">
                  <c:v>0.4935064935064935</c:v>
                </c:pt>
                <c:pt idx="10">
                  <c:v>0.48571428571428571</c:v>
                </c:pt>
                <c:pt idx="11">
                  <c:v>0.32142857142857145</c:v>
                </c:pt>
                <c:pt idx="12">
                  <c:v>0.5</c:v>
                </c:pt>
                <c:pt idx="13">
                  <c:v>0.49743589743589745</c:v>
                </c:pt>
                <c:pt idx="14">
                  <c:v>0.5</c:v>
                </c:pt>
                <c:pt idx="15">
                  <c:v>0.5</c:v>
                </c:pt>
                <c:pt idx="16">
                  <c:v>0.5</c:v>
                </c:pt>
                <c:pt idx="17">
                  <c:v>0.49758454106280192</c:v>
                </c:pt>
                <c:pt idx="18">
                  <c:v>0.22994652406417113</c:v>
                </c:pt>
                <c:pt idx="19">
                  <c:v>0</c:v>
                </c:pt>
                <c:pt idx="20">
                  <c:v>0.33333333333333331</c:v>
                </c:pt>
                <c:pt idx="21">
                  <c:v>0.32158590308370044</c:v>
                </c:pt>
                <c:pt idx="22">
                  <c:v>0.49714285714285716</c:v>
                </c:pt>
                <c:pt idx="23">
                  <c:v>0.49612403100775193</c:v>
                </c:pt>
                <c:pt idx="24">
                  <c:v>0.2</c:v>
                </c:pt>
                <c:pt idx="25">
                  <c:v>0.44086021505376344</c:v>
                </c:pt>
                <c:pt idx="26">
                  <c:v>0.48245614035087719</c:v>
                </c:pt>
                <c:pt idx="27">
                  <c:v>0.5</c:v>
                </c:pt>
                <c:pt idx="28">
                  <c:v>0.5</c:v>
                </c:pt>
                <c:pt idx="29">
                  <c:v>0.5</c:v>
                </c:pt>
                <c:pt idx="30">
                  <c:v>0.49315068493150682</c:v>
                </c:pt>
                <c:pt idx="31">
                  <c:v>0.49090909090909091</c:v>
                </c:pt>
                <c:pt idx="32">
                  <c:v>0.5</c:v>
                </c:pt>
                <c:pt idx="33">
                  <c:v>0.5</c:v>
                </c:pt>
                <c:pt idx="34">
                  <c:v>0.46296296296296297</c:v>
                </c:pt>
                <c:pt idx="35">
                  <c:v>0.48421052631578948</c:v>
                </c:pt>
                <c:pt idx="36">
                  <c:v>0.5</c:v>
                </c:pt>
                <c:pt idx="37">
                  <c:v>0.44680851063829785</c:v>
                </c:pt>
                <c:pt idx="38">
                  <c:v>0.45378151260504201</c:v>
                </c:pt>
                <c:pt idx="39">
                  <c:v>0.37209302325581395</c:v>
                </c:pt>
                <c:pt idx="40">
                  <c:v>0.5</c:v>
                </c:pt>
                <c:pt idx="41">
                  <c:v>0.48648648648648651</c:v>
                </c:pt>
                <c:pt idx="42">
                  <c:v>0.33333333333333331</c:v>
                </c:pt>
                <c:pt idx="43">
                  <c:v>0.33333333333333331</c:v>
                </c:pt>
                <c:pt idx="44">
                  <c:v>0.33333333333333331</c:v>
                </c:pt>
                <c:pt idx="45">
                  <c:v>0.4</c:v>
                </c:pt>
                <c:pt idx="46">
                  <c:v>0.5</c:v>
                </c:pt>
                <c:pt idx="47">
                  <c:v>0.5</c:v>
                </c:pt>
                <c:pt idx="48">
                  <c:v>0.5</c:v>
                </c:pt>
                <c:pt idx="49">
                  <c:v>0.5</c:v>
                </c:pt>
                <c:pt idx="50">
                  <c:v>0.5</c:v>
                </c:pt>
                <c:pt idx="51">
                  <c:v>0.48275862068965519</c:v>
                </c:pt>
                <c:pt idx="52">
                  <c:v>0.5</c:v>
                </c:pt>
                <c:pt idx="53">
                  <c:v>0.47058823529411764</c:v>
                </c:pt>
                <c:pt idx="54">
                  <c:v>0.47826086956521741</c:v>
                </c:pt>
              </c:numCache>
            </c:numRef>
          </c:val>
          <c:extLst>
            <c:ext xmlns:c16="http://schemas.microsoft.com/office/drawing/2014/chart" uri="{C3380CC4-5D6E-409C-BE32-E72D297353CC}">
              <c16:uniqueId val="{00000000-007A-45B1-9157-A14F56358AE5}"/>
            </c:ext>
          </c:extLst>
        </c:ser>
        <c:ser>
          <c:idx val="1"/>
          <c:order val="1"/>
          <c:tx>
            <c:strRef>
              <c:f>'Dados Dashboard'!$E$2</c:f>
              <c:strCache>
                <c:ptCount val="1"/>
                <c:pt idx="0">
                  <c:v>Órgão 2</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pt-B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'Dados Dashboard'!$A$3:$A$57</c:f>
              <c:numCache>
                <c:formatCode>General</c:formatCode>
                <c:ptCount val="5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26</c:v>
                </c:pt>
                <c:pt idx="18">
                  <c:v>27</c:v>
                </c:pt>
                <c:pt idx="19">
                  <c:v>28</c:v>
                </c:pt>
                <c:pt idx="20">
                  <c:v>29</c:v>
                </c:pt>
                <c:pt idx="21">
                  <c:v>30</c:v>
                </c:pt>
                <c:pt idx="22">
                  <c:v>31</c:v>
                </c:pt>
                <c:pt idx="23">
                  <c:v>33</c:v>
                </c:pt>
                <c:pt idx="24">
                  <c:v>34</c:v>
                </c:pt>
                <c:pt idx="25">
                  <c:v>35</c:v>
                </c:pt>
                <c:pt idx="26">
                  <c:v>36</c:v>
                </c:pt>
                <c:pt idx="27">
                  <c:v>37</c:v>
                </c:pt>
                <c:pt idx="28">
                  <c:v>38</c:v>
                </c:pt>
                <c:pt idx="29">
                  <c:v>39</c:v>
                </c:pt>
                <c:pt idx="30">
                  <c:v>59</c:v>
                </c:pt>
                <c:pt idx="31">
                  <c:v>60</c:v>
                </c:pt>
                <c:pt idx="32">
                  <c:v>61</c:v>
                </c:pt>
                <c:pt idx="33">
                  <c:v>62</c:v>
                </c:pt>
                <c:pt idx="34">
                  <c:v>63</c:v>
                </c:pt>
                <c:pt idx="35">
                  <c:v>64</c:v>
                </c:pt>
                <c:pt idx="36">
                  <c:v>65</c:v>
                </c:pt>
                <c:pt idx="37">
                  <c:v>68</c:v>
                </c:pt>
                <c:pt idx="38">
                  <c:v>75</c:v>
                </c:pt>
                <c:pt idx="39">
                  <c:v>76</c:v>
                </c:pt>
                <c:pt idx="40">
                  <c:v>77</c:v>
                </c:pt>
                <c:pt idx="41">
                  <c:v>78</c:v>
                </c:pt>
                <c:pt idx="42">
                  <c:v>84</c:v>
                </c:pt>
                <c:pt idx="43">
                  <c:v>85</c:v>
                </c:pt>
                <c:pt idx="44">
                  <c:v>86</c:v>
                </c:pt>
                <c:pt idx="45">
                  <c:v>87</c:v>
                </c:pt>
                <c:pt idx="46">
                  <c:v>89</c:v>
                </c:pt>
                <c:pt idx="47">
                  <c:v>90</c:v>
                </c:pt>
                <c:pt idx="48">
                  <c:v>91</c:v>
                </c:pt>
                <c:pt idx="49">
                  <c:v>92</c:v>
                </c:pt>
                <c:pt idx="50">
                  <c:v>93</c:v>
                </c:pt>
                <c:pt idx="51">
                  <c:v>94</c:v>
                </c:pt>
                <c:pt idx="52">
                  <c:v>95</c:v>
                </c:pt>
                <c:pt idx="53">
                  <c:v>96</c:v>
                </c:pt>
                <c:pt idx="54">
                  <c:v>101</c:v>
                </c:pt>
              </c:numCache>
            </c:numRef>
          </c:cat>
          <c:val>
            <c:numRef>
              <c:f>'Dados Dashboard'!$E$3:$E$57</c:f>
              <c:numCache>
                <c:formatCode>0%</c:formatCode>
                <c:ptCount val="55"/>
                <c:pt idx="0">
                  <c:v>0.4942528735632184</c:v>
                </c:pt>
                <c:pt idx="1">
                  <c:v>0.4987012987012987</c:v>
                </c:pt>
                <c:pt idx="2">
                  <c:v>0.5</c:v>
                </c:pt>
                <c:pt idx="3">
                  <c:v>0.5</c:v>
                </c:pt>
                <c:pt idx="4">
                  <c:v>0.33277870216306155</c:v>
                </c:pt>
                <c:pt idx="5">
                  <c:v>0.49586776859504134</c:v>
                </c:pt>
                <c:pt idx="6">
                  <c:v>0.5</c:v>
                </c:pt>
                <c:pt idx="7">
                  <c:v>0.30798479087452474</c:v>
                </c:pt>
                <c:pt idx="8">
                  <c:v>0.49586776859504134</c:v>
                </c:pt>
                <c:pt idx="9">
                  <c:v>0.4935064935064935</c:v>
                </c:pt>
                <c:pt idx="10">
                  <c:v>0.48571428571428571</c:v>
                </c:pt>
                <c:pt idx="11">
                  <c:v>0.5</c:v>
                </c:pt>
                <c:pt idx="12">
                  <c:v>0.5</c:v>
                </c:pt>
                <c:pt idx="13">
                  <c:v>0.49743589743589745</c:v>
                </c:pt>
                <c:pt idx="14">
                  <c:v>0.5</c:v>
                </c:pt>
                <c:pt idx="15">
                  <c:v>0.5</c:v>
                </c:pt>
                <c:pt idx="16">
                  <c:v>0.5</c:v>
                </c:pt>
                <c:pt idx="17">
                  <c:v>0.49758454106280192</c:v>
                </c:pt>
                <c:pt idx="18">
                  <c:v>0.49732620320855614</c:v>
                </c:pt>
                <c:pt idx="19">
                  <c:v>0.5</c:v>
                </c:pt>
                <c:pt idx="20">
                  <c:v>0.5</c:v>
                </c:pt>
                <c:pt idx="21">
                  <c:v>0.49779735682819382</c:v>
                </c:pt>
                <c:pt idx="22">
                  <c:v>0.49714285714285716</c:v>
                </c:pt>
                <c:pt idx="23">
                  <c:v>0.49612403100775193</c:v>
                </c:pt>
                <c:pt idx="24">
                  <c:v>0.5</c:v>
                </c:pt>
                <c:pt idx="25">
                  <c:v>0.4946236559139785</c:v>
                </c:pt>
                <c:pt idx="26">
                  <c:v>0.5</c:v>
                </c:pt>
                <c:pt idx="27">
                  <c:v>0.5</c:v>
                </c:pt>
                <c:pt idx="28">
                  <c:v>0.5</c:v>
                </c:pt>
                <c:pt idx="29">
                  <c:v>0.5</c:v>
                </c:pt>
                <c:pt idx="30">
                  <c:v>0.5</c:v>
                </c:pt>
                <c:pt idx="31">
                  <c:v>0.49917355371900829</c:v>
                </c:pt>
                <c:pt idx="32">
                  <c:v>0.5</c:v>
                </c:pt>
                <c:pt idx="33">
                  <c:v>0.5</c:v>
                </c:pt>
                <c:pt idx="34">
                  <c:v>0.5</c:v>
                </c:pt>
                <c:pt idx="35">
                  <c:v>0.49473684210526314</c:v>
                </c:pt>
                <c:pt idx="36">
                  <c:v>0.5</c:v>
                </c:pt>
                <c:pt idx="37">
                  <c:v>0.5</c:v>
                </c:pt>
                <c:pt idx="38">
                  <c:v>0.49579831932773111</c:v>
                </c:pt>
                <c:pt idx="39">
                  <c:v>0.48837209302325579</c:v>
                </c:pt>
                <c:pt idx="40">
                  <c:v>0.5</c:v>
                </c:pt>
                <c:pt idx="41">
                  <c:v>0.48648648648648651</c:v>
                </c:pt>
                <c:pt idx="42">
                  <c:v>0.33333333333333331</c:v>
                </c:pt>
                <c:pt idx="43">
                  <c:v>0.33333333333333331</c:v>
                </c:pt>
                <c:pt idx="44">
                  <c:v>0.33333333333333331</c:v>
                </c:pt>
                <c:pt idx="45">
                  <c:v>0.4</c:v>
                </c:pt>
                <c:pt idx="46">
                  <c:v>0.5</c:v>
                </c:pt>
                <c:pt idx="47">
                  <c:v>0.5</c:v>
                </c:pt>
                <c:pt idx="48">
                  <c:v>0.5</c:v>
                </c:pt>
                <c:pt idx="49">
                  <c:v>0.5</c:v>
                </c:pt>
                <c:pt idx="50">
                  <c:v>0.5</c:v>
                </c:pt>
                <c:pt idx="51">
                  <c:v>0.48275862068965519</c:v>
                </c:pt>
                <c:pt idx="52">
                  <c:v>0.5</c:v>
                </c:pt>
                <c:pt idx="53">
                  <c:v>0.47058823529411764</c:v>
                </c:pt>
                <c:pt idx="54">
                  <c:v>0.47826086956521741</c:v>
                </c:pt>
              </c:numCache>
            </c:numRef>
          </c:val>
          <c:extLst>
            <c:ext xmlns:c16="http://schemas.microsoft.com/office/drawing/2014/chart" uri="{C3380CC4-5D6E-409C-BE32-E72D297353CC}">
              <c16:uniqueId val="{00000001-007A-45B1-9157-A14F56358AE5}"/>
            </c:ext>
          </c:extLst>
        </c:ser>
        <c:ser>
          <c:idx val="2"/>
          <c:order val="2"/>
          <c:tx>
            <c:strRef>
              <c:f>'Dados Dashboard'!$F$2</c:f>
              <c:strCache>
                <c:ptCount val="1"/>
                <c:pt idx="0">
                  <c:v>Órgão 3</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pt-B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'Dados Dashboard'!$A$3:$A$57</c:f>
              <c:numCache>
                <c:formatCode>General</c:formatCode>
                <c:ptCount val="5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26</c:v>
                </c:pt>
                <c:pt idx="18">
                  <c:v>27</c:v>
                </c:pt>
                <c:pt idx="19">
                  <c:v>28</c:v>
                </c:pt>
                <c:pt idx="20">
                  <c:v>29</c:v>
                </c:pt>
                <c:pt idx="21">
                  <c:v>30</c:v>
                </c:pt>
                <c:pt idx="22">
                  <c:v>31</c:v>
                </c:pt>
                <c:pt idx="23">
                  <c:v>33</c:v>
                </c:pt>
                <c:pt idx="24">
                  <c:v>34</c:v>
                </c:pt>
                <c:pt idx="25">
                  <c:v>35</c:v>
                </c:pt>
                <c:pt idx="26">
                  <c:v>36</c:v>
                </c:pt>
                <c:pt idx="27">
                  <c:v>37</c:v>
                </c:pt>
                <c:pt idx="28">
                  <c:v>38</c:v>
                </c:pt>
                <c:pt idx="29">
                  <c:v>39</c:v>
                </c:pt>
                <c:pt idx="30">
                  <c:v>59</c:v>
                </c:pt>
                <c:pt idx="31">
                  <c:v>60</c:v>
                </c:pt>
                <c:pt idx="32">
                  <c:v>61</c:v>
                </c:pt>
                <c:pt idx="33">
                  <c:v>62</c:v>
                </c:pt>
                <c:pt idx="34">
                  <c:v>63</c:v>
                </c:pt>
                <c:pt idx="35">
                  <c:v>64</c:v>
                </c:pt>
                <c:pt idx="36">
                  <c:v>65</c:v>
                </c:pt>
                <c:pt idx="37">
                  <c:v>68</c:v>
                </c:pt>
                <c:pt idx="38">
                  <c:v>75</c:v>
                </c:pt>
                <c:pt idx="39">
                  <c:v>76</c:v>
                </c:pt>
                <c:pt idx="40">
                  <c:v>77</c:v>
                </c:pt>
                <c:pt idx="41">
                  <c:v>78</c:v>
                </c:pt>
                <c:pt idx="42">
                  <c:v>84</c:v>
                </c:pt>
                <c:pt idx="43">
                  <c:v>85</c:v>
                </c:pt>
                <c:pt idx="44">
                  <c:v>86</c:v>
                </c:pt>
                <c:pt idx="45">
                  <c:v>87</c:v>
                </c:pt>
                <c:pt idx="46">
                  <c:v>89</c:v>
                </c:pt>
                <c:pt idx="47">
                  <c:v>90</c:v>
                </c:pt>
                <c:pt idx="48">
                  <c:v>91</c:v>
                </c:pt>
                <c:pt idx="49">
                  <c:v>92</c:v>
                </c:pt>
                <c:pt idx="50">
                  <c:v>93</c:v>
                </c:pt>
                <c:pt idx="51">
                  <c:v>94</c:v>
                </c:pt>
                <c:pt idx="52">
                  <c:v>95</c:v>
                </c:pt>
                <c:pt idx="53">
                  <c:v>96</c:v>
                </c:pt>
                <c:pt idx="54">
                  <c:v>101</c:v>
                </c:pt>
              </c:numCache>
            </c:numRef>
          </c:cat>
          <c:val>
            <c:numRef>
              <c:f>'Dados Dashboard'!$F$3:$F$57</c:f>
              <c:numCache>
                <c:formatCode>0%</c:formatCode>
                <c:ptCount val="55"/>
                <c:pt idx="0">
                  <c:v>0.4942528735632184</c:v>
                </c:pt>
                <c:pt idx="1">
                  <c:v>0.4987012987012987</c:v>
                </c:pt>
                <c:pt idx="2">
                  <c:v>0.5</c:v>
                </c:pt>
                <c:pt idx="3">
                  <c:v>0.5</c:v>
                </c:pt>
                <c:pt idx="4">
                  <c:v>0.49916805324459235</c:v>
                </c:pt>
                <c:pt idx="5">
                  <c:v>0.49586776859504134</c:v>
                </c:pt>
                <c:pt idx="6">
                  <c:v>0.5</c:v>
                </c:pt>
                <c:pt idx="7">
                  <c:v>0.49809885931558934</c:v>
                </c:pt>
                <c:pt idx="8">
                  <c:v>0.49586776859504134</c:v>
                </c:pt>
                <c:pt idx="9">
                  <c:v>0.4935064935064935</c:v>
                </c:pt>
                <c:pt idx="10">
                  <c:v>0.48571428571428571</c:v>
                </c:pt>
                <c:pt idx="11">
                  <c:v>0.5</c:v>
                </c:pt>
                <c:pt idx="12">
                  <c:v>0.5</c:v>
                </c:pt>
                <c:pt idx="13">
                  <c:v>0.49743589743589745</c:v>
                </c:pt>
                <c:pt idx="14">
                  <c:v>0.5</c:v>
                </c:pt>
                <c:pt idx="15">
                  <c:v>0.5</c:v>
                </c:pt>
                <c:pt idx="16">
                  <c:v>0.5</c:v>
                </c:pt>
                <c:pt idx="17">
                  <c:v>0.49758454106280192</c:v>
                </c:pt>
                <c:pt idx="18">
                  <c:v>0.49732620320855614</c:v>
                </c:pt>
                <c:pt idx="19">
                  <c:v>0.5</c:v>
                </c:pt>
                <c:pt idx="20">
                  <c:v>0.5</c:v>
                </c:pt>
                <c:pt idx="21">
                  <c:v>0.49779735682819382</c:v>
                </c:pt>
                <c:pt idx="22">
                  <c:v>0.49714285714285716</c:v>
                </c:pt>
                <c:pt idx="23">
                  <c:v>0.49612403100775193</c:v>
                </c:pt>
                <c:pt idx="24">
                  <c:v>0.5</c:v>
                </c:pt>
                <c:pt idx="25">
                  <c:v>0.4946236559139785</c:v>
                </c:pt>
                <c:pt idx="26">
                  <c:v>0.5</c:v>
                </c:pt>
                <c:pt idx="27">
                  <c:v>0.5</c:v>
                </c:pt>
                <c:pt idx="28">
                  <c:v>0.5</c:v>
                </c:pt>
                <c:pt idx="29">
                  <c:v>0.5</c:v>
                </c:pt>
                <c:pt idx="30">
                  <c:v>0.5</c:v>
                </c:pt>
                <c:pt idx="31">
                  <c:v>0.49917355371900829</c:v>
                </c:pt>
                <c:pt idx="32">
                  <c:v>0.5</c:v>
                </c:pt>
                <c:pt idx="33">
                  <c:v>0.5</c:v>
                </c:pt>
                <c:pt idx="34">
                  <c:v>0.5</c:v>
                </c:pt>
                <c:pt idx="35">
                  <c:v>0.49473684210526314</c:v>
                </c:pt>
                <c:pt idx="36">
                  <c:v>0.5</c:v>
                </c:pt>
                <c:pt idx="37">
                  <c:v>0.5</c:v>
                </c:pt>
                <c:pt idx="38">
                  <c:v>0.49579831932773111</c:v>
                </c:pt>
                <c:pt idx="39">
                  <c:v>0.48837209302325579</c:v>
                </c:pt>
                <c:pt idx="40">
                  <c:v>0.5</c:v>
                </c:pt>
                <c:pt idx="41">
                  <c:v>0.48648648648648651</c:v>
                </c:pt>
                <c:pt idx="42">
                  <c:v>0.33333333333333331</c:v>
                </c:pt>
                <c:pt idx="43">
                  <c:v>0.33333333333333331</c:v>
                </c:pt>
                <c:pt idx="44">
                  <c:v>0.33333333333333331</c:v>
                </c:pt>
                <c:pt idx="45">
                  <c:v>0.4</c:v>
                </c:pt>
                <c:pt idx="46">
                  <c:v>0.5</c:v>
                </c:pt>
                <c:pt idx="47">
                  <c:v>0.5</c:v>
                </c:pt>
                <c:pt idx="48">
                  <c:v>0.5</c:v>
                </c:pt>
                <c:pt idx="49">
                  <c:v>0.5</c:v>
                </c:pt>
                <c:pt idx="50">
                  <c:v>0.5</c:v>
                </c:pt>
                <c:pt idx="51">
                  <c:v>0.48275862068965519</c:v>
                </c:pt>
                <c:pt idx="52">
                  <c:v>0.5</c:v>
                </c:pt>
                <c:pt idx="53">
                  <c:v>0.47058823529411764</c:v>
                </c:pt>
                <c:pt idx="54">
                  <c:v>0.47826086956521741</c:v>
                </c:pt>
              </c:numCache>
            </c:numRef>
          </c:val>
          <c:extLst>
            <c:ext xmlns:c16="http://schemas.microsoft.com/office/drawing/2014/chart" uri="{C3380CC4-5D6E-409C-BE32-E72D297353CC}">
              <c16:uniqueId val="{00000002-007A-45B1-9157-A14F56358AE5}"/>
            </c:ext>
          </c:extLst>
        </c:ser>
        <c:ser>
          <c:idx val="3"/>
          <c:order val="3"/>
          <c:tx>
            <c:strRef>
              <c:f>'Dados Dashboard'!$G$2</c:f>
              <c:strCache>
                <c:ptCount val="1"/>
                <c:pt idx="0">
                  <c:v>Órgão 4</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pt-B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'Dados Dashboard'!$A$3:$A$57</c:f>
              <c:numCache>
                <c:formatCode>General</c:formatCode>
                <c:ptCount val="5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26</c:v>
                </c:pt>
                <c:pt idx="18">
                  <c:v>27</c:v>
                </c:pt>
                <c:pt idx="19">
                  <c:v>28</c:v>
                </c:pt>
                <c:pt idx="20">
                  <c:v>29</c:v>
                </c:pt>
                <c:pt idx="21">
                  <c:v>30</c:v>
                </c:pt>
                <c:pt idx="22">
                  <c:v>31</c:v>
                </c:pt>
                <c:pt idx="23">
                  <c:v>33</c:v>
                </c:pt>
                <c:pt idx="24">
                  <c:v>34</c:v>
                </c:pt>
                <c:pt idx="25">
                  <c:v>35</c:v>
                </c:pt>
                <c:pt idx="26">
                  <c:v>36</c:v>
                </c:pt>
                <c:pt idx="27">
                  <c:v>37</c:v>
                </c:pt>
                <c:pt idx="28">
                  <c:v>38</c:v>
                </c:pt>
                <c:pt idx="29">
                  <c:v>39</c:v>
                </c:pt>
                <c:pt idx="30">
                  <c:v>59</c:v>
                </c:pt>
                <c:pt idx="31">
                  <c:v>60</c:v>
                </c:pt>
                <c:pt idx="32">
                  <c:v>61</c:v>
                </c:pt>
                <c:pt idx="33">
                  <c:v>62</c:v>
                </c:pt>
                <c:pt idx="34">
                  <c:v>63</c:v>
                </c:pt>
                <c:pt idx="35">
                  <c:v>64</c:v>
                </c:pt>
                <c:pt idx="36">
                  <c:v>65</c:v>
                </c:pt>
                <c:pt idx="37">
                  <c:v>68</c:v>
                </c:pt>
                <c:pt idx="38">
                  <c:v>75</c:v>
                </c:pt>
                <c:pt idx="39">
                  <c:v>76</c:v>
                </c:pt>
                <c:pt idx="40">
                  <c:v>77</c:v>
                </c:pt>
                <c:pt idx="41">
                  <c:v>78</c:v>
                </c:pt>
                <c:pt idx="42">
                  <c:v>84</c:v>
                </c:pt>
                <c:pt idx="43">
                  <c:v>85</c:v>
                </c:pt>
                <c:pt idx="44">
                  <c:v>86</c:v>
                </c:pt>
                <c:pt idx="45">
                  <c:v>87</c:v>
                </c:pt>
                <c:pt idx="46">
                  <c:v>89</c:v>
                </c:pt>
                <c:pt idx="47">
                  <c:v>90</c:v>
                </c:pt>
                <c:pt idx="48">
                  <c:v>91</c:v>
                </c:pt>
                <c:pt idx="49">
                  <c:v>92</c:v>
                </c:pt>
                <c:pt idx="50">
                  <c:v>93</c:v>
                </c:pt>
                <c:pt idx="51">
                  <c:v>94</c:v>
                </c:pt>
                <c:pt idx="52">
                  <c:v>95</c:v>
                </c:pt>
                <c:pt idx="53">
                  <c:v>96</c:v>
                </c:pt>
                <c:pt idx="54">
                  <c:v>101</c:v>
                </c:pt>
              </c:numCache>
            </c:numRef>
          </c:cat>
          <c:val>
            <c:numRef>
              <c:f>'Dados Dashboard'!$G$3:$G$57</c:f>
              <c:numCache>
                <c:formatCode>0%</c:formatCode>
                <c:ptCount val="55"/>
                <c:pt idx="0">
                  <c:v>0.4942528735632184</c:v>
                </c:pt>
                <c:pt idx="1">
                  <c:v>0.4987012987012987</c:v>
                </c:pt>
                <c:pt idx="2">
                  <c:v>0.5</c:v>
                </c:pt>
                <c:pt idx="3">
                  <c:v>0.5</c:v>
                </c:pt>
                <c:pt idx="4">
                  <c:v>0.49916805324459235</c:v>
                </c:pt>
                <c:pt idx="5">
                  <c:v>0.49586776859504134</c:v>
                </c:pt>
                <c:pt idx="6">
                  <c:v>0.5</c:v>
                </c:pt>
                <c:pt idx="7">
                  <c:v>0.49809885931558934</c:v>
                </c:pt>
                <c:pt idx="8">
                  <c:v>0.49586776859504134</c:v>
                </c:pt>
                <c:pt idx="9">
                  <c:v>0.4935064935064935</c:v>
                </c:pt>
                <c:pt idx="10">
                  <c:v>0.48571428571428571</c:v>
                </c:pt>
                <c:pt idx="11">
                  <c:v>0.5</c:v>
                </c:pt>
                <c:pt idx="12">
                  <c:v>0.5</c:v>
                </c:pt>
                <c:pt idx="13">
                  <c:v>0.49743589743589745</c:v>
                </c:pt>
                <c:pt idx="14">
                  <c:v>0.5</c:v>
                </c:pt>
                <c:pt idx="15">
                  <c:v>0.5</c:v>
                </c:pt>
                <c:pt idx="16">
                  <c:v>0.5</c:v>
                </c:pt>
                <c:pt idx="17">
                  <c:v>0.49758454106280192</c:v>
                </c:pt>
                <c:pt idx="18">
                  <c:v>0.49732620320855614</c:v>
                </c:pt>
                <c:pt idx="19">
                  <c:v>0.5</c:v>
                </c:pt>
                <c:pt idx="20">
                  <c:v>0.5</c:v>
                </c:pt>
                <c:pt idx="21">
                  <c:v>0.49779735682819382</c:v>
                </c:pt>
                <c:pt idx="22">
                  <c:v>0.49714285714285716</c:v>
                </c:pt>
                <c:pt idx="23">
                  <c:v>0.49612403100775193</c:v>
                </c:pt>
                <c:pt idx="24">
                  <c:v>0.5</c:v>
                </c:pt>
                <c:pt idx="25">
                  <c:v>0.4946236559139785</c:v>
                </c:pt>
                <c:pt idx="26">
                  <c:v>0.5</c:v>
                </c:pt>
                <c:pt idx="27">
                  <c:v>0.5</c:v>
                </c:pt>
                <c:pt idx="28">
                  <c:v>0.5</c:v>
                </c:pt>
                <c:pt idx="29">
                  <c:v>0.5</c:v>
                </c:pt>
                <c:pt idx="30">
                  <c:v>0.5</c:v>
                </c:pt>
                <c:pt idx="31">
                  <c:v>0.49917355371900829</c:v>
                </c:pt>
                <c:pt idx="32">
                  <c:v>0.5</c:v>
                </c:pt>
                <c:pt idx="33">
                  <c:v>0.5</c:v>
                </c:pt>
                <c:pt idx="34">
                  <c:v>0.5</c:v>
                </c:pt>
                <c:pt idx="35">
                  <c:v>0.49473684210526314</c:v>
                </c:pt>
                <c:pt idx="36">
                  <c:v>0.5</c:v>
                </c:pt>
                <c:pt idx="37">
                  <c:v>0.5</c:v>
                </c:pt>
                <c:pt idx="38">
                  <c:v>0.49579831932773111</c:v>
                </c:pt>
                <c:pt idx="39">
                  <c:v>0.48837209302325579</c:v>
                </c:pt>
                <c:pt idx="40">
                  <c:v>0.5</c:v>
                </c:pt>
                <c:pt idx="41">
                  <c:v>0.48648648648648651</c:v>
                </c:pt>
                <c:pt idx="42">
                  <c:v>0.33333333333333331</c:v>
                </c:pt>
                <c:pt idx="43">
                  <c:v>0.33333333333333331</c:v>
                </c:pt>
                <c:pt idx="44">
                  <c:v>0.33333333333333331</c:v>
                </c:pt>
                <c:pt idx="45">
                  <c:v>0.4</c:v>
                </c:pt>
                <c:pt idx="46">
                  <c:v>0.5</c:v>
                </c:pt>
                <c:pt idx="47">
                  <c:v>0.5</c:v>
                </c:pt>
                <c:pt idx="48">
                  <c:v>0.5</c:v>
                </c:pt>
                <c:pt idx="49">
                  <c:v>0.5</c:v>
                </c:pt>
                <c:pt idx="50">
                  <c:v>0.5</c:v>
                </c:pt>
                <c:pt idx="51">
                  <c:v>0.48275862068965519</c:v>
                </c:pt>
                <c:pt idx="52">
                  <c:v>0.5</c:v>
                </c:pt>
                <c:pt idx="53">
                  <c:v>0.47058823529411764</c:v>
                </c:pt>
                <c:pt idx="54">
                  <c:v>0.47826086956521741</c:v>
                </c:pt>
              </c:numCache>
            </c:numRef>
          </c:val>
          <c:extLst>
            <c:ext xmlns:c16="http://schemas.microsoft.com/office/drawing/2014/chart" uri="{C3380CC4-5D6E-409C-BE32-E72D297353CC}">
              <c16:uniqueId val="{00000003-007A-45B1-9157-A14F56358AE5}"/>
            </c:ext>
          </c:extLst>
        </c:ser>
        <c:dLbls>
          <c:showLegendKey val="0"/>
          <c:showVal val="0"/>
          <c:showCatName val="0"/>
          <c:showSerName val="0"/>
          <c:showPercent val="0"/>
          <c:showBubbleSize val="0"/>
        </c:dLbls>
        <c:gapWidth val="150"/>
        <c:overlap val="100"/>
        <c:axId val="413362303"/>
        <c:axId val="413359807"/>
      </c:barChart>
      <c:catAx>
        <c:axId val="41336230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t-BR"/>
          </a:p>
        </c:txPr>
        <c:crossAx val="413359807"/>
        <c:crosses val="autoZero"/>
        <c:auto val="1"/>
        <c:lblAlgn val="ctr"/>
        <c:lblOffset val="100"/>
        <c:noMultiLvlLbl val="0"/>
      </c:catAx>
      <c:valAx>
        <c:axId val="413359807"/>
        <c:scaling>
          <c:orientation val="minMax"/>
          <c:max val="2"/>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t-BR"/>
          </a:p>
        </c:txPr>
        <c:crossAx val="413362303"/>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t-BR"/>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pt-BR"/>
    </a:p>
  </c:txPr>
  <c:printSettings>
    <c:headerFooter/>
    <c:pageMargins b="0.78740157499999996" l="0.511811024" r="0.511811024" t="0.78740157499999996" header="0.31496062000000002" footer="0.3149606200000000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pt-BR"/>
              <a:t>Quantitativo</a:t>
            </a:r>
            <a:r>
              <a:rPr lang="pt-BR" baseline="0"/>
              <a:t> de Aditivos Disponíveis por Centro </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pt-BR"/>
        </a:p>
      </c:txPr>
    </c:title>
    <c:autoTitleDeleted val="0"/>
    <c:plotArea>
      <c:layout/>
      <c:barChart>
        <c:barDir val="col"/>
        <c:grouping val="clustered"/>
        <c:varyColors val="0"/>
        <c:ser>
          <c:idx val="1"/>
          <c:order val="0"/>
          <c:tx>
            <c:strRef>
              <c:f>'Dados Dashboard'!$H$2</c:f>
              <c:strCache>
                <c:ptCount val="1"/>
                <c:pt idx="0">
                  <c:v>Reitoria</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pt-B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'Dados Dashboard'!$A$3:$A$57</c:f>
              <c:numCache>
                <c:formatCode>General</c:formatCode>
                <c:ptCount val="5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26</c:v>
                </c:pt>
                <c:pt idx="18">
                  <c:v>27</c:v>
                </c:pt>
                <c:pt idx="19">
                  <c:v>28</c:v>
                </c:pt>
                <c:pt idx="20">
                  <c:v>29</c:v>
                </c:pt>
                <c:pt idx="21">
                  <c:v>30</c:v>
                </c:pt>
                <c:pt idx="22">
                  <c:v>31</c:v>
                </c:pt>
                <c:pt idx="23">
                  <c:v>33</c:v>
                </c:pt>
                <c:pt idx="24">
                  <c:v>34</c:v>
                </c:pt>
                <c:pt idx="25">
                  <c:v>35</c:v>
                </c:pt>
                <c:pt idx="26">
                  <c:v>36</c:v>
                </c:pt>
                <c:pt idx="27">
                  <c:v>37</c:v>
                </c:pt>
                <c:pt idx="28">
                  <c:v>38</c:v>
                </c:pt>
                <c:pt idx="29">
                  <c:v>39</c:v>
                </c:pt>
                <c:pt idx="30">
                  <c:v>59</c:v>
                </c:pt>
                <c:pt idx="31">
                  <c:v>60</c:v>
                </c:pt>
                <c:pt idx="32">
                  <c:v>61</c:v>
                </c:pt>
                <c:pt idx="33">
                  <c:v>62</c:v>
                </c:pt>
                <c:pt idx="34">
                  <c:v>63</c:v>
                </c:pt>
                <c:pt idx="35">
                  <c:v>64</c:v>
                </c:pt>
                <c:pt idx="36">
                  <c:v>65</c:v>
                </c:pt>
                <c:pt idx="37">
                  <c:v>68</c:v>
                </c:pt>
                <c:pt idx="38">
                  <c:v>75</c:v>
                </c:pt>
                <c:pt idx="39">
                  <c:v>76</c:v>
                </c:pt>
                <c:pt idx="40">
                  <c:v>77</c:v>
                </c:pt>
                <c:pt idx="41">
                  <c:v>78</c:v>
                </c:pt>
                <c:pt idx="42">
                  <c:v>84</c:v>
                </c:pt>
                <c:pt idx="43">
                  <c:v>85</c:v>
                </c:pt>
                <c:pt idx="44">
                  <c:v>86</c:v>
                </c:pt>
                <c:pt idx="45">
                  <c:v>87</c:v>
                </c:pt>
                <c:pt idx="46">
                  <c:v>89</c:v>
                </c:pt>
                <c:pt idx="47">
                  <c:v>90</c:v>
                </c:pt>
                <c:pt idx="48">
                  <c:v>91</c:v>
                </c:pt>
                <c:pt idx="49">
                  <c:v>92</c:v>
                </c:pt>
                <c:pt idx="50">
                  <c:v>93</c:v>
                </c:pt>
                <c:pt idx="51">
                  <c:v>94</c:v>
                </c:pt>
                <c:pt idx="52">
                  <c:v>95</c:v>
                </c:pt>
                <c:pt idx="53">
                  <c:v>96</c:v>
                </c:pt>
                <c:pt idx="54">
                  <c:v>101</c:v>
                </c:pt>
              </c:numCache>
            </c:numRef>
          </c:cat>
          <c:val>
            <c:numRef>
              <c:f>'Dados Dashboard'!$H$3:$H$57</c:f>
              <c:numCache>
                <c:formatCode>#,##0</c:formatCode>
                <c:ptCount val="55"/>
                <c:pt idx="0">
                  <c:v>0</c:v>
                </c:pt>
                <c:pt idx="1">
                  <c:v>12</c:v>
                </c:pt>
                <c:pt idx="2">
                  <c:v>12</c:v>
                </c:pt>
                <c:pt idx="3">
                  <c:v>12</c:v>
                </c:pt>
                <c:pt idx="4">
                  <c:v>9</c:v>
                </c:pt>
                <c:pt idx="5">
                  <c:v>4</c:v>
                </c:pt>
                <c:pt idx="6">
                  <c:v>12</c:v>
                </c:pt>
                <c:pt idx="7">
                  <c:v>12</c:v>
                </c:pt>
                <c:pt idx="8">
                  <c:v>4</c:v>
                </c:pt>
                <c:pt idx="9">
                  <c:v>0</c:v>
                </c:pt>
                <c:pt idx="10">
                  <c:v>0</c:v>
                </c:pt>
                <c:pt idx="11">
                  <c:v>4</c:v>
                </c:pt>
                <c:pt idx="12">
                  <c:v>7</c:v>
                </c:pt>
                <c:pt idx="13">
                  <c:v>0</c:v>
                </c:pt>
                <c:pt idx="14">
                  <c:v>0</c:v>
                </c:pt>
                <c:pt idx="15">
                  <c:v>0</c:v>
                </c:pt>
                <c:pt idx="16">
                  <c:v>1</c:v>
                </c:pt>
                <c:pt idx="17">
                  <c:v>0</c:v>
                </c:pt>
                <c:pt idx="18">
                  <c:v>4</c:v>
                </c:pt>
                <c:pt idx="19">
                  <c:v>0</c:v>
                </c:pt>
                <c:pt idx="20">
                  <c:v>0</c:v>
                </c:pt>
                <c:pt idx="21">
                  <c:v>9</c:v>
                </c:pt>
                <c:pt idx="22">
                  <c:v>0</c:v>
                </c:pt>
                <c:pt idx="23">
                  <c:v>0</c:v>
                </c:pt>
                <c:pt idx="24">
                  <c:v>0</c:v>
                </c:pt>
                <c:pt idx="25">
                  <c:v>0</c:v>
                </c:pt>
                <c:pt idx="26">
                  <c:v>0</c:v>
                </c:pt>
                <c:pt idx="27">
                  <c:v>0</c:v>
                </c:pt>
                <c:pt idx="28">
                  <c:v>0</c:v>
                </c:pt>
                <c:pt idx="29">
                  <c:v>0</c:v>
                </c:pt>
                <c:pt idx="30">
                  <c:v>40</c:v>
                </c:pt>
                <c:pt idx="31">
                  <c:v>40</c:v>
                </c:pt>
                <c:pt idx="32">
                  <c:v>0</c:v>
                </c:pt>
                <c:pt idx="33">
                  <c:v>4</c:v>
                </c:pt>
                <c:pt idx="34">
                  <c:v>0</c:v>
                </c:pt>
                <c:pt idx="35">
                  <c:v>0</c:v>
                </c:pt>
                <c:pt idx="36">
                  <c:v>0</c:v>
                </c:pt>
                <c:pt idx="37">
                  <c:v>0</c:v>
                </c:pt>
                <c:pt idx="38">
                  <c:v>0</c:v>
                </c:pt>
                <c:pt idx="39">
                  <c:v>0</c:v>
                </c:pt>
                <c:pt idx="40">
                  <c:v>0</c:v>
                </c:pt>
                <c:pt idx="41">
                  <c:v>0</c:v>
                </c:pt>
                <c:pt idx="42">
                  <c:v>0</c:v>
                </c:pt>
                <c:pt idx="43">
                  <c:v>0</c:v>
                </c:pt>
                <c:pt idx="44">
                  <c:v>0</c:v>
                </c:pt>
                <c:pt idx="45">
                  <c:v>0</c:v>
                </c:pt>
                <c:pt idx="46">
                  <c:v>5</c:v>
                </c:pt>
                <c:pt idx="47">
                  <c:v>5</c:v>
                </c:pt>
                <c:pt idx="48">
                  <c:v>5</c:v>
                </c:pt>
                <c:pt idx="49">
                  <c:v>5</c:v>
                </c:pt>
                <c:pt idx="50">
                  <c:v>5</c:v>
                </c:pt>
                <c:pt idx="51">
                  <c:v>0</c:v>
                </c:pt>
                <c:pt idx="52">
                  <c:v>3</c:v>
                </c:pt>
                <c:pt idx="53">
                  <c:v>0</c:v>
                </c:pt>
                <c:pt idx="54">
                  <c:v>0</c:v>
                </c:pt>
              </c:numCache>
            </c:numRef>
          </c:val>
          <c:extLst>
            <c:ext xmlns:c16="http://schemas.microsoft.com/office/drawing/2014/chart" uri="{C3380CC4-5D6E-409C-BE32-E72D297353CC}">
              <c16:uniqueId val="{00000001-04FC-4AE1-BB29-FBD188D126E5}"/>
            </c:ext>
          </c:extLst>
        </c:ser>
        <c:ser>
          <c:idx val="2"/>
          <c:order val="1"/>
          <c:tx>
            <c:strRef>
              <c:f>'Dados Dashboard'!$I$2</c:f>
              <c:strCache>
                <c:ptCount val="1"/>
                <c:pt idx="0">
                  <c:v>PROEX/PROPPG</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pt-B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'Dados Dashboard'!$A$3:$A$57</c:f>
              <c:numCache>
                <c:formatCode>General</c:formatCode>
                <c:ptCount val="5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26</c:v>
                </c:pt>
                <c:pt idx="18">
                  <c:v>27</c:v>
                </c:pt>
                <c:pt idx="19">
                  <c:v>28</c:v>
                </c:pt>
                <c:pt idx="20">
                  <c:v>29</c:v>
                </c:pt>
                <c:pt idx="21">
                  <c:v>30</c:v>
                </c:pt>
                <c:pt idx="22">
                  <c:v>31</c:v>
                </c:pt>
                <c:pt idx="23">
                  <c:v>33</c:v>
                </c:pt>
                <c:pt idx="24">
                  <c:v>34</c:v>
                </c:pt>
                <c:pt idx="25">
                  <c:v>35</c:v>
                </c:pt>
                <c:pt idx="26">
                  <c:v>36</c:v>
                </c:pt>
                <c:pt idx="27">
                  <c:v>37</c:v>
                </c:pt>
                <c:pt idx="28">
                  <c:v>38</c:v>
                </c:pt>
                <c:pt idx="29">
                  <c:v>39</c:v>
                </c:pt>
                <c:pt idx="30">
                  <c:v>59</c:v>
                </c:pt>
                <c:pt idx="31">
                  <c:v>60</c:v>
                </c:pt>
                <c:pt idx="32">
                  <c:v>61</c:v>
                </c:pt>
                <c:pt idx="33">
                  <c:v>62</c:v>
                </c:pt>
                <c:pt idx="34">
                  <c:v>63</c:v>
                </c:pt>
                <c:pt idx="35">
                  <c:v>64</c:v>
                </c:pt>
                <c:pt idx="36">
                  <c:v>65</c:v>
                </c:pt>
                <c:pt idx="37">
                  <c:v>68</c:v>
                </c:pt>
                <c:pt idx="38">
                  <c:v>75</c:v>
                </c:pt>
                <c:pt idx="39">
                  <c:v>76</c:v>
                </c:pt>
                <c:pt idx="40">
                  <c:v>77</c:v>
                </c:pt>
                <c:pt idx="41">
                  <c:v>78</c:v>
                </c:pt>
                <c:pt idx="42">
                  <c:v>84</c:v>
                </c:pt>
                <c:pt idx="43">
                  <c:v>85</c:v>
                </c:pt>
                <c:pt idx="44">
                  <c:v>86</c:v>
                </c:pt>
                <c:pt idx="45">
                  <c:v>87</c:v>
                </c:pt>
                <c:pt idx="46">
                  <c:v>89</c:v>
                </c:pt>
                <c:pt idx="47">
                  <c:v>90</c:v>
                </c:pt>
                <c:pt idx="48">
                  <c:v>91</c:v>
                </c:pt>
                <c:pt idx="49">
                  <c:v>92</c:v>
                </c:pt>
                <c:pt idx="50">
                  <c:v>93</c:v>
                </c:pt>
                <c:pt idx="51">
                  <c:v>94</c:v>
                </c:pt>
                <c:pt idx="52">
                  <c:v>95</c:v>
                </c:pt>
                <c:pt idx="53">
                  <c:v>96</c:v>
                </c:pt>
                <c:pt idx="54">
                  <c:v>101</c:v>
                </c:pt>
              </c:numCache>
            </c:numRef>
          </c:cat>
          <c:val>
            <c:numRef>
              <c:f>'Dados Dashboard'!$I$3:$I$57</c:f>
              <c:numCache>
                <c:formatCode>#,##0</c:formatCode>
                <c:ptCount val="5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4</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numCache>
            </c:numRef>
          </c:val>
          <c:extLst>
            <c:ext xmlns:c16="http://schemas.microsoft.com/office/drawing/2014/chart" uri="{C3380CC4-5D6E-409C-BE32-E72D297353CC}">
              <c16:uniqueId val="{00000002-04FC-4AE1-BB29-FBD188D126E5}"/>
            </c:ext>
          </c:extLst>
        </c:ser>
        <c:ser>
          <c:idx val="3"/>
          <c:order val="2"/>
          <c:tx>
            <c:strRef>
              <c:f>'Dados Dashboard'!$J$2</c:f>
              <c:strCache>
                <c:ptCount val="1"/>
                <c:pt idx="0">
                  <c:v>BU</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pt-B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'Dados Dashboard'!$A$3:$A$57</c:f>
              <c:numCache>
                <c:formatCode>General</c:formatCode>
                <c:ptCount val="5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26</c:v>
                </c:pt>
                <c:pt idx="18">
                  <c:v>27</c:v>
                </c:pt>
                <c:pt idx="19">
                  <c:v>28</c:v>
                </c:pt>
                <c:pt idx="20">
                  <c:v>29</c:v>
                </c:pt>
                <c:pt idx="21">
                  <c:v>30</c:v>
                </c:pt>
                <c:pt idx="22">
                  <c:v>31</c:v>
                </c:pt>
                <c:pt idx="23">
                  <c:v>33</c:v>
                </c:pt>
                <c:pt idx="24">
                  <c:v>34</c:v>
                </c:pt>
                <c:pt idx="25">
                  <c:v>35</c:v>
                </c:pt>
                <c:pt idx="26">
                  <c:v>36</c:v>
                </c:pt>
                <c:pt idx="27">
                  <c:v>37</c:v>
                </c:pt>
                <c:pt idx="28">
                  <c:v>38</c:v>
                </c:pt>
                <c:pt idx="29">
                  <c:v>39</c:v>
                </c:pt>
                <c:pt idx="30">
                  <c:v>59</c:v>
                </c:pt>
                <c:pt idx="31">
                  <c:v>60</c:v>
                </c:pt>
                <c:pt idx="32">
                  <c:v>61</c:v>
                </c:pt>
                <c:pt idx="33">
                  <c:v>62</c:v>
                </c:pt>
                <c:pt idx="34">
                  <c:v>63</c:v>
                </c:pt>
                <c:pt idx="35">
                  <c:v>64</c:v>
                </c:pt>
                <c:pt idx="36">
                  <c:v>65</c:v>
                </c:pt>
                <c:pt idx="37">
                  <c:v>68</c:v>
                </c:pt>
                <c:pt idx="38">
                  <c:v>75</c:v>
                </c:pt>
                <c:pt idx="39">
                  <c:v>76</c:v>
                </c:pt>
                <c:pt idx="40">
                  <c:v>77</c:v>
                </c:pt>
                <c:pt idx="41">
                  <c:v>78</c:v>
                </c:pt>
                <c:pt idx="42">
                  <c:v>84</c:v>
                </c:pt>
                <c:pt idx="43">
                  <c:v>85</c:v>
                </c:pt>
                <c:pt idx="44">
                  <c:v>86</c:v>
                </c:pt>
                <c:pt idx="45">
                  <c:v>87</c:v>
                </c:pt>
                <c:pt idx="46">
                  <c:v>89</c:v>
                </c:pt>
                <c:pt idx="47">
                  <c:v>90</c:v>
                </c:pt>
                <c:pt idx="48">
                  <c:v>91</c:v>
                </c:pt>
                <c:pt idx="49">
                  <c:v>92</c:v>
                </c:pt>
                <c:pt idx="50">
                  <c:v>93</c:v>
                </c:pt>
                <c:pt idx="51">
                  <c:v>94</c:v>
                </c:pt>
                <c:pt idx="52">
                  <c:v>95</c:v>
                </c:pt>
                <c:pt idx="53">
                  <c:v>96</c:v>
                </c:pt>
                <c:pt idx="54">
                  <c:v>101</c:v>
                </c:pt>
              </c:numCache>
            </c:numRef>
          </c:cat>
          <c:val>
            <c:numRef>
              <c:f>'Dados Dashboard'!$J$3:$J$57</c:f>
              <c:numCache>
                <c:formatCode>#,##0</c:formatCode>
                <c:ptCount val="55"/>
                <c:pt idx="0">
                  <c:v>0</c:v>
                </c:pt>
                <c:pt idx="1">
                  <c:v>0</c:v>
                </c:pt>
                <c:pt idx="2">
                  <c:v>0</c:v>
                </c:pt>
                <c:pt idx="3">
                  <c:v>0</c:v>
                </c:pt>
                <c:pt idx="4">
                  <c:v>0</c:v>
                </c:pt>
                <c:pt idx="5">
                  <c:v>0</c:v>
                </c:pt>
                <c:pt idx="6">
                  <c:v>0</c:v>
                </c:pt>
                <c:pt idx="7">
                  <c:v>0</c:v>
                </c:pt>
                <c:pt idx="8">
                  <c:v>0</c:v>
                </c:pt>
                <c:pt idx="9">
                  <c:v>0</c:v>
                </c:pt>
                <c:pt idx="10">
                  <c:v>0</c:v>
                </c:pt>
                <c:pt idx="11">
                  <c:v>0</c:v>
                </c:pt>
                <c:pt idx="12">
                  <c:v>2</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numCache>
            </c:numRef>
          </c:val>
          <c:extLst>
            <c:ext xmlns:c16="http://schemas.microsoft.com/office/drawing/2014/chart" uri="{C3380CC4-5D6E-409C-BE32-E72D297353CC}">
              <c16:uniqueId val="{00000003-04FC-4AE1-BB29-FBD188D126E5}"/>
            </c:ext>
          </c:extLst>
        </c:ser>
        <c:ser>
          <c:idx val="4"/>
          <c:order val="3"/>
          <c:tx>
            <c:strRef>
              <c:f>'Dados Dashboard'!$K$2</c:f>
              <c:strCache>
                <c:ptCount val="1"/>
                <c:pt idx="0">
                  <c:v>ESAG</c:v>
                </c:pt>
              </c:strCache>
            </c:strRef>
          </c:tx>
          <c:spPr>
            <a:solidFill>
              <a:schemeClr val="accent5"/>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pt-B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'Dados Dashboard'!$A$3:$A$57</c:f>
              <c:numCache>
                <c:formatCode>General</c:formatCode>
                <c:ptCount val="5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26</c:v>
                </c:pt>
                <c:pt idx="18">
                  <c:v>27</c:v>
                </c:pt>
                <c:pt idx="19">
                  <c:v>28</c:v>
                </c:pt>
                <c:pt idx="20">
                  <c:v>29</c:v>
                </c:pt>
                <c:pt idx="21">
                  <c:v>30</c:v>
                </c:pt>
                <c:pt idx="22">
                  <c:v>31</c:v>
                </c:pt>
                <c:pt idx="23">
                  <c:v>33</c:v>
                </c:pt>
                <c:pt idx="24">
                  <c:v>34</c:v>
                </c:pt>
                <c:pt idx="25">
                  <c:v>35</c:v>
                </c:pt>
                <c:pt idx="26">
                  <c:v>36</c:v>
                </c:pt>
                <c:pt idx="27">
                  <c:v>37</c:v>
                </c:pt>
                <c:pt idx="28">
                  <c:v>38</c:v>
                </c:pt>
                <c:pt idx="29">
                  <c:v>39</c:v>
                </c:pt>
                <c:pt idx="30">
                  <c:v>59</c:v>
                </c:pt>
                <c:pt idx="31">
                  <c:v>60</c:v>
                </c:pt>
                <c:pt idx="32">
                  <c:v>61</c:v>
                </c:pt>
                <c:pt idx="33">
                  <c:v>62</c:v>
                </c:pt>
                <c:pt idx="34">
                  <c:v>63</c:v>
                </c:pt>
                <c:pt idx="35">
                  <c:v>64</c:v>
                </c:pt>
                <c:pt idx="36">
                  <c:v>65</c:v>
                </c:pt>
                <c:pt idx="37">
                  <c:v>68</c:v>
                </c:pt>
                <c:pt idx="38">
                  <c:v>75</c:v>
                </c:pt>
                <c:pt idx="39">
                  <c:v>76</c:v>
                </c:pt>
                <c:pt idx="40">
                  <c:v>77</c:v>
                </c:pt>
                <c:pt idx="41">
                  <c:v>78</c:v>
                </c:pt>
                <c:pt idx="42">
                  <c:v>84</c:v>
                </c:pt>
                <c:pt idx="43">
                  <c:v>85</c:v>
                </c:pt>
                <c:pt idx="44">
                  <c:v>86</c:v>
                </c:pt>
                <c:pt idx="45">
                  <c:v>87</c:v>
                </c:pt>
                <c:pt idx="46">
                  <c:v>89</c:v>
                </c:pt>
                <c:pt idx="47">
                  <c:v>90</c:v>
                </c:pt>
                <c:pt idx="48">
                  <c:v>91</c:v>
                </c:pt>
                <c:pt idx="49">
                  <c:v>92</c:v>
                </c:pt>
                <c:pt idx="50">
                  <c:v>93</c:v>
                </c:pt>
                <c:pt idx="51">
                  <c:v>94</c:v>
                </c:pt>
                <c:pt idx="52">
                  <c:v>95</c:v>
                </c:pt>
                <c:pt idx="53">
                  <c:v>96</c:v>
                </c:pt>
                <c:pt idx="54">
                  <c:v>101</c:v>
                </c:pt>
              </c:numCache>
            </c:numRef>
          </c:cat>
          <c:val>
            <c:numRef>
              <c:f>'Dados Dashboard'!$K$3:$K$57</c:f>
              <c:numCache>
                <c:formatCode>#,##0</c:formatCode>
                <c:ptCount val="55"/>
                <c:pt idx="0">
                  <c:v>1</c:v>
                </c:pt>
                <c:pt idx="1">
                  <c:v>2</c:v>
                </c:pt>
                <c:pt idx="2">
                  <c:v>0</c:v>
                </c:pt>
                <c:pt idx="3">
                  <c:v>7</c:v>
                </c:pt>
                <c:pt idx="4">
                  <c:v>12</c:v>
                </c:pt>
                <c:pt idx="5">
                  <c:v>3</c:v>
                </c:pt>
                <c:pt idx="6">
                  <c:v>7</c:v>
                </c:pt>
                <c:pt idx="7">
                  <c:v>12</c:v>
                </c:pt>
                <c:pt idx="8">
                  <c:v>2</c:v>
                </c:pt>
                <c:pt idx="9">
                  <c:v>1</c:v>
                </c:pt>
                <c:pt idx="10">
                  <c:v>0</c:v>
                </c:pt>
                <c:pt idx="11">
                  <c:v>3</c:v>
                </c:pt>
                <c:pt idx="12">
                  <c:v>5</c:v>
                </c:pt>
                <c:pt idx="13">
                  <c:v>0</c:v>
                </c:pt>
                <c:pt idx="14">
                  <c:v>0</c:v>
                </c:pt>
                <c:pt idx="15">
                  <c:v>0</c:v>
                </c:pt>
                <c:pt idx="16">
                  <c:v>3</c:v>
                </c:pt>
                <c:pt idx="17">
                  <c:v>0</c:v>
                </c:pt>
                <c:pt idx="18">
                  <c:v>5</c:v>
                </c:pt>
                <c:pt idx="19">
                  <c:v>1</c:v>
                </c:pt>
                <c:pt idx="20">
                  <c:v>5</c:v>
                </c:pt>
                <c:pt idx="21">
                  <c:v>2</c:v>
                </c:pt>
                <c:pt idx="22">
                  <c:v>1</c:v>
                </c:pt>
                <c:pt idx="23">
                  <c:v>3</c:v>
                </c:pt>
                <c:pt idx="24">
                  <c:v>0</c:v>
                </c:pt>
                <c:pt idx="25">
                  <c:v>3</c:v>
                </c:pt>
                <c:pt idx="26">
                  <c:v>0</c:v>
                </c:pt>
                <c:pt idx="27">
                  <c:v>0</c:v>
                </c:pt>
                <c:pt idx="28">
                  <c:v>0</c:v>
                </c:pt>
                <c:pt idx="29">
                  <c:v>0</c:v>
                </c:pt>
                <c:pt idx="30">
                  <c:v>5</c:v>
                </c:pt>
                <c:pt idx="31">
                  <c:v>5</c:v>
                </c:pt>
                <c:pt idx="32">
                  <c:v>5</c:v>
                </c:pt>
                <c:pt idx="33">
                  <c:v>1</c:v>
                </c:pt>
                <c:pt idx="34">
                  <c:v>0</c:v>
                </c:pt>
                <c:pt idx="35">
                  <c:v>2</c:v>
                </c:pt>
                <c:pt idx="36">
                  <c:v>0</c:v>
                </c:pt>
                <c:pt idx="37">
                  <c:v>1</c:v>
                </c:pt>
                <c:pt idx="38">
                  <c:v>0</c:v>
                </c:pt>
                <c:pt idx="39">
                  <c:v>0</c:v>
                </c:pt>
                <c:pt idx="40">
                  <c:v>1</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numCache>
            </c:numRef>
          </c:val>
          <c:extLst>
            <c:ext xmlns:c16="http://schemas.microsoft.com/office/drawing/2014/chart" uri="{C3380CC4-5D6E-409C-BE32-E72D297353CC}">
              <c16:uniqueId val="{00000004-04FC-4AE1-BB29-FBD188D126E5}"/>
            </c:ext>
          </c:extLst>
        </c:ser>
        <c:ser>
          <c:idx val="5"/>
          <c:order val="4"/>
          <c:tx>
            <c:strRef>
              <c:f>'Dados Dashboard'!$L$2</c:f>
              <c:strCache>
                <c:ptCount val="1"/>
                <c:pt idx="0">
                  <c:v>CEART</c:v>
                </c:pt>
              </c:strCache>
            </c:strRef>
          </c:tx>
          <c:spPr>
            <a:solidFill>
              <a:schemeClr val="accent6"/>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pt-B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'Dados Dashboard'!$A$3:$A$57</c:f>
              <c:numCache>
                <c:formatCode>General</c:formatCode>
                <c:ptCount val="5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26</c:v>
                </c:pt>
                <c:pt idx="18">
                  <c:v>27</c:v>
                </c:pt>
                <c:pt idx="19">
                  <c:v>28</c:v>
                </c:pt>
                <c:pt idx="20">
                  <c:v>29</c:v>
                </c:pt>
                <c:pt idx="21">
                  <c:v>30</c:v>
                </c:pt>
                <c:pt idx="22">
                  <c:v>31</c:v>
                </c:pt>
                <c:pt idx="23">
                  <c:v>33</c:v>
                </c:pt>
                <c:pt idx="24">
                  <c:v>34</c:v>
                </c:pt>
                <c:pt idx="25">
                  <c:v>35</c:v>
                </c:pt>
                <c:pt idx="26">
                  <c:v>36</c:v>
                </c:pt>
                <c:pt idx="27">
                  <c:v>37</c:v>
                </c:pt>
                <c:pt idx="28">
                  <c:v>38</c:v>
                </c:pt>
                <c:pt idx="29">
                  <c:v>39</c:v>
                </c:pt>
                <c:pt idx="30">
                  <c:v>59</c:v>
                </c:pt>
                <c:pt idx="31">
                  <c:v>60</c:v>
                </c:pt>
                <c:pt idx="32">
                  <c:v>61</c:v>
                </c:pt>
                <c:pt idx="33">
                  <c:v>62</c:v>
                </c:pt>
                <c:pt idx="34">
                  <c:v>63</c:v>
                </c:pt>
                <c:pt idx="35">
                  <c:v>64</c:v>
                </c:pt>
                <c:pt idx="36">
                  <c:v>65</c:v>
                </c:pt>
                <c:pt idx="37">
                  <c:v>68</c:v>
                </c:pt>
                <c:pt idx="38">
                  <c:v>75</c:v>
                </c:pt>
                <c:pt idx="39">
                  <c:v>76</c:v>
                </c:pt>
                <c:pt idx="40">
                  <c:v>77</c:v>
                </c:pt>
                <c:pt idx="41">
                  <c:v>78</c:v>
                </c:pt>
                <c:pt idx="42">
                  <c:v>84</c:v>
                </c:pt>
                <c:pt idx="43">
                  <c:v>85</c:v>
                </c:pt>
                <c:pt idx="44">
                  <c:v>86</c:v>
                </c:pt>
                <c:pt idx="45">
                  <c:v>87</c:v>
                </c:pt>
                <c:pt idx="46">
                  <c:v>89</c:v>
                </c:pt>
                <c:pt idx="47">
                  <c:v>90</c:v>
                </c:pt>
                <c:pt idx="48">
                  <c:v>91</c:v>
                </c:pt>
                <c:pt idx="49">
                  <c:v>92</c:v>
                </c:pt>
                <c:pt idx="50">
                  <c:v>93</c:v>
                </c:pt>
                <c:pt idx="51">
                  <c:v>94</c:v>
                </c:pt>
                <c:pt idx="52">
                  <c:v>95</c:v>
                </c:pt>
                <c:pt idx="53">
                  <c:v>96</c:v>
                </c:pt>
                <c:pt idx="54">
                  <c:v>101</c:v>
                </c:pt>
              </c:numCache>
            </c:numRef>
          </c:cat>
          <c:val>
            <c:numRef>
              <c:f>'Dados Dashboard'!$L$3:$L$57</c:f>
              <c:numCache>
                <c:formatCode>#,##0</c:formatCode>
                <c:ptCount val="55"/>
                <c:pt idx="0">
                  <c:v>0</c:v>
                </c:pt>
                <c:pt idx="1">
                  <c:v>9</c:v>
                </c:pt>
                <c:pt idx="2">
                  <c:v>0</c:v>
                </c:pt>
                <c:pt idx="3">
                  <c:v>25</c:v>
                </c:pt>
                <c:pt idx="4">
                  <c:v>3</c:v>
                </c:pt>
                <c:pt idx="5">
                  <c:v>0</c:v>
                </c:pt>
                <c:pt idx="6">
                  <c:v>0</c:v>
                </c:pt>
                <c:pt idx="7">
                  <c:v>3</c:v>
                </c:pt>
                <c:pt idx="8">
                  <c:v>0</c:v>
                </c:pt>
                <c:pt idx="9">
                  <c:v>0</c:v>
                </c:pt>
                <c:pt idx="10">
                  <c:v>0</c:v>
                </c:pt>
                <c:pt idx="11">
                  <c:v>9</c:v>
                </c:pt>
                <c:pt idx="12">
                  <c:v>0</c:v>
                </c:pt>
                <c:pt idx="13">
                  <c:v>25</c:v>
                </c:pt>
                <c:pt idx="14">
                  <c:v>0</c:v>
                </c:pt>
                <c:pt idx="15">
                  <c:v>0</c:v>
                </c:pt>
                <c:pt idx="16">
                  <c:v>2</c:v>
                </c:pt>
                <c:pt idx="17">
                  <c:v>10</c:v>
                </c:pt>
                <c:pt idx="18">
                  <c:v>7</c:v>
                </c:pt>
                <c:pt idx="19">
                  <c:v>0</c:v>
                </c:pt>
                <c:pt idx="20">
                  <c:v>3</c:v>
                </c:pt>
                <c:pt idx="21">
                  <c:v>2</c:v>
                </c:pt>
                <c:pt idx="22">
                  <c:v>0</c:v>
                </c:pt>
                <c:pt idx="23">
                  <c:v>2</c:v>
                </c:pt>
                <c:pt idx="24">
                  <c:v>0</c:v>
                </c:pt>
                <c:pt idx="25">
                  <c:v>1</c:v>
                </c:pt>
                <c:pt idx="26">
                  <c:v>3</c:v>
                </c:pt>
                <c:pt idx="27">
                  <c:v>3</c:v>
                </c:pt>
                <c:pt idx="28">
                  <c:v>0</c:v>
                </c:pt>
                <c:pt idx="29">
                  <c:v>0</c:v>
                </c:pt>
                <c:pt idx="30">
                  <c:v>6</c:v>
                </c:pt>
                <c:pt idx="31">
                  <c:v>0</c:v>
                </c:pt>
                <c:pt idx="32">
                  <c:v>3</c:v>
                </c:pt>
                <c:pt idx="33">
                  <c:v>0</c:v>
                </c:pt>
                <c:pt idx="34">
                  <c:v>2</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numCache>
            </c:numRef>
          </c:val>
          <c:extLst>
            <c:ext xmlns:c16="http://schemas.microsoft.com/office/drawing/2014/chart" uri="{C3380CC4-5D6E-409C-BE32-E72D297353CC}">
              <c16:uniqueId val="{00000005-04FC-4AE1-BB29-FBD188D126E5}"/>
            </c:ext>
          </c:extLst>
        </c:ser>
        <c:ser>
          <c:idx val="6"/>
          <c:order val="5"/>
          <c:tx>
            <c:strRef>
              <c:f>'Dados Dashboard'!$M$2</c:f>
              <c:strCache>
                <c:ptCount val="1"/>
                <c:pt idx="0">
                  <c:v>FAED</c:v>
                </c:pt>
              </c:strCache>
            </c:strRef>
          </c:tx>
          <c:spPr>
            <a:solidFill>
              <a:schemeClr val="accent1">
                <a:lumMod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pt-B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'Dados Dashboard'!$A$3:$A$57</c:f>
              <c:numCache>
                <c:formatCode>General</c:formatCode>
                <c:ptCount val="5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26</c:v>
                </c:pt>
                <c:pt idx="18">
                  <c:v>27</c:v>
                </c:pt>
                <c:pt idx="19">
                  <c:v>28</c:v>
                </c:pt>
                <c:pt idx="20">
                  <c:v>29</c:v>
                </c:pt>
                <c:pt idx="21">
                  <c:v>30</c:v>
                </c:pt>
                <c:pt idx="22">
                  <c:v>31</c:v>
                </c:pt>
                <c:pt idx="23">
                  <c:v>33</c:v>
                </c:pt>
                <c:pt idx="24">
                  <c:v>34</c:v>
                </c:pt>
                <c:pt idx="25">
                  <c:v>35</c:v>
                </c:pt>
                <c:pt idx="26">
                  <c:v>36</c:v>
                </c:pt>
                <c:pt idx="27">
                  <c:v>37</c:v>
                </c:pt>
                <c:pt idx="28">
                  <c:v>38</c:v>
                </c:pt>
                <c:pt idx="29">
                  <c:v>39</c:v>
                </c:pt>
                <c:pt idx="30">
                  <c:v>59</c:v>
                </c:pt>
                <c:pt idx="31">
                  <c:v>60</c:v>
                </c:pt>
                <c:pt idx="32">
                  <c:v>61</c:v>
                </c:pt>
                <c:pt idx="33">
                  <c:v>62</c:v>
                </c:pt>
                <c:pt idx="34">
                  <c:v>63</c:v>
                </c:pt>
                <c:pt idx="35">
                  <c:v>64</c:v>
                </c:pt>
                <c:pt idx="36">
                  <c:v>65</c:v>
                </c:pt>
                <c:pt idx="37">
                  <c:v>68</c:v>
                </c:pt>
                <c:pt idx="38">
                  <c:v>75</c:v>
                </c:pt>
                <c:pt idx="39">
                  <c:v>76</c:v>
                </c:pt>
                <c:pt idx="40">
                  <c:v>77</c:v>
                </c:pt>
                <c:pt idx="41">
                  <c:v>78</c:v>
                </c:pt>
                <c:pt idx="42">
                  <c:v>84</c:v>
                </c:pt>
                <c:pt idx="43">
                  <c:v>85</c:v>
                </c:pt>
                <c:pt idx="44">
                  <c:v>86</c:v>
                </c:pt>
                <c:pt idx="45">
                  <c:v>87</c:v>
                </c:pt>
                <c:pt idx="46">
                  <c:v>89</c:v>
                </c:pt>
                <c:pt idx="47">
                  <c:v>90</c:v>
                </c:pt>
                <c:pt idx="48">
                  <c:v>91</c:v>
                </c:pt>
                <c:pt idx="49">
                  <c:v>92</c:v>
                </c:pt>
                <c:pt idx="50">
                  <c:v>93</c:v>
                </c:pt>
                <c:pt idx="51">
                  <c:v>94</c:v>
                </c:pt>
                <c:pt idx="52">
                  <c:v>95</c:v>
                </c:pt>
                <c:pt idx="53">
                  <c:v>96</c:v>
                </c:pt>
                <c:pt idx="54">
                  <c:v>101</c:v>
                </c:pt>
              </c:numCache>
            </c:numRef>
          </c:cat>
          <c:val>
            <c:numRef>
              <c:f>'Dados Dashboard'!$M$3:$M$57</c:f>
              <c:numCache>
                <c:formatCode>#,##0</c:formatCode>
                <c:ptCount val="55"/>
                <c:pt idx="0">
                  <c:v>0</c:v>
                </c:pt>
                <c:pt idx="1">
                  <c:v>3</c:v>
                </c:pt>
                <c:pt idx="2">
                  <c:v>3</c:v>
                </c:pt>
                <c:pt idx="3">
                  <c:v>1</c:v>
                </c:pt>
                <c:pt idx="4">
                  <c:v>2</c:v>
                </c:pt>
                <c:pt idx="5">
                  <c:v>0</c:v>
                </c:pt>
                <c:pt idx="6">
                  <c:v>0</c:v>
                </c:pt>
                <c:pt idx="7">
                  <c:v>2</c:v>
                </c:pt>
                <c:pt idx="8">
                  <c:v>0</c:v>
                </c:pt>
                <c:pt idx="9">
                  <c:v>0</c:v>
                </c:pt>
                <c:pt idx="10">
                  <c:v>0</c:v>
                </c:pt>
                <c:pt idx="11">
                  <c:v>0</c:v>
                </c:pt>
                <c:pt idx="12">
                  <c:v>1</c:v>
                </c:pt>
                <c:pt idx="13">
                  <c:v>0</c:v>
                </c:pt>
                <c:pt idx="14">
                  <c:v>0</c:v>
                </c:pt>
                <c:pt idx="15">
                  <c:v>0</c:v>
                </c:pt>
                <c:pt idx="16">
                  <c:v>0</c:v>
                </c:pt>
                <c:pt idx="17">
                  <c:v>7</c:v>
                </c:pt>
                <c:pt idx="18">
                  <c:v>0</c:v>
                </c:pt>
                <c:pt idx="19">
                  <c:v>0</c:v>
                </c:pt>
                <c:pt idx="20">
                  <c:v>4</c:v>
                </c:pt>
                <c:pt idx="21">
                  <c:v>0</c:v>
                </c:pt>
                <c:pt idx="22">
                  <c:v>0</c:v>
                </c:pt>
                <c:pt idx="23">
                  <c:v>0</c:v>
                </c:pt>
                <c:pt idx="24">
                  <c:v>0</c:v>
                </c:pt>
                <c:pt idx="25">
                  <c:v>1</c:v>
                </c:pt>
                <c:pt idx="26">
                  <c:v>0</c:v>
                </c:pt>
                <c:pt idx="27">
                  <c:v>0</c:v>
                </c:pt>
                <c:pt idx="28">
                  <c:v>0</c:v>
                </c:pt>
                <c:pt idx="29">
                  <c:v>0</c:v>
                </c:pt>
                <c:pt idx="30">
                  <c:v>8</c:v>
                </c:pt>
                <c:pt idx="31">
                  <c:v>5</c:v>
                </c:pt>
                <c:pt idx="32">
                  <c:v>0</c:v>
                </c:pt>
                <c:pt idx="33">
                  <c:v>0</c:v>
                </c:pt>
                <c:pt idx="34">
                  <c:v>0</c:v>
                </c:pt>
                <c:pt idx="35">
                  <c:v>1</c:v>
                </c:pt>
                <c:pt idx="36">
                  <c:v>0</c:v>
                </c:pt>
                <c:pt idx="37">
                  <c:v>0</c:v>
                </c:pt>
                <c:pt idx="38">
                  <c:v>0</c:v>
                </c:pt>
                <c:pt idx="39">
                  <c:v>0</c:v>
                </c:pt>
                <c:pt idx="40">
                  <c:v>0</c:v>
                </c:pt>
                <c:pt idx="41">
                  <c:v>2</c:v>
                </c:pt>
                <c:pt idx="42">
                  <c:v>0</c:v>
                </c:pt>
                <c:pt idx="43">
                  <c:v>0</c:v>
                </c:pt>
                <c:pt idx="44">
                  <c:v>0</c:v>
                </c:pt>
                <c:pt idx="45">
                  <c:v>0</c:v>
                </c:pt>
                <c:pt idx="46">
                  <c:v>5</c:v>
                </c:pt>
                <c:pt idx="47">
                  <c:v>5</c:v>
                </c:pt>
                <c:pt idx="48">
                  <c:v>5</c:v>
                </c:pt>
                <c:pt idx="49">
                  <c:v>5</c:v>
                </c:pt>
                <c:pt idx="50">
                  <c:v>5</c:v>
                </c:pt>
                <c:pt idx="51">
                  <c:v>0</c:v>
                </c:pt>
                <c:pt idx="52">
                  <c:v>0</c:v>
                </c:pt>
                <c:pt idx="53">
                  <c:v>0</c:v>
                </c:pt>
                <c:pt idx="54">
                  <c:v>0</c:v>
                </c:pt>
              </c:numCache>
            </c:numRef>
          </c:val>
          <c:extLst>
            <c:ext xmlns:c16="http://schemas.microsoft.com/office/drawing/2014/chart" uri="{C3380CC4-5D6E-409C-BE32-E72D297353CC}">
              <c16:uniqueId val="{00000006-04FC-4AE1-BB29-FBD188D126E5}"/>
            </c:ext>
          </c:extLst>
        </c:ser>
        <c:ser>
          <c:idx val="7"/>
          <c:order val="6"/>
          <c:tx>
            <c:strRef>
              <c:f>'Dados Dashboard'!$N$2</c:f>
              <c:strCache>
                <c:ptCount val="1"/>
                <c:pt idx="0">
                  <c:v>CEAD</c:v>
                </c:pt>
              </c:strCache>
            </c:strRef>
          </c:tx>
          <c:spPr>
            <a:solidFill>
              <a:schemeClr val="accent2">
                <a:lumMod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pt-B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'Dados Dashboard'!$A$3:$A$57</c:f>
              <c:numCache>
                <c:formatCode>General</c:formatCode>
                <c:ptCount val="5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26</c:v>
                </c:pt>
                <c:pt idx="18">
                  <c:v>27</c:v>
                </c:pt>
                <c:pt idx="19">
                  <c:v>28</c:v>
                </c:pt>
                <c:pt idx="20">
                  <c:v>29</c:v>
                </c:pt>
                <c:pt idx="21">
                  <c:v>30</c:v>
                </c:pt>
                <c:pt idx="22">
                  <c:v>31</c:v>
                </c:pt>
                <c:pt idx="23">
                  <c:v>33</c:v>
                </c:pt>
                <c:pt idx="24">
                  <c:v>34</c:v>
                </c:pt>
                <c:pt idx="25">
                  <c:v>35</c:v>
                </c:pt>
                <c:pt idx="26">
                  <c:v>36</c:v>
                </c:pt>
                <c:pt idx="27">
                  <c:v>37</c:v>
                </c:pt>
                <c:pt idx="28">
                  <c:v>38</c:v>
                </c:pt>
                <c:pt idx="29">
                  <c:v>39</c:v>
                </c:pt>
                <c:pt idx="30">
                  <c:v>59</c:v>
                </c:pt>
                <c:pt idx="31">
                  <c:v>60</c:v>
                </c:pt>
                <c:pt idx="32">
                  <c:v>61</c:v>
                </c:pt>
                <c:pt idx="33">
                  <c:v>62</c:v>
                </c:pt>
                <c:pt idx="34">
                  <c:v>63</c:v>
                </c:pt>
                <c:pt idx="35">
                  <c:v>64</c:v>
                </c:pt>
                <c:pt idx="36">
                  <c:v>65</c:v>
                </c:pt>
                <c:pt idx="37">
                  <c:v>68</c:v>
                </c:pt>
                <c:pt idx="38">
                  <c:v>75</c:v>
                </c:pt>
                <c:pt idx="39">
                  <c:v>76</c:v>
                </c:pt>
                <c:pt idx="40">
                  <c:v>77</c:v>
                </c:pt>
                <c:pt idx="41">
                  <c:v>78</c:v>
                </c:pt>
                <c:pt idx="42">
                  <c:v>84</c:v>
                </c:pt>
                <c:pt idx="43">
                  <c:v>85</c:v>
                </c:pt>
                <c:pt idx="44">
                  <c:v>86</c:v>
                </c:pt>
                <c:pt idx="45">
                  <c:v>87</c:v>
                </c:pt>
                <c:pt idx="46">
                  <c:v>89</c:v>
                </c:pt>
                <c:pt idx="47">
                  <c:v>90</c:v>
                </c:pt>
                <c:pt idx="48">
                  <c:v>91</c:v>
                </c:pt>
                <c:pt idx="49">
                  <c:v>92</c:v>
                </c:pt>
                <c:pt idx="50">
                  <c:v>93</c:v>
                </c:pt>
                <c:pt idx="51">
                  <c:v>94</c:v>
                </c:pt>
                <c:pt idx="52">
                  <c:v>95</c:v>
                </c:pt>
                <c:pt idx="53">
                  <c:v>96</c:v>
                </c:pt>
                <c:pt idx="54">
                  <c:v>101</c:v>
                </c:pt>
              </c:numCache>
            </c:numRef>
          </c:cat>
          <c:val>
            <c:numRef>
              <c:f>'Dados Dashboard'!$N$3:$N$57</c:f>
              <c:numCache>
                <c:formatCode>#,##0</c:formatCode>
                <c:ptCount val="55"/>
                <c:pt idx="0">
                  <c:v>2</c:v>
                </c:pt>
                <c:pt idx="1">
                  <c:v>12</c:v>
                </c:pt>
                <c:pt idx="2">
                  <c:v>5</c:v>
                </c:pt>
                <c:pt idx="3">
                  <c:v>10</c:v>
                </c:pt>
                <c:pt idx="4">
                  <c:v>2</c:v>
                </c:pt>
                <c:pt idx="5">
                  <c:v>5</c:v>
                </c:pt>
                <c:pt idx="6">
                  <c:v>2</c:v>
                </c:pt>
                <c:pt idx="7">
                  <c:v>2</c:v>
                </c:pt>
                <c:pt idx="8">
                  <c:v>5</c:v>
                </c:pt>
                <c:pt idx="9">
                  <c:v>0</c:v>
                </c:pt>
                <c:pt idx="10">
                  <c:v>2</c:v>
                </c:pt>
                <c:pt idx="11">
                  <c:v>2</c:v>
                </c:pt>
                <c:pt idx="12">
                  <c:v>2</c:v>
                </c:pt>
                <c:pt idx="13">
                  <c:v>2</c:v>
                </c:pt>
                <c:pt idx="14">
                  <c:v>0</c:v>
                </c:pt>
                <c:pt idx="15">
                  <c:v>0</c:v>
                </c:pt>
                <c:pt idx="16">
                  <c:v>2</c:v>
                </c:pt>
                <c:pt idx="17">
                  <c:v>15</c:v>
                </c:pt>
                <c:pt idx="18">
                  <c:v>5</c:v>
                </c:pt>
                <c:pt idx="19">
                  <c:v>2</c:v>
                </c:pt>
                <c:pt idx="20">
                  <c:v>25</c:v>
                </c:pt>
                <c:pt idx="21">
                  <c:v>5</c:v>
                </c:pt>
                <c:pt idx="22">
                  <c:v>5</c:v>
                </c:pt>
                <c:pt idx="23">
                  <c:v>1</c:v>
                </c:pt>
                <c:pt idx="24">
                  <c:v>0</c:v>
                </c:pt>
                <c:pt idx="25">
                  <c:v>1</c:v>
                </c:pt>
                <c:pt idx="26">
                  <c:v>0</c:v>
                </c:pt>
                <c:pt idx="27">
                  <c:v>0</c:v>
                </c:pt>
                <c:pt idx="28">
                  <c:v>0</c:v>
                </c:pt>
                <c:pt idx="29">
                  <c:v>0</c:v>
                </c:pt>
                <c:pt idx="30">
                  <c:v>12</c:v>
                </c:pt>
                <c:pt idx="31">
                  <c:v>25</c:v>
                </c:pt>
                <c:pt idx="32">
                  <c:v>1</c:v>
                </c:pt>
                <c:pt idx="33">
                  <c:v>5</c:v>
                </c:pt>
                <c:pt idx="34">
                  <c:v>1</c:v>
                </c:pt>
                <c:pt idx="35">
                  <c:v>1</c:v>
                </c:pt>
                <c:pt idx="36">
                  <c:v>0</c:v>
                </c:pt>
                <c:pt idx="37">
                  <c:v>0</c:v>
                </c:pt>
                <c:pt idx="38">
                  <c:v>2</c:v>
                </c:pt>
                <c:pt idx="39">
                  <c:v>2</c:v>
                </c:pt>
                <c:pt idx="40">
                  <c:v>2</c:v>
                </c:pt>
                <c:pt idx="41">
                  <c:v>0</c:v>
                </c:pt>
                <c:pt idx="42">
                  <c:v>0</c:v>
                </c:pt>
                <c:pt idx="43">
                  <c:v>0</c:v>
                </c:pt>
                <c:pt idx="44">
                  <c:v>0</c:v>
                </c:pt>
                <c:pt idx="45">
                  <c:v>0</c:v>
                </c:pt>
                <c:pt idx="46">
                  <c:v>2</c:v>
                </c:pt>
                <c:pt idx="47">
                  <c:v>2</c:v>
                </c:pt>
                <c:pt idx="48">
                  <c:v>2</c:v>
                </c:pt>
                <c:pt idx="49">
                  <c:v>2</c:v>
                </c:pt>
                <c:pt idx="50">
                  <c:v>2</c:v>
                </c:pt>
                <c:pt idx="51">
                  <c:v>2</c:v>
                </c:pt>
                <c:pt idx="52">
                  <c:v>2</c:v>
                </c:pt>
                <c:pt idx="53">
                  <c:v>2</c:v>
                </c:pt>
                <c:pt idx="54">
                  <c:v>0</c:v>
                </c:pt>
              </c:numCache>
            </c:numRef>
          </c:val>
          <c:extLst>
            <c:ext xmlns:c16="http://schemas.microsoft.com/office/drawing/2014/chart" uri="{C3380CC4-5D6E-409C-BE32-E72D297353CC}">
              <c16:uniqueId val="{00000007-04FC-4AE1-BB29-FBD188D126E5}"/>
            </c:ext>
          </c:extLst>
        </c:ser>
        <c:ser>
          <c:idx val="8"/>
          <c:order val="7"/>
          <c:tx>
            <c:strRef>
              <c:f>'Dados Dashboard'!$O$2</c:f>
              <c:strCache>
                <c:ptCount val="1"/>
                <c:pt idx="0">
                  <c:v>CEFID</c:v>
                </c:pt>
              </c:strCache>
            </c:strRef>
          </c:tx>
          <c:spPr>
            <a:solidFill>
              <a:schemeClr val="accent3">
                <a:lumMod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pt-B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'Dados Dashboard'!$A$3:$A$57</c:f>
              <c:numCache>
                <c:formatCode>General</c:formatCode>
                <c:ptCount val="5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26</c:v>
                </c:pt>
                <c:pt idx="18">
                  <c:v>27</c:v>
                </c:pt>
                <c:pt idx="19">
                  <c:v>28</c:v>
                </c:pt>
                <c:pt idx="20">
                  <c:v>29</c:v>
                </c:pt>
                <c:pt idx="21">
                  <c:v>30</c:v>
                </c:pt>
                <c:pt idx="22">
                  <c:v>31</c:v>
                </c:pt>
                <c:pt idx="23">
                  <c:v>33</c:v>
                </c:pt>
                <c:pt idx="24">
                  <c:v>34</c:v>
                </c:pt>
                <c:pt idx="25">
                  <c:v>35</c:v>
                </c:pt>
                <c:pt idx="26">
                  <c:v>36</c:v>
                </c:pt>
                <c:pt idx="27">
                  <c:v>37</c:v>
                </c:pt>
                <c:pt idx="28">
                  <c:v>38</c:v>
                </c:pt>
                <c:pt idx="29">
                  <c:v>39</c:v>
                </c:pt>
                <c:pt idx="30">
                  <c:v>59</c:v>
                </c:pt>
                <c:pt idx="31">
                  <c:v>60</c:v>
                </c:pt>
                <c:pt idx="32">
                  <c:v>61</c:v>
                </c:pt>
                <c:pt idx="33">
                  <c:v>62</c:v>
                </c:pt>
                <c:pt idx="34">
                  <c:v>63</c:v>
                </c:pt>
                <c:pt idx="35">
                  <c:v>64</c:v>
                </c:pt>
                <c:pt idx="36">
                  <c:v>65</c:v>
                </c:pt>
                <c:pt idx="37">
                  <c:v>68</c:v>
                </c:pt>
                <c:pt idx="38">
                  <c:v>75</c:v>
                </c:pt>
                <c:pt idx="39">
                  <c:v>76</c:v>
                </c:pt>
                <c:pt idx="40">
                  <c:v>77</c:v>
                </c:pt>
                <c:pt idx="41">
                  <c:v>78</c:v>
                </c:pt>
                <c:pt idx="42">
                  <c:v>84</c:v>
                </c:pt>
                <c:pt idx="43">
                  <c:v>85</c:v>
                </c:pt>
                <c:pt idx="44">
                  <c:v>86</c:v>
                </c:pt>
                <c:pt idx="45">
                  <c:v>87</c:v>
                </c:pt>
                <c:pt idx="46">
                  <c:v>89</c:v>
                </c:pt>
                <c:pt idx="47">
                  <c:v>90</c:v>
                </c:pt>
                <c:pt idx="48">
                  <c:v>91</c:v>
                </c:pt>
                <c:pt idx="49">
                  <c:v>92</c:v>
                </c:pt>
                <c:pt idx="50">
                  <c:v>93</c:v>
                </c:pt>
                <c:pt idx="51">
                  <c:v>94</c:v>
                </c:pt>
                <c:pt idx="52">
                  <c:v>95</c:v>
                </c:pt>
                <c:pt idx="53">
                  <c:v>96</c:v>
                </c:pt>
                <c:pt idx="54">
                  <c:v>101</c:v>
                </c:pt>
              </c:numCache>
            </c:numRef>
          </c:cat>
          <c:val>
            <c:numRef>
              <c:f>'Dados Dashboard'!$O$3:$O$57</c:f>
              <c:numCache>
                <c:formatCode>#,##0</c:formatCode>
                <c:ptCount val="55"/>
                <c:pt idx="0">
                  <c:v>0</c:v>
                </c:pt>
                <c:pt idx="1">
                  <c:v>7</c:v>
                </c:pt>
                <c:pt idx="2">
                  <c:v>7</c:v>
                </c:pt>
                <c:pt idx="3">
                  <c:v>7</c:v>
                </c:pt>
                <c:pt idx="4">
                  <c:v>0</c:v>
                </c:pt>
                <c:pt idx="5">
                  <c:v>0</c:v>
                </c:pt>
                <c:pt idx="6">
                  <c:v>0</c:v>
                </c:pt>
                <c:pt idx="7">
                  <c:v>0</c:v>
                </c:pt>
                <c:pt idx="8">
                  <c:v>0</c:v>
                </c:pt>
                <c:pt idx="9">
                  <c:v>0</c:v>
                </c:pt>
                <c:pt idx="10">
                  <c:v>0</c:v>
                </c:pt>
                <c:pt idx="11">
                  <c:v>5</c:v>
                </c:pt>
                <c:pt idx="12">
                  <c:v>0</c:v>
                </c:pt>
                <c:pt idx="13">
                  <c:v>0</c:v>
                </c:pt>
                <c:pt idx="14">
                  <c:v>0</c:v>
                </c:pt>
                <c:pt idx="15">
                  <c:v>1</c:v>
                </c:pt>
                <c:pt idx="16">
                  <c:v>0</c:v>
                </c:pt>
                <c:pt idx="17">
                  <c:v>0</c:v>
                </c:pt>
                <c:pt idx="18">
                  <c:v>2</c:v>
                </c:pt>
                <c:pt idx="19">
                  <c:v>1</c:v>
                </c:pt>
                <c:pt idx="20">
                  <c:v>2</c:v>
                </c:pt>
                <c:pt idx="21">
                  <c:v>1</c:v>
                </c:pt>
                <c:pt idx="22">
                  <c:v>0</c:v>
                </c:pt>
                <c:pt idx="23">
                  <c:v>2</c:v>
                </c:pt>
                <c:pt idx="24">
                  <c:v>0</c:v>
                </c:pt>
                <c:pt idx="25">
                  <c:v>0</c:v>
                </c:pt>
                <c:pt idx="26">
                  <c:v>2</c:v>
                </c:pt>
                <c:pt idx="27">
                  <c:v>2</c:v>
                </c:pt>
                <c:pt idx="28">
                  <c:v>2</c:v>
                </c:pt>
                <c:pt idx="29">
                  <c:v>1</c:v>
                </c:pt>
                <c:pt idx="30">
                  <c:v>7</c:v>
                </c:pt>
                <c:pt idx="31">
                  <c:v>1</c:v>
                </c:pt>
                <c:pt idx="32">
                  <c:v>0</c:v>
                </c:pt>
                <c:pt idx="33">
                  <c:v>1</c:v>
                </c:pt>
                <c:pt idx="34">
                  <c:v>1</c:v>
                </c:pt>
                <c:pt idx="35">
                  <c:v>2</c:v>
                </c:pt>
                <c:pt idx="36">
                  <c:v>0</c:v>
                </c:pt>
                <c:pt idx="37">
                  <c:v>0</c:v>
                </c:pt>
                <c:pt idx="38">
                  <c:v>2</c:v>
                </c:pt>
                <c:pt idx="39">
                  <c:v>1</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numCache>
            </c:numRef>
          </c:val>
          <c:extLst>
            <c:ext xmlns:c16="http://schemas.microsoft.com/office/drawing/2014/chart" uri="{C3380CC4-5D6E-409C-BE32-E72D297353CC}">
              <c16:uniqueId val="{00000008-04FC-4AE1-BB29-FBD188D126E5}"/>
            </c:ext>
          </c:extLst>
        </c:ser>
        <c:ser>
          <c:idx val="9"/>
          <c:order val="8"/>
          <c:tx>
            <c:strRef>
              <c:f>'Dados Dashboard'!$P$2</c:f>
              <c:strCache>
                <c:ptCount val="1"/>
                <c:pt idx="0">
                  <c:v>CERES</c:v>
                </c:pt>
              </c:strCache>
            </c:strRef>
          </c:tx>
          <c:spPr>
            <a:solidFill>
              <a:schemeClr val="accent4">
                <a:lumMod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pt-B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'Dados Dashboard'!$A$3:$A$57</c:f>
              <c:numCache>
                <c:formatCode>General</c:formatCode>
                <c:ptCount val="5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26</c:v>
                </c:pt>
                <c:pt idx="18">
                  <c:v>27</c:v>
                </c:pt>
                <c:pt idx="19">
                  <c:v>28</c:v>
                </c:pt>
                <c:pt idx="20">
                  <c:v>29</c:v>
                </c:pt>
                <c:pt idx="21">
                  <c:v>30</c:v>
                </c:pt>
                <c:pt idx="22">
                  <c:v>31</c:v>
                </c:pt>
                <c:pt idx="23">
                  <c:v>33</c:v>
                </c:pt>
                <c:pt idx="24">
                  <c:v>34</c:v>
                </c:pt>
                <c:pt idx="25">
                  <c:v>35</c:v>
                </c:pt>
                <c:pt idx="26">
                  <c:v>36</c:v>
                </c:pt>
                <c:pt idx="27">
                  <c:v>37</c:v>
                </c:pt>
                <c:pt idx="28">
                  <c:v>38</c:v>
                </c:pt>
                <c:pt idx="29">
                  <c:v>39</c:v>
                </c:pt>
                <c:pt idx="30">
                  <c:v>59</c:v>
                </c:pt>
                <c:pt idx="31">
                  <c:v>60</c:v>
                </c:pt>
                <c:pt idx="32">
                  <c:v>61</c:v>
                </c:pt>
                <c:pt idx="33">
                  <c:v>62</c:v>
                </c:pt>
                <c:pt idx="34">
                  <c:v>63</c:v>
                </c:pt>
                <c:pt idx="35">
                  <c:v>64</c:v>
                </c:pt>
                <c:pt idx="36">
                  <c:v>65</c:v>
                </c:pt>
                <c:pt idx="37">
                  <c:v>68</c:v>
                </c:pt>
                <c:pt idx="38">
                  <c:v>75</c:v>
                </c:pt>
                <c:pt idx="39">
                  <c:v>76</c:v>
                </c:pt>
                <c:pt idx="40">
                  <c:v>77</c:v>
                </c:pt>
                <c:pt idx="41">
                  <c:v>78</c:v>
                </c:pt>
                <c:pt idx="42">
                  <c:v>84</c:v>
                </c:pt>
                <c:pt idx="43">
                  <c:v>85</c:v>
                </c:pt>
                <c:pt idx="44">
                  <c:v>86</c:v>
                </c:pt>
                <c:pt idx="45">
                  <c:v>87</c:v>
                </c:pt>
                <c:pt idx="46">
                  <c:v>89</c:v>
                </c:pt>
                <c:pt idx="47">
                  <c:v>90</c:v>
                </c:pt>
                <c:pt idx="48">
                  <c:v>91</c:v>
                </c:pt>
                <c:pt idx="49">
                  <c:v>92</c:v>
                </c:pt>
                <c:pt idx="50">
                  <c:v>93</c:v>
                </c:pt>
                <c:pt idx="51">
                  <c:v>94</c:v>
                </c:pt>
                <c:pt idx="52">
                  <c:v>95</c:v>
                </c:pt>
                <c:pt idx="53">
                  <c:v>96</c:v>
                </c:pt>
                <c:pt idx="54">
                  <c:v>101</c:v>
                </c:pt>
              </c:numCache>
            </c:numRef>
          </c:cat>
          <c:val>
            <c:numRef>
              <c:f>'Dados Dashboard'!$P$3:$P$57</c:f>
              <c:numCache>
                <c:formatCode>#,##0</c:formatCode>
                <c:ptCount val="55"/>
                <c:pt idx="0">
                  <c:v>0</c:v>
                </c:pt>
                <c:pt idx="1">
                  <c:v>6</c:v>
                </c:pt>
                <c:pt idx="2">
                  <c:v>20</c:v>
                </c:pt>
                <c:pt idx="3">
                  <c:v>20</c:v>
                </c:pt>
                <c:pt idx="4">
                  <c:v>0</c:v>
                </c:pt>
                <c:pt idx="5">
                  <c:v>0</c:v>
                </c:pt>
                <c:pt idx="6">
                  <c:v>20</c:v>
                </c:pt>
                <c:pt idx="7">
                  <c:v>0</c:v>
                </c:pt>
                <c:pt idx="8">
                  <c:v>0</c:v>
                </c:pt>
                <c:pt idx="9">
                  <c:v>0</c:v>
                </c:pt>
                <c:pt idx="10">
                  <c:v>1</c:v>
                </c:pt>
                <c:pt idx="11">
                  <c:v>5</c:v>
                </c:pt>
                <c:pt idx="12">
                  <c:v>17</c:v>
                </c:pt>
                <c:pt idx="13">
                  <c:v>1</c:v>
                </c:pt>
                <c:pt idx="14">
                  <c:v>0</c:v>
                </c:pt>
                <c:pt idx="15">
                  <c:v>0</c:v>
                </c:pt>
                <c:pt idx="16">
                  <c:v>12</c:v>
                </c:pt>
                <c:pt idx="17">
                  <c:v>0</c:v>
                </c:pt>
                <c:pt idx="18">
                  <c:v>2</c:v>
                </c:pt>
                <c:pt idx="19">
                  <c:v>0</c:v>
                </c:pt>
                <c:pt idx="20">
                  <c:v>1</c:v>
                </c:pt>
                <c:pt idx="21">
                  <c:v>12</c:v>
                </c:pt>
                <c:pt idx="22">
                  <c:v>0</c:v>
                </c:pt>
                <c:pt idx="23">
                  <c:v>2</c:v>
                </c:pt>
                <c:pt idx="24">
                  <c:v>0</c:v>
                </c:pt>
                <c:pt idx="25">
                  <c:v>3</c:v>
                </c:pt>
                <c:pt idx="26">
                  <c:v>1</c:v>
                </c:pt>
                <c:pt idx="27">
                  <c:v>1</c:v>
                </c:pt>
                <c:pt idx="28">
                  <c:v>1</c:v>
                </c:pt>
                <c:pt idx="29">
                  <c:v>0</c:v>
                </c:pt>
                <c:pt idx="30">
                  <c:v>0</c:v>
                </c:pt>
                <c:pt idx="31">
                  <c:v>0</c:v>
                </c:pt>
                <c:pt idx="32">
                  <c:v>7</c:v>
                </c:pt>
                <c:pt idx="33">
                  <c:v>3</c:v>
                </c:pt>
                <c:pt idx="34">
                  <c:v>7</c:v>
                </c:pt>
                <c:pt idx="35">
                  <c:v>7</c:v>
                </c:pt>
                <c:pt idx="36">
                  <c:v>0</c:v>
                </c:pt>
                <c:pt idx="37">
                  <c:v>5</c:v>
                </c:pt>
                <c:pt idx="38">
                  <c:v>1</c:v>
                </c:pt>
                <c:pt idx="39">
                  <c:v>1</c:v>
                </c:pt>
                <c:pt idx="40">
                  <c:v>5</c:v>
                </c:pt>
                <c:pt idx="41">
                  <c:v>2</c:v>
                </c:pt>
                <c:pt idx="42">
                  <c:v>0</c:v>
                </c:pt>
                <c:pt idx="43">
                  <c:v>0</c:v>
                </c:pt>
                <c:pt idx="44">
                  <c:v>0</c:v>
                </c:pt>
                <c:pt idx="45">
                  <c:v>1</c:v>
                </c:pt>
                <c:pt idx="46">
                  <c:v>3</c:v>
                </c:pt>
                <c:pt idx="47">
                  <c:v>1</c:v>
                </c:pt>
                <c:pt idx="48">
                  <c:v>3</c:v>
                </c:pt>
                <c:pt idx="49">
                  <c:v>1</c:v>
                </c:pt>
                <c:pt idx="50">
                  <c:v>1</c:v>
                </c:pt>
                <c:pt idx="51">
                  <c:v>1</c:v>
                </c:pt>
                <c:pt idx="52">
                  <c:v>1</c:v>
                </c:pt>
                <c:pt idx="53">
                  <c:v>1</c:v>
                </c:pt>
                <c:pt idx="54">
                  <c:v>0</c:v>
                </c:pt>
              </c:numCache>
            </c:numRef>
          </c:val>
          <c:extLst>
            <c:ext xmlns:c16="http://schemas.microsoft.com/office/drawing/2014/chart" uri="{C3380CC4-5D6E-409C-BE32-E72D297353CC}">
              <c16:uniqueId val="{00000009-04FC-4AE1-BB29-FBD188D126E5}"/>
            </c:ext>
          </c:extLst>
        </c:ser>
        <c:ser>
          <c:idx val="10"/>
          <c:order val="9"/>
          <c:tx>
            <c:strRef>
              <c:f>'Dados Dashboard'!$Q$2</c:f>
              <c:strCache>
                <c:ptCount val="1"/>
                <c:pt idx="0">
                  <c:v>CESFI</c:v>
                </c:pt>
              </c:strCache>
            </c:strRef>
          </c:tx>
          <c:spPr>
            <a:solidFill>
              <a:schemeClr val="accent5">
                <a:lumMod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pt-B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'Dados Dashboard'!$A$3:$A$57</c:f>
              <c:numCache>
                <c:formatCode>General</c:formatCode>
                <c:ptCount val="5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26</c:v>
                </c:pt>
                <c:pt idx="18">
                  <c:v>27</c:v>
                </c:pt>
                <c:pt idx="19">
                  <c:v>28</c:v>
                </c:pt>
                <c:pt idx="20">
                  <c:v>29</c:v>
                </c:pt>
                <c:pt idx="21">
                  <c:v>30</c:v>
                </c:pt>
                <c:pt idx="22">
                  <c:v>31</c:v>
                </c:pt>
                <c:pt idx="23">
                  <c:v>33</c:v>
                </c:pt>
                <c:pt idx="24">
                  <c:v>34</c:v>
                </c:pt>
                <c:pt idx="25">
                  <c:v>35</c:v>
                </c:pt>
                <c:pt idx="26">
                  <c:v>36</c:v>
                </c:pt>
                <c:pt idx="27">
                  <c:v>37</c:v>
                </c:pt>
                <c:pt idx="28">
                  <c:v>38</c:v>
                </c:pt>
                <c:pt idx="29">
                  <c:v>39</c:v>
                </c:pt>
                <c:pt idx="30">
                  <c:v>59</c:v>
                </c:pt>
                <c:pt idx="31">
                  <c:v>60</c:v>
                </c:pt>
                <c:pt idx="32">
                  <c:v>61</c:v>
                </c:pt>
                <c:pt idx="33">
                  <c:v>62</c:v>
                </c:pt>
                <c:pt idx="34">
                  <c:v>63</c:v>
                </c:pt>
                <c:pt idx="35">
                  <c:v>64</c:v>
                </c:pt>
                <c:pt idx="36">
                  <c:v>65</c:v>
                </c:pt>
                <c:pt idx="37">
                  <c:v>68</c:v>
                </c:pt>
                <c:pt idx="38">
                  <c:v>75</c:v>
                </c:pt>
                <c:pt idx="39">
                  <c:v>76</c:v>
                </c:pt>
                <c:pt idx="40">
                  <c:v>77</c:v>
                </c:pt>
                <c:pt idx="41">
                  <c:v>78</c:v>
                </c:pt>
                <c:pt idx="42">
                  <c:v>84</c:v>
                </c:pt>
                <c:pt idx="43">
                  <c:v>85</c:v>
                </c:pt>
                <c:pt idx="44">
                  <c:v>86</c:v>
                </c:pt>
                <c:pt idx="45">
                  <c:v>87</c:v>
                </c:pt>
                <c:pt idx="46">
                  <c:v>89</c:v>
                </c:pt>
                <c:pt idx="47">
                  <c:v>90</c:v>
                </c:pt>
                <c:pt idx="48">
                  <c:v>91</c:v>
                </c:pt>
                <c:pt idx="49">
                  <c:v>92</c:v>
                </c:pt>
                <c:pt idx="50">
                  <c:v>93</c:v>
                </c:pt>
                <c:pt idx="51">
                  <c:v>94</c:v>
                </c:pt>
                <c:pt idx="52">
                  <c:v>95</c:v>
                </c:pt>
                <c:pt idx="53">
                  <c:v>96</c:v>
                </c:pt>
                <c:pt idx="54">
                  <c:v>101</c:v>
                </c:pt>
              </c:numCache>
            </c:numRef>
          </c:cat>
          <c:val>
            <c:numRef>
              <c:f>'Dados Dashboard'!$Q$3:$Q$57</c:f>
              <c:numCache>
                <c:formatCode>#,##0</c:formatCode>
                <c:ptCount val="55"/>
                <c:pt idx="0">
                  <c:v>0</c:v>
                </c:pt>
                <c:pt idx="1">
                  <c:v>3</c:v>
                </c:pt>
                <c:pt idx="2">
                  <c:v>0</c:v>
                </c:pt>
                <c:pt idx="3">
                  <c:v>3</c:v>
                </c:pt>
                <c:pt idx="4">
                  <c:v>0</c:v>
                </c:pt>
                <c:pt idx="5">
                  <c:v>1</c:v>
                </c:pt>
                <c:pt idx="6">
                  <c:v>0</c:v>
                </c:pt>
                <c:pt idx="7">
                  <c:v>0</c:v>
                </c:pt>
                <c:pt idx="8">
                  <c:v>0</c:v>
                </c:pt>
                <c:pt idx="9">
                  <c:v>1</c:v>
                </c:pt>
                <c:pt idx="10">
                  <c:v>1</c:v>
                </c:pt>
                <c:pt idx="11">
                  <c:v>0</c:v>
                </c:pt>
                <c:pt idx="12">
                  <c:v>5</c:v>
                </c:pt>
                <c:pt idx="13">
                  <c:v>2</c:v>
                </c:pt>
                <c:pt idx="14">
                  <c:v>0</c:v>
                </c:pt>
                <c:pt idx="15">
                  <c:v>0</c:v>
                </c:pt>
                <c:pt idx="16">
                  <c:v>5</c:v>
                </c:pt>
                <c:pt idx="17">
                  <c:v>0</c:v>
                </c:pt>
                <c:pt idx="18">
                  <c:v>0</c:v>
                </c:pt>
                <c:pt idx="19">
                  <c:v>0</c:v>
                </c:pt>
                <c:pt idx="20">
                  <c:v>2</c:v>
                </c:pt>
                <c:pt idx="21">
                  <c:v>3</c:v>
                </c:pt>
                <c:pt idx="22">
                  <c:v>0</c:v>
                </c:pt>
                <c:pt idx="23">
                  <c:v>2</c:v>
                </c:pt>
                <c:pt idx="24">
                  <c:v>0</c:v>
                </c:pt>
                <c:pt idx="25">
                  <c:v>2</c:v>
                </c:pt>
                <c:pt idx="26">
                  <c:v>2</c:v>
                </c:pt>
                <c:pt idx="27">
                  <c:v>2</c:v>
                </c:pt>
                <c:pt idx="28">
                  <c:v>0</c:v>
                </c:pt>
                <c:pt idx="29">
                  <c:v>0</c:v>
                </c:pt>
                <c:pt idx="30">
                  <c:v>5</c:v>
                </c:pt>
                <c:pt idx="31">
                  <c:v>5</c:v>
                </c:pt>
                <c:pt idx="32">
                  <c:v>0</c:v>
                </c:pt>
                <c:pt idx="33">
                  <c:v>0</c:v>
                </c:pt>
                <c:pt idx="34">
                  <c:v>0</c:v>
                </c:pt>
                <c:pt idx="35">
                  <c:v>0</c:v>
                </c:pt>
                <c:pt idx="36">
                  <c:v>0</c:v>
                </c:pt>
                <c:pt idx="37">
                  <c:v>0</c:v>
                </c:pt>
                <c:pt idx="38">
                  <c:v>1</c:v>
                </c:pt>
                <c:pt idx="39">
                  <c:v>0</c:v>
                </c:pt>
                <c:pt idx="40">
                  <c:v>0</c:v>
                </c:pt>
                <c:pt idx="41">
                  <c:v>1</c:v>
                </c:pt>
                <c:pt idx="42">
                  <c:v>0</c:v>
                </c:pt>
                <c:pt idx="43">
                  <c:v>0</c:v>
                </c:pt>
                <c:pt idx="44">
                  <c:v>0</c:v>
                </c:pt>
                <c:pt idx="45">
                  <c:v>0</c:v>
                </c:pt>
                <c:pt idx="46">
                  <c:v>0</c:v>
                </c:pt>
                <c:pt idx="47">
                  <c:v>0</c:v>
                </c:pt>
                <c:pt idx="48">
                  <c:v>0</c:v>
                </c:pt>
                <c:pt idx="49">
                  <c:v>0</c:v>
                </c:pt>
                <c:pt idx="50">
                  <c:v>0</c:v>
                </c:pt>
                <c:pt idx="51">
                  <c:v>0</c:v>
                </c:pt>
                <c:pt idx="52">
                  <c:v>0</c:v>
                </c:pt>
                <c:pt idx="53">
                  <c:v>0</c:v>
                </c:pt>
                <c:pt idx="54">
                  <c:v>0</c:v>
                </c:pt>
              </c:numCache>
            </c:numRef>
          </c:val>
          <c:extLst>
            <c:ext xmlns:c16="http://schemas.microsoft.com/office/drawing/2014/chart" uri="{C3380CC4-5D6E-409C-BE32-E72D297353CC}">
              <c16:uniqueId val="{0000000A-04FC-4AE1-BB29-FBD188D126E5}"/>
            </c:ext>
          </c:extLst>
        </c:ser>
        <c:ser>
          <c:idx val="11"/>
          <c:order val="10"/>
          <c:tx>
            <c:strRef>
              <c:f>'Dados Dashboard'!$R$2</c:f>
              <c:strCache>
                <c:ptCount val="1"/>
                <c:pt idx="0">
                  <c:v>CCT</c:v>
                </c:pt>
              </c:strCache>
            </c:strRef>
          </c:tx>
          <c:spPr>
            <a:solidFill>
              <a:schemeClr val="accent6">
                <a:lumMod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pt-B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'Dados Dashboard'!$A$3:$A$57</c:f>
              <c:numCache>
                <c:formatCode>General</c:formatCode>
                <c:ptCount val="5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26</c:v>
                </c:pt>
                <c:pt idx="18">
                  <c:v>27</c:v>
                </c:pt>
                <c:pt idx="19">
                  <c:v>28</c:v>
                </c:pt>
                <c:pt idx="20">
                  <c:v>29</c:v>
                </c:pt>
                <c:pt idx="21">
                  <c:v>30</c:v>
                </c:pt>
                <c:pt idx="22">
                  <c:v>31</c:v>
                </c:pt>
                <c:pt idx="23">
                  <c:v>33</c:v>
                </c:pt>
                <c:pt idx="24">
                  <c:v>34</c:v>
                </c:pt>
                <c:pt idx="25">
                  <c:v>35</c:v>
                </c:pt>
                <c:pt idx="26">
                  <c:v>36</c:v>
                </c:pt>
                <c:pt idx="27">
                  <c:v>37</c:v>
                </c:pt>
                <c:pt idx="28">
                  <c:v>38</c:v>
                </c:pt>
                <c:pt idx="29">
                  <c:v>39</c:v>
                </c:pt>
                <c:pt idx="30">
                  <c:v>59</c:v>
                </c:pt>
                <c:pt idx="31">
                  <c:v>60</c:v>
                </c:pt>
                <c:pt idx="32">
                  <c:v>61</c:v>
                </c:pt>
                <c:pt idx="33">
                  <c:v>62</c:v>
                </c:pt>
                <c:pt idx="34">
                  <c:v>63</c:v>
                </c:pt>
                <c:pt idx="35">
                  <c:v>64</c:v>
                </c:pt>
                <c:pt idx="36">
                  <c:v>65</c:v>
                </c:pt>
                <c:pt idx="37">
                  <c:v>68</c:v>
                </c:pt>
                <c:pt idx="38">
                  <c:v>75</c:v>
                </c:pt>
                <c:pt idx="39">
                  <c:v>76</c:v>
                </c:pt>
                <c:pt idx="40">
                  <c:v>77</c:v>
                </c:pt>
                <c:pt idx="41">
                  <c:v>78</c:v>
                </c:pt>
                <c:pt idx="42">
                  <c:v>84</c:v>
                </c:pt>
                <c:pt idx="43">
                  <c:v>85</c:v>
                </c:pt>
                <c:pt idx="44">
                  <c:v>86</c:v>
                </c:pt>
                <c:pt idx="45">
                  <c:v>87</c:v>
                </c:pt>
                <c:pt idx="46">
                  <c:v>89</c:v>
                </c:pt>
                <c:pt idx="47">
                  <c:v>90</c:v>
                </c:pt>
                <c:pt idx="48">
                  <c:v>91</c:v>
                </c:pt>
                <c:pt idx="49">
                  <c:v>92</c:v>
                </c:pt>
                <c:pt idx="50">
                  <c:v>93</c:v>
                </c:pt>
                <c:pt idx="51">
                  <c:v>94</c:v>
                </c:pt>
                <c:pt idx="52">
                  <c:v>95</c:v>
                </c:pt>
                <c:pt idx="53">
                  <c:v>96</c:v>
                </c:pt>
                <c:pt idx="54">
                  <c:v>101</c:v>
                </c:pt>
              </c:numCache>
            </c:numRef>
          </c:cat>
          <c:val>
            <c:numRef>
              <c:f>'Dados Dashboard'!$R$3:$R$57</c:f>
              <c:numCache>
                <c:formatCode>#,##0</c:formatCode>
                <c:ptCount val="55"/>
                <c:pt idx="0">
                  <c:v>1</c:v>
                </c:pt>
                <c:pt idx="1">
                  <c:v>11</c:v>
                </c:pt>
                <c:pt idx="2">
                  <c:v>12</c:v>
                </c:pt>
                <c:pt idx="3">
                  <c:v>15</c:v>
                </c:pt>
                <c:pt idx="4">
                  <c:v>20</c:v>
                </c:pt>
                <c:pt idx="5">
                  <c:v>0</c:v>
                </c:pt>
                <c:pt idx="6">
                  <c:v>7</c:v>
                </c:pt>
                <c:pt idx="7">
                  <c:v>7</c:v>
                </c:pt>
                <c:pt idx="8">
                  <c:v>2</c:v>
                </c:pt>
                <c:pt idx="9">
                  <c:v>2</c:v>
                </c:pt>
                <c:pt idx="10">
                  <c:v>0</c:v>
                </c:pt>
                <c:pt idx="11">
                  <c:v>20</c:v>
                </c:pt>
                <c:pt idx="12">
                  <c:v>7</c:v>
                </c:pt>
                <c:pt idx="13">
                  <c:v>7</c:v>
                </c:pt>
                <c:pt idx="14">
                  <c:v>7</c:v>
                </c:pt>
                <c:pt idx="15">
                  <c:v>20</c:v>
                </c:pt>
                <c:pt idx="16">
                  <c:v>8</c:v>
                </c:pt>
                <c:pt idx="17">
                  <c:v>8</c:v>
                </c:pt>
                <c:pt idx="18">
                  <c:v>1</c:v>
                </c:pt>
                <c:pt idx="19">
                  <c:v>1</c:v>
                </c:pt>
                <c:pt idx="20">
                  <c:v>25</c:v>
                </c:pt>
                <c:pt idx="21">
                  <c:v>10</c:v>
                </c:pt>
                <c:pt idx="22">
                  <c:v>25</c:v>
                </c:pt>
                <c:pt idx="23">
                  <c:v>10</c:v>
                </c:pt>
                <c:pt idx="24">
                  <c:v>2</c:v>
                </c:pt>
                <c:pt idx="25">
                  <c:v>5</c:v>
                </c:pt>
                <c:pt idx="26">
                  <c:v>0</c:v>
                </c:pt>
                <c:pt idx="27">
                  <c:v>1</c:v>
                </c:pt>
                <c:pt idx="28">
                  <c:v>1</c:v>
                </c:pt>
                <c:pt idx="29">
                  <c:v>0</c:v>
                </c:pt>
                <c:pt idx="30">
                  <c:v>62</c:v>
                </c:pt>
                <c:pt idx="31">
                  <c:v>40</c:v>
                </c:pt>
                <c:pt idx="32">
                  <c:v>0</c:v>
                </c:pt>
                <c:pt idx="33">
                  <c:v>1</c:v>
                </c:pt>
                <c:pt idx="34">
                  <c:v>0</c:v>
                </c:pt>
                <c:pt idx="35">
                  <c:v>1</c:v>
                </c:pt>
                <c:pt idx="36">
                  <c:v>6</c:v>
                </c:pt>
                <c:pt idx="37">
                  <c:v>6</c:v>
                </c:pt>
                <c:pt idx="38">
                  <c:v>15</c:v>
                </c:pt>
                <c:pt idx="39">
                  <c:v>1</c:v>
                </c:pt>
                <c:pt idx="40">
                  <c:v>10</c:v>
                </c:pt>
                <c:pt idx="41">
                  <c:v>1</c:v>
                </c:pt>
                <c:pt idx="42">
                  <c:v>0</c:v>
                </c:pt>
                <c:pt idx="43">
                  <c:v>0</c:v>
                </c:pt>
                <c:pt idx="44">
                  <c:v>0</c:v>
                </c:pt>
                <c:pt idx="45">
                  <c:v>0</c:v>
                </c:pt>
                <c:pt idx="46">
                  <c:v>0</c:v>
                </c:pt>
                <c:pt idx="47">
                  <c:v>0</c:v>
                </c:pt>
                <c:pt idx="48">
                  <c:v>14</c:v>
                </c:pt>
                <c:pt idx="49">
                  <c:v>0</c:v>
                </c:pt>
                <c:pt idx="50">
                  <c:v>0</c:v>
                </c:pt>
                <c:pt idx="51">
                  <c:v>0</c:v>
                </c:pt>
                <c:pt idx="52">
                  <c:v>0</c:v>
                </c:pt>
                <c:pt idx="53">
                  <c:v>0</c:v>
                </c:pt>
                <c:pt idx="54">
                  <c:v>1</c:v>
                </c:pt>
              </c:numCache>
            </c:numRef>
          </c:val>
          <c:extLst>
            <c:ext xmlns:c16="http://schemas.microsoft.com/office/drawing/2014/chart" uri="{C3380CC4-5D6E-409C-BE32-E72D297353CC}">
              <c16:uniqueId val="{0000000B-04FC-4AE1-BB29-FBD188D126E5}"/>
            </c:ext>
          </c:extLst>
        </c:ser>
        <c:ser>
          <c:idx val="12"/>
          <c:order val="11"/>
          <c:tx>
            <c:strRef>
              <c:f>'Dados Dashboard'!$S$2</c:f>
              <c:strCache>
                <c:ptCount val="1"/>
                <c:pt idx="0">
                  <c:v>CEPLAN</c:v>
                </c:pt>
              </c:strCache>
            </c:strRef>
          </c:tx>
          <c:spPr>
            <a:solidFill>
              <a:schemeClr val="accent1">
                <a:lumMod val="80000"/>
                <a:lumOff val="2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pt-B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'Dados Dashboard'!$A$3:$A$57</c:f>
              <c:numCache>
                <c:formatCode>General</c:formatCode>
                <c:ptCount val="5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26</c:v>
                </c:pt>
                <c:pt idx="18">
                  <c:v>27</c:v>
                </c:pt>
                <c:pt idx="19">
                  <c:v>28</c:v>
                </c:pt>
                <c:pt idx="20">
                  <c:v>29</c:v>
                </c:pt>
                <c:pt idx="21">
                  <c:v>30</c:v>
                </c:pt>
                <c:pt idx="22">
                  <c:v>31</c:v>
                </c:pt>
                <c:pt idx="23">
                  <c:v>33</c:v>
                </c:pt>
                <c:pt idx="24">
                  <c:v>34</c:v>
                </c:pt>
                <c:pt idx="25">
                  <c:v>35</c:v>
                </c:pt>
                <c:pt idx="26">
                  <c:v>36</c:v>
                </c:pt>
                <c:pt idx="27">
                  <c:v>37</c:v>
                </c:pt>
                <c:pt idx="28">
                  <c:v>38</c:v>
                </c:pt>
                <c:pt idx="29">
                  <c:v>39</c:v>
                </c:pt>
                <c:pt idx="30">
                  <c:v>59</c:v>
                </c:pt>
                <c:pt idx="31">
                  <c:v>60</c:v>
                </c:pt>
                <c:pt idx="32">
                  <c:v>61</c:v>
                </c:pt>
                <c:pt idx="33">
                  <c:v>62</c:v>
                </c:pt>
                <c:pt idx="34">
                  <c:v>63</c:v>
                </c:pt>
                <c:pt idx="35">
                  <c:v>64</c:v>
                </c:pt>
                <c:pt idx="36">
                  <c:v>65</c:v>
                </c:pt>
                <c:pt idx="37">
                  <c:v>68</c:v>
                </c:pt>
                <c:pt idx="38">
                  <c:v>75</c:v>
                </c:pt>
                <c:pt idx="39">
                  <c:v>76</c:v>
                </c:pt>
                <c:pt idx="40">
                  <c:v>77</c:v>
                </c:pt>
                <c:pt idx="41">
                  <c:v>78</c:v>
                </c:pt>
                <c:pt idx="42">
                  <c:v>84</c:v>
                </c:pt>
                <c:pt idx="43">
                  <c:v>85</c:v>
                </c:pt>
                <c:pt idx="44">
                  <c:v>86</c:v>
                </c:pt>
                <c:pt idx="45">
                  <c:v>87</c:v>
                </c:pt>
                <c:pt idx="46">
                  <c:v>89</c:v>
                </c:pt>
                <c:pt idx="47">
                  <c:v>90</c:v>
                </c:pt>
                <c:pt idx="48">
                  <c:v>91</c:v>
                </c:pt>
                <c:pt idx="49">
                  <c:v>92</c:v>
                </c:pt>
                <c:pt idx="50">
                  <c:v>93</c:v>
                </c:pt>
                <c:pt idx="51">
                  <c:v>94</c:v>
                </c:pt>
                <c:pt idx="52">
                  <c:v>95</c:v>
                </c:pt>
                <c:pt idx="53">
                  <c:v>96</c:v>
                </c:pt>
                <c:pt idx="54">
                  <c:v>101</c:v>
                </c:pt>
              </c:numCache>
            </c:numRef>
          </c:cat>
          <c:val>
            <c:numRef>
              <c:f>'Dados Dashboard'!$S$3:$S$57</c:f>
              <c:numCache>
                <c:formatCode>#,##0</c:formatCode>
                <c:ptCount val="55"/>
                <c:pt idx="0">
                  <c:v>12</c:v>
                </c:pt>
                <c:pt idx="1">
                  <c:v>12</c:v>
                </c:pt>
                <c:pt idx="2">
                  <c:v>25</c:v>
                </c:pt>
                <c:pt idx="3">
                  <c:v>62</c:v>
                </c:pt>
                <c:pt idx="4">
                  <c:v>75</c:v>
                </c:pt>
                <c:pt idx="5">
                  <c:v>0</c:v>
                </c:pt>
                <c:pt idx="6">
                  <c:v>0</c:v>
                </c:pt>
                <c:pt idx="7">
                  <c:v>0</c:v>
                </c:pt>
                <c:pt idx="8">
                  <c:v>0</c:v>
                </c:pt>
                <c:pt idx="9">
                  <c:v>0</c:v>
                </c:pt>
                <c:pt idx="10">
                  <c:v>0</c:v>
                </c:pt>
                <c:pt idx="11">
                  <c:v>7</c:v>
                </c:pt>
                <c:pt idx="12">
                  <c:v>0</c:v>
                </c:pt>
                <c:pt idx="13">
                  <c:v>10</c:v>
                </c:pt>
                <c:pt idx="14">
                  <c:v>0</c:v>
                </c:pt>
                <c:pt idx="15">
                  <c:v>5</c:v>
                </c:pt>
                <c:pt idx="16">
                  <c:v>12</c:v>
                </c:pt>
                <c:pt idx="17">
                  <c:v>0</c:v>
                </c:pt>
                <c:pt idx="18">
                  <c:v>12</c:v>
                </c:pt>
                <c:pt idx="19">
                  <c:v>0</c:v>
                </c:pt>
                <c:pt idx="20">
                  <c:v>7</c:v>
                </c:pt>
                <c:pt idx="21">
                  <c:v>0</c:v>
                </c:pt>
                <c:pt idx="22">
                  <c:v>5</c:v>
                </c:pt>
                <c:pt idx="23">
                  <c:v>0</c:v>
                </c:pt>
                <c:pt idx="24">
                  <c:v>0</c:v>
                </c:pt>
                <c:pt idx="25">
                  <c:v>0</c:v>
                </c:pt>
                <c:pt idx="26">
                  <c:v>7</c:v>
                </c:pt>
                <c:pt idx="27">
                  <c:v>7</c:v>
                </c:pt>
                <c:pt idx="28">
                  <c:v>0</c:v>
                </c:pt>
                <c:pt idx="29">
                  <c:v>0</c:v>
                </c:pt>
                <c:pt idx="30">
                  <c:v>20</c:v>
                </c:pt>
                <c:pt idx="31">
                  <c:v>12</c:v>
                </c:pt>
                <c:pt idx="32">
                  <c:v>0</c:v>
                </c:pt>
                <c:pt idx="33">
                  <c:v>0</c:v>
                </c:pt>
                <c:pt idx="34">
                  <c:v>0</c:v>
                </c:pt>
                <c:pt idx="35">
                  <c:v>5</c:v>
                </c:pt>
                <c:pt idx="36">
                  <c:v>12</c:v>
                </c:pt>
                <c:pt idx="37">
                  <c:v>0</c:v>
                </c:pt>
                <c:pt idx="38">
                  <c:v>0</c:v>
                </c:pt>
                <c:pt idx="39">
                  <c:v>0</c:v>
                </c:pt>
                <c:pt idx="40">
                  <c:v>0</c:v>
                </c:pt>
                <c:pt idx="41">
                  <c:v>1</c:v>
                </c:pt>
                <c:pt idx="42">
                  <c:v>0</c:v>
                </c:pt>
                <c:pt idx="43">
                  <c:v>0</c:v>
                </c:pt>
                <c:pt idx="44">
                  <c:v>0</c:v>
                </c:pt>
                <c:pt idx="45">
                  <c:v>0</c:v>
                </c:pt>
                <c:pt idx="46">
                  <c:v>0</c:v>
                </c:pt>
                <c:pt idx="47">
                  <c:v>0</c:v>
                </c:pt>
                <c:pt idx="48">
                  <c:v>0</c:v>
                </c:pt>
                <c:pt idx="49">
                  <c:v>0</c:v>
                </c:pt>
                <c:pt idx="50">
                  <c:v>0</c:v>
                </c:pt>
                <c:pt idx="51">
                  <c:v>0</c:v>
                </c:pt>
                <c:pt idx="52">
                  <c:v>0</c:v>
                </c:pt>
                <c:pt idx="53">
                  <c:v>0</c:v>
                </c:pt>
                <c:pt idx="54">
                  <c:v>0</c:v>
                </c:pt>
              </c:numCache>
            </c:numRef>
          </c:val>
          <c:extLst>
            <c:ext xmlns:c16="http://schemas.microsoft.com/office/drawing/2014/chart" uri="{C3380CC4-5D6E-409C-BE32-E72D297353CC}">
              <c16:uniqueId val="{0000000C-04FC-4AE1-BB29-FBD188D126E5}"/>
            </c:ext>
          </c:extLst>
        </c:ser>
        <c:ser>
          <c:idx val="13"/>
          <c:order val="12"/>
          <c:tx>
            <c:strRef>
              <c:f>'Dados Dashboard'!$T$2</c:f>
              <c:strCache>
                <c:ptCount val="1"/>
                <c:pt idx="0">
                  <c:v>CEAVI</c:v>
                </c:pt>
              </c:strCache>
            </c:strRef>
          </c:tx>
          <c:spPr>
            <a:solidFill>
              <a:schemeClr val="accent2">
                <a:lumMod val="80000"/>
                <a:lumOff val="2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pt-B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'Dados Dashboard'!$A$3:$A$57</c:f>
              <c:numCache>
                <c:formatCode>General</c:formatCode>
                <c:ptCount val="5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26</c:v>
                </c:pt>
                <c:pt idx="18">
                  <c:v>27</c:v>
                </c:pt>
                <c:pt idx="19">
                  <c:v>28</c:v>
                </c:pt>
                <c:pt idx="20">
                  <c:v>29</c:v>
                </c:pt>
                <c:pt idx="21">
                  <c:v>30</c:v>
                </c:pt>
                <c:pt idx="22">
                  <c:v>31</c:v>
                </c:pt>
                <c:pt idx="23">
                  <c:v>33</c:v>
                </c:pt>
                <c:pt idx="24">
                  <c:v>34</c:v>
                </c:pt>
                <c:pt idx="25">
                  <c:v>35</c:v>
                </c:pt>
                <c:pt idx="26">
                  <c:v>36</c:v>
                </c:pt>
                <c:pt idx="27">
                  <c:v>37</c:v>
                </c:pt>
                <c:pt idx="28">
                  <c:v>38</c:v>
                </c:pt>
                <c:pt idx="29">
                  <c:v>39</c:v>
                </c:pt>
                <c:pt idx="30">
                  <c:v>59</c:v>
                </c:pt>
                <c:pt idx="31">
                  <c:v>60</c:v>
                </c:pt>
                <c:pt idx="32">
                  <c:v>61</c:v>
                </c:pt>
                <c:pt idx="33">
                  <c:v>62</c:v>
                </c:pt>
                <c:pt idx="34">
                  <c:v>63</c:v>
                </c:pt>
                <c:pt idx="35">
                  <c:v>64</c:v>
                </c:pt>
                <c:pt idx="36">
                  <c:v>65</c:v>
                </c:pt>
                <c:pt idx="37">
                  <c:v>68</c:v>
                </c:pt>
                <c:pt idx="38">
                  <c:v>75</c:v>
                </c:pt>
                <c:pt idx="39">
                  <c:v>76</c:v>
                </c:pt>
                <c:pt idx="40">
                  <c:v>77</c:v>
                </c:pt>
                <c:pt idx="41">
                  <c:v>78</c:v>
                </c:pt>
                <c:pt idx="42">
                  <c:v>84</c:v>
                </c:pt>
                <c:pt idx="43">
                  <c:v>85</c:v>
                </c:pt>
                <c:pt idx="44">
                  <c:v>86</c:v>
                </c:pt>
                <c:pt idx="45">
                  <c:v>87</c:v>
                </c:pt>
                <c:pt idx="46">
                  <c:v>89</c:v>
                </c:pt>
                <c:pt idx="47">
                  <c:v>90</c:v>
                </c:pt>
                <c:pt idx="48">
                  <c:v>91</c:v>
                </c:pt>
                <c:pt idx="49">
                  <c:v>92</c:v>
                </c:pt>
                <c:pt idx="50">
                  <c:v>93</c:v>
                </c:pt>
                <c:pt idx="51">
                  <c:v>94</c:v>
                </c:pt>
                <c:pt idx="52">
                  <c:v>95</c:v>
                </c:pt>
                <c:pt idx="53">
                  <c:v>96</c:v>
                </c:pt>
                <c:pt idx="54">
                  <c:v>101</c:v>
                </c:pt>
              </c:numCache>
            </c:numRef>
          </c:cat>
          <c:val>
            <c:numRef>
              <c:f>'Dados Dashboard'!$T$3:$T$57</c:f>
              <c:numCache>
                <c:formatCode>#,##0</c:formatCode>
                <c:ptCount val="55"/>
                <c:pt idx="0">
                  <c:v>0</c:v>
                </c:pt>
                <c:pt idx="1">
                  <c:v>5</c:v>
                </c:pt>
                <c:pt idx="2">
                  <c:v>7</c:v>
                </c:pt>
                <c:pt idx="3">
                  <c:v>15</c:v>
                </c:pt>
                <c:pt idx="4">
                  <c:v>0</c:v>
                </c:pt>
                <c:pt idx="5">
                  <c:v>0</c:v>
                </c:pt>
                <c:pt idx="6">
                  <c:v>0</c:v>
                </c:pt>
                <c:pt idx="7">
                  <c:v>0</c:v>
                </c:pt>
                <c:pt idx="8">
                  <c:v>0</c:v>
                </c:pt>
                <c:pt idx="9">
                  <c:v>0</c:v>
                </c:pt>
                <c:pt idx="10">
                  <c:v>0</c:v>
                </c:pt>
                <c:pt idx="11">
                  <c:v>0</c:v>
                </c:pt>
                <c:pt idx="12">
                  <c:v>0</c:v>
                </c:pt>
                <c:pt idx="13">
                  <c:v>0</c:v>
                </c:pt>
                <c:pt idx="14">
                  <c:v>0</c:v>
                </c:pt>
                <c:pt idx="15">
                  <c:v>0</c:v>
                </c:pt>
                <c:pt idx="16">
                  <c:v>3</c:v>
                </c:pt>
                <c:pt idx="17">
                  <c:v>0</c:v>
                </c:pt>
                <c:pt idx="18">
                  <c:v>0</c:v>
                </c:pt>
                <c:pt idx="19">
                  <c:v>0</c:v>
                </c:pt>
                <c:pt idx="20">
                  <c:v>3</c:v>
                </c:pt>
                <c:pt idx="21">
                  <c:v>6</c:v>
                </c:pt>
                <c:pt idx="22">
                  <c:v>0</c:v>
                </c:pt>
                <c:pt idx="23">
                  <c:v>0</c:v>
                </c:pt>
                <c:pt idx="24">
                  <c:v>0</c:v>
                </c:pt>
                <c:pt idx="25">
                  <c:v>0</c:v>
                </c:pt>
                <c:pt idx="26">
                  <c:v>0</c:v>
                </c:pt>
                <c:pt idx="27">
                  <c:v>0</c:v>
                </c:pt>
                <c:pt idx="28">
                  <c:v>1</c:v>
                </c:pt>
                <c:pt idx="29">
                  <c:v>0</c:v>
                </c:pt>
                <c:pt idx="30">
                  <c:v>10</c:v>
                </c:pt>
                <c:pt idx="31">
                  <c:v>0</c:v>
                </c:pt>
                <c:pt idx="32">
                  <c:v>0</c:v>
                </c:pt>
                <c:pt idx="33">
                  <c:v>0</c:v>
                </c:pt>
                <c:pt idx="34">
                  <c:v>0</c:v>
                </c:pt>
                <c:pt idx="35">
                  <c:v>0</c:v>
                </c:pt>
                <c:pt idx="36">
                  <c:v>3</c:v>
                </c:pt>
                <c:pt idx="37">
                  <c:v>5</c:v>
                </c:pt>
                <c:pt idx="38">
                  <c:v>0</c:v>
                </c:pt>
                <c:pt idx="39">
                  <c:v>0</c:v>
                </c:pt>
                <c:pt idx="40">
                  <c:v>0</c:v>
                </c:pt>
                <c:pt idx="41">
                  <c:v>0</c:v>
                </c:pt>
                <c:pt idx="42">
                  <c:v>0</c:v>
                </c:pt>
                <c:pt idx="43">
                  <c:v>0</c:v>
                </c:pt>
                <c:pt idx="44">
                  <c:v>0</c:v>
                </c:pt>
                <c:pt idx="45">
                  <c:v>0</c:v>
                </c:pt>
                <c:pt idx="46">
                  <c:v>0</c:v>
                </c:pt>
                <c:pt idx="47">
                  <c:v>0</c:v>
                </c:pt>
                <c:pt idx="48">
                  <c:v>0</c:v>
                </c:pt>
                <c:pt idx="49">
                  <c:v>0</c:v>
                </c:pt>
                <c:pt idx="50">
                  <c:v>0</c:v>
                </c:pt>
                <c:pt idx="51">
                  <c:v>3</c:v>
                </c:pt>
                <c:pt idx="52">
                  <c:v>3</c:v>
                </c:pt>
                <c:pt idx="53">
                  <c:v>0</c:v>
                </c:pt>
                <c:pt idx="54">
                  <c:v>3</c:v>
                </c:pt>
              </c:numCache>
            </c:numRef>
          </c:val>
          <c:extLst>
            <c:ext xmlns:c16="http://schemas.microsoft.com/office/drawing/2014/chart" uri="{C3380CC4-5D6E-409C-BE32-E72D297353CC}">
              <c16:uniqueId val="{0000000D-04FC-4AE1-BB29-FBD188D126E5}"/>
            </c:ext>
          </c:extLst>
        </c:ser>
        <c:ser>
          <c:idx val="14"/>
          <c:order val="13"/>
          <c:tx>
            <c:strRef>
              <c:f>'Dados Dashboard'!$U$2</c:f>
              <c:strCache>
                <c:ptCount val="1"/>
                <c:pt idx="0">
                  <c:v>CAV</c:v>
                </c:pt>
              </c:strCache>
            </c:strRef>
          </c:tx>
          <c:spPr>
            <a:solidFill>
              <a:schemeClr val="accent3">
                <a:lumMod val="80000"/>
                <a:lumOff val="2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pt-B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'Dados Dashboard'!$A$3:$A$57</c:f>
              <c:numCache>
                <c:formatCode>General</c:formatCode>
                <c:ptCount val="5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26</c:v>
                </c:pt>
                <c:pt idx="18">
                  <c:v>27</c:v>
                </c:pt>
                <c:pt idx="19">
                  <c:v>28</c:v>
                </c:pt>
                <c:pt idx="20">
                  <c:v>29</c:v>
                </c:pt>
                <c:pt idx="21">
                  <c:v>30</c:v>
                </c:pt>
                <c:pt idx="22">
                  <c:v>31</c:v>
                </c:pt>
                <c:pt idx="23">
                  <c:v>33</c:v>
                </c:pt>
                <c:pt idx="24">
                  <c:v>34</c:v>
                </c:pt>
                <c:pt idx="25">
                  <c:v>35</c:v>
                </c:pt>
                <c:pt idx="26">
                  <c:v>36</c:v>
                </c:pt>
                <c:pt idx="27">
                  <c:v>37</c:v>
                </c:pt>
                <c:pt idx="28">
                  <c:v>38</c:v>
                </c:pt>
                <c:pt idx="29">
                  <c:v>39</c:v>
                </c:pt>
                <c:pt idx="30">
                  <c:v>59</c:v>
                </c:pt>
                <c:pt idx="31">
                  <c:v>60</c:v>
                </c:pt>
                <c:pt idx="32">
                  <c:v>61</c:v>
                </c:pt>
                <c:pt idx="33">
                  <c:v>62</c:v>
                </c:pt>
                <c:pt idx="34">
                  <c:v>63</c:v>
                </c:pt>
                <c:pt idx="35">
                  <c:v>64</c:v>
                </c:pt>
                <c:pt idx="36">
                  <c:v>65</c:v>
                </c:pt>
                <c:pt idx="37">
                  <c:v>68</c:v>
                </c:pt>
                <c:pt idx="38">
                  <c:v>75</c:v>
                </c:pt>
                <c:pt idx="39">
                  <c:v>76</c:v>
                </c:pt>
                <c:pt idx="40">
                  <c:v>77</c:v>
                </c:pt>
                <c:pt idx="41">
                  <c:v>78</c:v>
                </c:pt>
                <c:pt idx="42">
                  <c:v>84</c:v>
                </c:pt>
                <c:pt idx="43">
                  <c:v>85</c:v>
                </c:pt>
                <c:pt idx="44">
                  <c:v>86</c:v>
                </c:pt>
                <c:pt idx="45">
                  <c:v>87</c:v>
                </c:pt>
                <c:pt idx="46">
                  <c:v>89</c:v>
                </c:pt>
                <c:pt idx="47">
                  <c:v>90</c:v>
                </c:pt>
                <c:pt idx="48">
                  <c:v>91</c:v>
                </c:pt>
                <c:pt idx="49">
                  <c:v>92</c:v>
                </c:pt>
                <c:pt idx="50">
                  <c:v>93</c:v>
                </c:pt>
                <c:pt idx="51">
                  <c:v>94</c:v>
                </c:pt>
                <c:pt idx="52">
                  <c:v>95</c:v>
                </c:pt>
                <c:pt idx="53">
                  <c:v>96</c:v>
                </c:pt>
                <c:pt idx="54">
                  <c:v>101</c:v>
                </c:pt>
              </c:numCache>
            </c:numRef>
          </c:cat>
          <c:val>
            <c:numRef>
              <c:f>'Dados Dashboard'!$U$3:$U$57</c:f>
              <c:numCache>
                <c:formatCode>#,##0</c:formatCode>
                <c:ptCount val="55"/>
                <c:pt idx="0">
                  <c:v>0</c:v>
                </c:pt>
                <c:pt idx="1">
                  <c:v>0</c:v>
                </c:pt>
                <c:pt idx="2">
                  <c:v>5</c:v>
                </c:pt>
                <c:pt idx="3">
                  <c:v>6</c:v>
                </c:pt>
                <c:pt idx="4">
                  <c:v>5</c:v>
                </c:pt>
                <c:pt idx="5">
                  <c:v>0</c:v>
                </c:pt>
                <c:pt idx="6">
                  <c:v>0</c:v>
                </c:pt>
                <c:pt idx="7">
                  <c:v>5</c:v>
                </c:pt>
                <c:pt idx="8">
                  <c:v>0</c:v>
                </c:pt>
                <c:pt idx="9">
                  <c:v>0</c:v>
                </c:pt>
                <c:pt idx="10">
                  <c:v>0</c:v>
                </c:pt>
                <c:pt idx="11">
                  <c:v>3</c:v>
                </c:pt>
                <c:pt idx="12">
                  <c:v>0</c:v>
                </c:pt>
                <c:pt idx="13">
                  <c:v>0</c:v>
                </c:pt>
                <c:pt idx="14">
                  <c:v>0</c:v>
                </c:pt>
                <c:pt idx="15">
                  <c:v>0</c:v>
                </c:pt>
                <c:pt idx="16">
                  <c:v>0</c:v>
                </c:pt>
                <c:pt idx="17">
                  <c:v>0</c:v>
                </c:pt>
                <c:pt idx="18">
                  <c:v>0</c:v>
                </c:pt>
                <c:pt idx="19">
                  <c:v>0</c:v>
                </c:pt>
                <c:pt idx="20">
                  <c:v>0</c:v>
                </c:pt>
                <c:pt idx="21">
                  <c:v>0</c:v>
                </c:pt>
                <c:pt idx="22">
                  <c:v>0</c:v>
                </c:pt>
                <c:pt idx="23">
                  <c:v>0</c:v>
                </c:pt>
                <c:pt idx="24">
                  <c:v>0</c:v>
                </c:pt>
                <c:pt idx="25">
                  <c:v>2</c:v>
                </c:pt>
                <c:pt idx="26">
                  <c:v>0</c:v>
                </c:pt>
                <c:pt idx="27">
                  <c:v>0</c:v>
                </c:pt>
                <c:pt idx="28">
                  <c:v>0</c:v>
                </c:pt>
                <c:pt idx="29">
                  <c:v>0</c:v>
                </c:pt>
                <c:pt idx="30">
                  <c:v>5</c:v>
                </c:pt>
                <c:pt idx="31">
                  <c:v>5</c:v>
                </c:pt>
                <c:pt idx="32">
                  <c:v>0</c:v>
                </c:pt>
                <c:pt idx="33">
                  <c:v>0</c:v>
                </c:pt>
                <c:pt idx="34">
                  <c:v>0</c:v>
                </c:pt>
                <c:pt idx="35">
                  <c:v>0</c:v>
                </c:pt>
                <c:pt idx="36">
                  <c:v>0</c:v>
                </c:pt>
                <c:pt idx="37">
                  <c:v>0</c:v>
                </c:pt>
                <c:pt idx="38">
                  <c:v>1</c:v>
                </c:pt>
                <c:pt idx="39">
                  <c:v>1</c:v>
                </c:pt>
                <c:pt idx="40">
                  <c:v>1</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numCache>
            </c:numRef>
          </c:val>
          <c:extLst>
            <c:ext xmlns:c16="http://schemas.microsoft.com/office/drawing/2014/chart" uri="{C3380CC4-5D6E-409C-BE32-E72D297353CC}">
              <c16:uniqueId val="{0000000E-04FC-4AE1-BB29-FBD188D126E5}"/>
            </c:ext>
          </c:extLst>
        </c:ser>
        <c:ser>
          <c:idx val="15"/>
          <c:order val="14"/>
          <c:tx>
            <c:strRef>
              <c:f>'Dados Dashboard'!$V$2</c:f>
              <c:strCache>
                <c:ptCount val="1"/>
                <c:pt idx="0">
                  <c:v>CEO</c:v>
                </c:pt>
              </c:strCache>
            </c:strRef>
          </c:tx>
          <c:spPr>
            <a:solidFill>
              <a:schemeClr val="accent4">
                <a:lumMod val="80000"/>
                <a:lumOff val="2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pt-B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'Dados Dashboard'!$A$3:$A$57</c:f>
              <c:numCache>
                <c:formatCode>General</c:formatCode>
                <c:ptCount val="5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26</c:v>
                </c:pt>
                <c:pt idx="18">
                  <c:v>27</c:v>
                </c:pt>
                <c:pt idx="19">
                  <c:v>28</c:v>
                </c:pt>
                <c:pt idx="20">
                  <c:v>29</c:v>
                </c:pt>
                <c:pt idx="21">
                  <c:v>30</c:v>
                </c:pt>
                <c:pt idx="22">
                  <c:v>31</c:v>
                </c:pt>
                <c:pt idx="23">
                  <c:v>33</c:v>
                </c:pt>
                <c:pt idx="24">
                  <c:v>34</c:v>
                </c:pt>
                <c:pt idx="25">
                  <c:v>35</c:v>
                </c:pt>
                <c:pt idx="26">
                  <c:v>36</c:v>
                </c:pt>
                <c:pt idx="27">
                  <c:v>37</c:v>
                </c:pt>
                <c:pt idx="28">
                  <c:v>38</c:v>
                </c:pt>
                <c:pt idx="29">
                  <c:v>39</c:v>
                </c:pt>
                <c:pt idx="30">
                  <c:v>59</c:v>
                </c:pt>
                <c:pt idx="31">
                  <c:v>60</c:v>
                </c:pt>
                <c:pt idx="32">
                  <c:v>61</c:v>
                </c:pt>
                <c:pt idx="33">
                  <c:v>62</c:v>
                </c:pt>
                <c:pt idx="34">
                  <c:v>63</c:v>
                </c:pt>
                <c:pt idx="35">
                  <c:v>64</c:v>
                </c:pt>
                <c:pt idx="36">
                  <c:v>65</c:v>
                </c:pt>
                <c:pt idx="37">
                  <c:v>68</c:v>
                </c:pt>
                <c:pt idx="38">
                  <c:v>75</c:v>
                </c:pt>
                <c:pt idx="39">
                  <c:v>76</c:v>
                </c:pt>
                <c:pt idx="40">
                  <c:v>77</c:v>
                </c:pt>
                <c:pt idx="41">
                  <c:v>78</c:v>
                </c:pt>
                <c:pt idx="42">
                  <c:v>84</c:v>
                </c:pt>
                <c:pt idx="43">
                  <c:v>85</c:v>
                </c:pt>
                <c:pt idx="44">
                  <c:v>86</c:v>
                </c:pt>
                <c:pt idx="45">
                  <c:v>87</c:v>
                </c:pt>
                <c:pt idx="46">
                  <c:v>89</c:v>
                </c:pt>
                <c:pt idx="47">
                  <c:v>90</c:v>
                </c:pt>
                <c:pt idx="48">
                  <c:v>91</c:v>
                </c:pt>
                <c:pt idx="49">
                  <c:v>92</c:v>
                </c:pt>
                <c:pt idx="50">
                  <c:v>93</c:v>
                </c:pt>
                <c:pt idx="51">
                  <c:v>94</c:v>
                </c:pt>
                <c:pt idx="52">
                  <c:v>95</c:v>
                </c:pt>
                <c:pt idx="53">
                  <c:v>96</c:v>
                </c:pt>
                <c:pt idx="54">
                  <c:v>101</c:v>
                </c:pt>
              </c:numCache>
            </c:numRef>
          </c:cat>
          <c:val>
            <c:numRef>
              <c:f>'Dados Dashboard'!$V$3:$V$57</c:f>
              <c:numCache>
                <c:formatCode>#,##0</c:formatCode>
                <c:ptCount val="55"/>
                <c:pt idx="0">
                  <c:v>1</c:v>
                </c:pt>
                <c:pt idx="1">
                  <c:v>6</c:v>
                </c:pt>
                <c:pt idx="2">
                  <c:v>7</c:v>
                </c:pt>
                <c:pt idx="3">
                  <c:v>12</c:v>
                </c:pt>
                <c:pt idx="4">
                  <c:v>5</c:v>
                </c:pt>
                <c:pt idx="5">
                  <c:v>0</c:v>
                </c:pt>
                <c:pt idx="6">
                  <c:v>2</c:v>
                </c:pt>
                <c:pt idx="7">
                  <c:v>5</c:v>
                </c:pt>
                <c:pt idx="8">
                  <c:v>0</c:v>
                </c:pt>
                <c:pt idx="9">
                  <c:v>1</c:v>
                </c:pt>
                <c:pt idx="10">
                  <c:v>2</c:v>
                </c:pt>
                <c:pt idx="11">
                  <c:v>3</c:v>
                </c:pt>
                <c:pt idx="12">
                  <c:v>0</c:v>
                </c:pt>
                <c:pt idx="13">
                  <c:v>0</c:v>
                </c:pt>
                <c:pt idx="14">
                  <c:v>0</c:v>
                </c:pt>
                <c:pt idx="15">
                  <c:v>0</c:v>
                </c:pt>
                <c:pt idx="16">
                  <c:v>5</c:v>
                </c:pt>
                <c:pt idx="17">
                  <c:v>5</c:v>
                </c:pt>
                <c:pt idx="18">
                  <c:v>1</c:v>
                </c:pt>
                <c:pt idx="19">
                  <c:v>1</c:v>
                </c:pt>
                <c:pt idx="20">
                  <c:v>6</c:v>
                </c:pt>
                <c:pt idx="21">
                  <c:v>1</c:v>
                </c:pt>
                <c:pt idx="22">
                  <c:v>0</c:v>
                </c:pt>
                <c:pt idx="23">
                  <c:v>1</c:v>
                </c:pt>
                <c:pt idx="24">
                  <c:v>0</c:v>
                </c:pt>
                <c:pt idx="25">
                  <c:v>1</c:v>
                </c:pt>
                <c:pt idx="26">
                  <c:v>10</c:v>
                </c:pt>
                <c:pt idx="27">
                  <c:v>10</c:v>
                </c:pt>
                <c:pt idx="28">
                  <c:v>0</c:v>
                </c:pt>
                <c:pt idx="29">
                  <c:v>0</c:v>
                </c:pt>
                <c:pt idx="30">
                  <c:v>0</c:v>
                </c:pt>
                <c:pt idx="31">
                  <c:v>10</c:v>
                </c:pt>
                <c:pt idx="32">
                  <c:v>2</c:v>
                </c:pt>
                <c:pt idx="33">
                  <c:v>0</c:v>
                </c:pt>
                <c:pt idx="34">
                  <c:v>0</c:v>
                </c:pt>
                <c:pt idx="35">
                  <c:v>0</c:v>
                </c:pt>
                <c:pt idx="36">
                  <c:v>0</c:v>
                </c:pt>
                <c:pt idx="37">
                  <c:v>5</c:v>
                </c:pt>
                <c:pt idx="38">
                  <c:v>0</c:v>
                </c:pt>
                <c:pt idx="39">
                  <c:v>0</c:v>
                </c:pt>
                <c:pt idx="40">
                  <c:v>1</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numCache>
            </c:numRef>
          </c:val>
          <c:extLst>
            <c:ext xmlns:c16="http://schemas.microsoft.com/office/drawing/2014/chart" uri="{C3380CC4-5D6E-409C-BE32-E72D297353CC}">
              <c16:uniqueId val="{0000000F-04FC-4AE1-BB29-FBD188D126E5}"/>
            </c:ext>
          </c:extLst>
        </c:ser>
        <c:ser>
          <c:idx val="16"/>
          <c:order val="15"/>
          <c:tx>
            <c:strRef>
              <c:f>'Dados Dashboard'!$W$2</c:f>
              <c:strCache>
                <c:ptCount val="1"/>
                <c:pt idx="0">
                  <c:v>CESMO</c:v>
                </c:pt>
              </c:strCache>
            </c:strRef>
          </c:tx>
          <c:spPr>
            <a:solidFill>
              <a:schemeClr val="accent5">
                <a:lumMod val="80000"/>
                <a:lumOff val="2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pt-B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'Dados Dashboard'!$A$3:$A$57</c:f>
              <c:numCache>
                <c:formatCode>General</c:formatCode>
                <c:ptCount val="5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26</c:v>
                </c:pt>
                <c:pt idx="18">
                  <c:v>27</c:v>
                </c:pt>
                <c:pt idx="19">
                  <c:v>28</c:v>
                </c:pt>
                <c:pt idx="20">
                  <c:v>29</c:v>
                </c:pt>
                <c:pt idx="21">
                  <c:v>30</c:v>
                </c:pt>
                <c:pt idx="22">
                  <c:v>31</c:v>
                </c:pt>
                <c:pt idx="23">
                  <c:v>33</c:v>
                </c:pt>
                <c:pt idx="24">
                  <c:v>34</c:v>
                </c:pt>
                <c:pt idx="25">
                  <c:v>35</c:v>
                </c:pt>
                <c:pt idx="26">
                  <c:v>36</c:v>
                </c:pt>
                <c:pt idx="27">
                  <c:v>37</c:v>
                </c:pt>
                <c:pt idx="28">
                  <c:v>38</c:v>
                </c:pt>
                <c:pt idx="29">
                  <c:v>39</c:v>
                </c:pt>
                <c:pt idx="30">
                  <c:v>59</c:v>
                </c:pt>
                <c:pt idx="31">
                  <c:v>60</c:v>
                </c:pt>
                <c:pt idx="32">
                  <c:v>61</c:v>
                </c:pt>
                <c:pt idx="33">
                  <c:v>62</c:v>
                </c:pt>
                <c:pt idx="34">
                  <c:v>63</c:v>
                </c:pt>
                <c:pt idx="35">
                  <c:v>64</c:v>
                </c:pt>
                <c:pt idx="36">
                  <c:v>65</c:v>
                </c:pt>
                <c:pt idx="37">
                  <c:v>68</c:v>
                </c:pt>
                <c:pt idx="38">
                  <c:v>75</c:v>
                </c:pt>
                <c:pt idx="39">
                  <c:v>76</c:v>
                </c:pt>
                <c:pt idx="40">
                  <c:v>77</c:v>
                </c:pt>
                <c:pt idx="41">
                  <c:v>78</c:v>
                </c:pt>
                <c:pt idx="42">
                  <c:v>84</c:v>
                </c:pt>
                <c:pt idx="43">
                  <c:v>85</c:v>
                </c:pt>
                <c:pt idx="44">
                  <c:v>86</c:v>
                </c:pt>
                <c:pt idx="45">
                  <c:v>87</c:v>
                </c:pt>
                <c:pt idx="46">
                  <c:v>89</c:v>
                </c:pt>
                <c:pt idx="47">
                  <c:v>90</c:v>
                </c:pt>
                <c:pt idx="48">
                  <c:v>91</c:v>
                </c:pt>
                <c:pt idx="49">
                  <c:v>92</c:v>
                </c:pt>
                <c:pt idx="50">
                  <c:v>93</c:v>
                </c:pt>
                <c:pt idx="51">
                  <c:v>94</c:v>
                </c:pt>
                <c:pt idx="52">
                  <c:v>95</c:v>
                </c:pt>
                <c:pt idx="53">
                  <c:v>96</c:v>
                </c:pt>
                <c:pt idx="54">
                  <c:v>101</c:v>
                </c:pt>
              </c:numCache>
            </c:numRef>
          </c:cat>
          <c:val>
            <c:numRef>
              <c:f>'Dados Dashboard'!$W$3:$W$57</c:f>
              <c:numCache>
                <c:formatCode>#,##0</c:formatCode>
                <c:ptCount val="55"/>
                <c:pt idx="0">
                  <c:v>0</c:v>
                </c:pt>
                <c:pt idx="1">
                  <c:v>5</c:v>
                </c:pt>
                <c:pt idx="2">
                  <c:v>15</c:v>
                </c:pt>
                <c:pt idx="3">
                  <c:v>15</c:v>
                </c:pt>
                <c:pt idx="4">
                  <c:v>15</c:v>
                </c:pt>
                <c:pt idx="5">
                  <c:v>15</c:v>
                </c:pt>
                <c:pt idx="6">
                  <c:v>2</c:v>
                </c:pt>
                <c:pt idx="7">
                  <c:v>15</c:v>
                </c:pt>
                <c:pt idx="8">
                  <c:v>15</c:v>
                </c:pt>
                <c:pt idx="9">
                  <c:v>12</c:v>
                </c:pt>
                <c:pt idx="10">
                  <c:v>1</c:v>
                </c:pt>
                <c:pt idx="11">
                  <c:v>5</c:v>
                </c:pt>
                <c:pt idx="12">
                  <c:v>5</c:v>
                </c:pt>
                <c:pt idx="13">
                  <c:v>0</c:v>
                </c:pt>
                <c:pt idx="14">
                  <c:v>1</c:v>
                </c:pt>
                <c:pt idx="15">
                  <c:v>0</c:v>
                </c:pt>
                <c:pt idx="16">
                  <c:v>1</c:v>
                </c:pt>
                <c:pt idx="17">
                  <c:v>5</c:v>
                </c:pt>
                <c:pt idx="18">
                  <c:v>5</c:v>
                </c:pt>
                <c:pt idx="19">
                  <c:v>1</c:v>
                </c:pt>
                <c:pt idx="20">
                  <c:v>2</c:v>
                </c:pt>
                <c:pt idx="21">
                  <c:v>2</c:v>
                </c:pt>
                <c:pt idx="22">
                  <c:v>2</c:v>
                </c:pt>
                <c:pt idx="23">
                  <c:v>5</c:v>
                </c:pt>
                <c:pt idx="24">
                  <c:v>0</c:v>
                </c:pt>
                <c:pt idx="25">
                  <c:v>1</c:v>
                </c:pt>
                <c:pt idx="26">
                  <c:v>1</c:v>
                </c:pt>
                <c:pt idx="27">
                  <c:v>1</c:v>
                </c:pt>
                <c:pt idx="28">
                  <c:v>0</c:v>
                </c:pt>
                <c:pt idx="29">
                  <c:v>0</c:v>
                </c:pt>
                <c:pt idx="30">
                  <c:v>0</c:v>
                </c:pt>
                <c:pt idx="31">
                  <c:v>2</c:v>
                </c:pt>
                <c:pt idx="32">
                  <c:v>5</c:v>
                </c:pt>
                <c:pt idx="33">
                  <c:v>0</c:v>
                </c:pt>
                <c:pt idx="34">
                  <c:v>1</c:v>
                </c:pt>
                <c:pt idx="35">
                  <c:v>1</c:v>
                </c:pt>
                <c:pt idx="36">
                  <c:v>0</c:v>
                </c:pt>
                <c:pt idx="37">
                  <c:v>1</c:v>
                </c:pt>
                <c:pt idx="38">
                  <c:v>2</c:v>
                </c:pt>
                <c:pt idx="39">
                  <c:v>2</c:v>
                </c:pt>
                <c:pt idx="40">
                  <c:v>5</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numCache>
            </c:numRef>
          </c:val>
          <c:extLst>
            <c:ext xmlns:c16="http://schemas.microsoft.com/office/drawing/2014/chart" uri="{C3380CC4-5D6E-409C-BE32-E72D297353CC}">
              <c16:uniqueId val="{00000010-04FC-4AE1-BB29-FBD188D126E5}"/>
            </c:ext>
          </c:extLst>
        </c:ser>
        <c:dLbls>
          <c:showLegendKey val="0"/>
          <c:showVal val="0"/>
          <c:showCatName val="0"/>
          <c:showSerName val="0"/>
          <c:showPercent val="0"/>
          <c:showBubbleSize val="0"/>
        </c:dLbls>
        <c:gapWidth val="219"/>
        <c:overlap val="-27"/>
        <c:axId val="403389887"/>
        <c:axId val="403385311"/>
      </c:barChart>
      <c:catAx>
        <c:axId val="40338988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t-BR"/>
          </a:p>
        </c:txPr>
        <c:crossAx val="403385311"/>
        <c:crosses val="autoZero"/>
        <c:auto val="1"/>
        <c:lblAlgn val="ctr"/>
        <c:lblOffset val="100"/>
        <c:noMultiLvlLbl val="0"/>
      </c:catAx>
      <c:valAx>
        <c:axId val="403385311"/>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t-BR"/>
          </a:p>
        </c:txPr>
        <c:crossAx val="403389887"/>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t-BR"/>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pt-BR"/>
    </a:p>
  </c:txPr>
  <c:printSettings>
    <c:headerFooter/>
    <c:pageMargins b="0.78740157499999996" l="0.511811024" r="0.511811024" t="0.78740157499999996" header="0.31496062000000002" footer="0.3149606200000000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pt-BR"/>
              <a:t>Saldo</a:t>
            </a:r>
            <a:r>
              <a:rPr lang="pt-BR" baseline="0"/>
              <a:t> Disponível por Centro </a:t>
            </a:r>
            <a:endParaRPr lang="pt-B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pt-BR"/>
        </a:p>
      </c:txPr>
    </c:title>
    <c:autoTitleDeleted val="0"/>
    <c:plotArea>
      <c:layout/>
      <c:barChart>
        <c:barDir val="col"/>
        <c:grouping val="clustered"/>
        <c:varyColors val="0"/>
        <c:ser>
          <c:idx val="1"/>
          <c:order val="0"/>
          <c:tx>
            <c:strRef>
              <c:f>'Dados Dashboard'!$X$2</c:f>
              <c:strCache>
                <c:ptCount val="1"/>
                <c:pt idx="0">
                  <c:v> Reitoria</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pt-B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'Dados Dashboard'!$X$3:$X$57</c:f>
              <c:numCache>
                <c:formatCode>General</c:formatCode>
                <c:ptCount val="5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16</c:v>
                </c:pt>
                <c:pt idx="19">
                  <c:v>0</c:v>
                </c:pt>
                <c:pt idx="20">
                  <c:v>0</c:v>
                </c:pt>
                <c:pt idx="21">
                  <c:v>20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numCache>
            </c:numRef>
          </c:val>
          <c:extLst>
            <c:ext xmlns:c16="http://schemas.microsoft.com/office/drawing/2014/chart" uri="{C3380CC4-5D6E-409C-BE32-E72D297353CC}">
              <c16:uniqueId val="{00000001-935A-4126-A144-FE499CE2B659}"/>
            </c:ext>
          </c:extLst>
        </c:ser>
        <c:ser>
          <c:idx val="2"/>
          <c:order val="1"/>
          <c:tx>
            <c:strRef>
              <c:f>'Dados Dashboard'!$Y$2</c:f>
              <c:strCache>
                <c:ptCount val="1"/>
                <c:pt idx="0">
                  <c:v> PROEX/PROPPG</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pt-B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'Dados Dashboard'!$Y$3:$Y$57</c:f>
              <c:numCache>
                <c:formatCode>General</c:formatCode>
                <c:ptCount val="5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numCache>
            </c:numRef>
          </c:val>
          <c:extLst>
            <c:ext xmlns:c16="http://schemas.microsoft.com/office/drawing/2014/chart" uri="{C3380CC4-5D6E-409C-BE32-E72D297353CC}">
              <c16:uniqueId val="{00000002-935A-4126-A144-FE499CE2B659}"/>
            </c:ext>
          </c:extLst>
        </c:ser>
        <c:ser>
          <c:idx val="3"/>
          <c:order val="2"/>
          <c:tx>
            <c:strRef>
              <c:f>'Dados Dashboard'!$Z$2</c:f>
              <c:strCache>
                <c:ptCount val="1"/>
                <c:pt idx="0">
                  <c:v> BU</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pt-B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'Dados Dashboard'!$Z$3:$Z$57</c:f>
              <c:numCache>
                <c:formatCode>General</c:formatCode>
                <c:ptCount val="55"/>
                <c:pt idx="0">
                  <c:v>0</c:v>
                </c:pt>
                <c:pt idx="1">
                  <c:v>0</c:v>
                </c:pt>
                <c:pt idx="2">
                  <c:v>0</c:v>
                </c:pt>
                <c:pt idx="3">
                  <c:v>0</c:v>
                </c:pt>
                <c:pt idx="4">
                  <c:v>0</c:v>
                </c:pt>
                <c:pt idx="5">
                  <c:v>0</c:v>
                </c:pt>
                <c:pt idx="6">
                  <c:v>0</c:v>
                </c:pt>
                <c:pt idx="7">
                  <c:v>0</c:v>
                </c:pt>
                <c:pt idx="8">
                  <c:v>0</c:v>
                </c:pt>
                <c:pt idx="9">
                  <c:v>0</c:v>
                </c:pt>
                <c:pt idx="10">
                  <c:v>0</c:v>
                </c:pt>
                <c:pt idx="11">
                  <c:v>0</c:v>
                </c:pt>
                <c:pt idx="12">
                  <c:v>10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numCache>
            </c:numRef>
          </c:val>
          <c:extLst>
            <c:ext xmlns:c16="http://schemas.microsoft.com/office/drawing/2014/chart" uri="{C3380CC4-5D6E-409C-BE32-E72D297353CC}">
              <c16:uniqueId val="{00000003-935A-4126-A144-FE499CE2B659}"/>
            </c:ext>
          </c:extLst>
        </c:ser>
        <c:ser>
          <c:idx val="4"/>
          <c:order val="3"/>
          <c:tx>
            <c:strRef>
              <c:f>'Dados Dashboard'!$AA$2</c:f>
              <c:strCache>
                <c:ptCount val="1"/>
                <c:pt idx="0">
                  <c:v> ESAG</c:v>
                </c:pt>
              </c:strCache>
            </c:strRef>
          </c:tx>
          <c:spPr>
            <a:solidFill>
              <a:schemeClr val="accent5"/>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pt-B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'Dados Dashboard'!$AA$3:$AA$57</c:f>
              <c:numCache>
                <c:formatCode>General</c:formatCode>
                <c:ptCount val="55"/>
                <c:pt idx="0">
                  <c:v>5</c:v>
                </c:pt>
                <c:pt idx="1">
                  <c:v>10</c:v>
                </c:pt>
                <c:pt idx="2">
                  <c:v>0</c:v>
                </c:pt>
                <c:pt idx="3">
                  <c:v>30</c:v>
                </c:pt>
                <c:pt idx="4">
                  <c:v>0</c:v>
                </c:pt>
                <c:pt idx="5">
                  <c:v>15</c:v>
                </c:pt>
                <c:pt idx="6">
                  <c:v>30</c:v>
                </c:pt>
                <c:pt idx="7">
                  <c:v>35</c:v>
                </c:pt>
                <c:pt idx="8">
                  <c:v>9</c:v>
                </c:pt>
                <c:pt idx="9">
                  <c:v>5</c:v>
                </c:pt>
                <c:pt idx="10">
                  <c:v>0</c:v>
                </c:pt>
                <c:pt idx="11">
                  <c:v>10</c:v>
                </c:pt>
                <c:pt idx="12">
                  <c:v>20</c:v>
                </c:pt>
                <c:pt idx="13">
                  <c:v>0</c:v>
                </c:pt>
                <c:pt idx="14">
                  <c:v>0</c:v>
                </c:pt>
                <c:pt idx="15">
                  <c:v>0</c:v>
                </c:pt>
                <c:pt idx="16">
                  <c:v>12</c:v>
                </c:pt>
                <c:pt idx="17">
                  <c:v>0</c:v>
                </c:pt>
                <c:pt idx="18">
                  <c:v>0</c:v>
                </c:pt>
                <c:pt idx="19">
                  <c:v>5</c:v>
                </c:pt>
                <c:pt idx="20">
                  <c:v>20</c:v>
                </c:pt>
                <c:pt idx="21">
                  <c:v>0</c:v>
                </c:pt>
                <c:pt idx="22">
                  <c:v>5</c:v>
                </c:pt>
                <c:pt idx="23">
                  <c:v>0</c:v>
                </c:pt>
                <c:pt idx="24">
                  <c:v>0</c:v>
                </c:pt>
                <c:pt idx="25">
                  <c:v>0</c:v>
                </c:pt>
                <c:pt idx="26">
                  <c:v>0</c:v>
                </c:pt>
                <c:pt idx="27">
                  <c:v>0</c:v>
                </c:pt>
                <c:pt idx="28">
                  <c:v>0</c:v>
                </c:pt>
                <c:pt idx="29">
                  <c:v>0</c:v>
                </c:pt>
                <c:pt idx="30">
                  <c:v>0</c:v>
                </c:pt>
                <c:pt idx="31">
                  <c:v>0</c:v>
                </c:pt>
                <c:pt idx="32">
                  <c:v>19</c:v>
                </c:pt>
                <c:pt idx="33">
                  <c:v>0</c:v>
                </c:pt>
                <c:pt idx="34">
                  <c:v>0</c:v>
                </c:pt>
                <c:pt idx="35">
                  <c:v>8</c:v>
                </c:pt>
                <c:pt idx="36">
                  <c:v>0</c:v>
                </c:pt>
                <c:pt idx="37">
                  <c:v>5</c:v>
                </c:pt>
                <c:pt idx="38">
                  <c:v>3</c:v>
                </c:pt>
                <c:pt idx="39">
                  <c:v>0</c:v>
                </c:pt>
                <c:pt idx="40">
                  <c:v>5</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numCache>
            </c:numRef>
          </c:val>
          <c:extLst>
            <c:ext xmlns:c16="http://schemas.microsoft.com/office/drawing/2014/chart" uri="{C3380CC4-5D6E-409C-BE32-E72D297353CC}">
              <c16:uniqueId val="{00000004-935A-4126-A144-FE499CE2B659}"/>
            </c:ext>
          </c:extLst>
        </c:ser>
        <c:ser>
          <c:idx val="5"/>
          <c:order val="4"/>
          <c:tx>
            <c:strRef>
              <c:f>'Dados Dashboard'!$AB$2</c:f>
              <c:strCache>
                <c:ptCount val="1"/>
                <c:pt idx="0">
                  <c:v>  CEART</c:v>
                </c:pt>
              </c:strCache>
            </c:strRef>
          </c:tx>
          <c:spPr>
            <a:solidFill>
              <a:schemeClr val="accent6"/>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pt-B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'Dados Dashboard'!$AB$3:$AB$57</c:f>
              <c:numCache>
                <c:formatCode>General</c:formatCode>
                <c:ptCount val="55"/>
                <c:pt idx="0">
                  <c:v>0</c:v>
                </c:pt>
                <c:pt idx="1">
                  <c:v>31</c:v>
                </c:pt>
                <c:pt idx="2">
                  <c:v>0</c:v>
                </c:pt>
                <c:pt idx="3">
                  <c:v>80</c:v>
                </c:pt>
                <c:pt idx="4">
                  <c:v>10</c:v>
                </c:pt>
                <c:pt idx="5">
                  <c:v>0</c:v>
                </c:pt>
                <c:pt idx="6">
                  <c:v>0</c:v>
                </c:pt>
                <c:pt idx="7">
                  <c:v>10</c:v>
                </c:pt>
                <c:pt idx="8">
                  <c:v>0</c:v>
                </c:pt>
                <c:pt idx="9">
                  <c:v>0</c:v>
                </c:pt>
                <c:pt idx="10">
                  <c:v>0</c:v>
                </c:pt>
                <c:pt idx="11">
                  <c:v>26</c:v>
                </c:pt>
                <c:pt idx="12">
                  <c:v>0</c:v>
                </c:pt>
                <c:pt idx="13">
                  <c:v>100</c:v>
                </c:pt>
                <c:pt idx="14">
                  <c:v>0</c:v>
                </c:pt>
                <c:pt idx="15">
                  <c:v>0</c:v>
                </c:pt>
                <c:pt idx="16">
                  <c:v>8</c:v>
                </c:pt>
                <c:pt idx="17">
                  <c:v>30</c:v>
                </c:pt>
                <c:pt idx="18">
                  <c:v>30</c:v>
                </c:pt>
                <c:pt idx="19">
                  <c:v>0</c:v>
                </c:pt>
                <c:pt idx="20">
                  <c:v>9</c:v>
                </c:pt>
                <c:pt idx="21">
                  <c:v>4</c:v>
                </c:pt>
                <c:pt idx="22">
                  <c:v>0</c:v>
                </c:pt>
                <c:pt idx="23">
                  <c:v>10</c:v>
                </c:pt>
                <c:pt idx="24">
                  <c:v>0</c:v>
                </c:pt>
                <c:pt idx="25">
                  <c:v>5</c:v>
                </c:pt>
                <c:pt idx="26">
                  <c:v>15</c:v>
                </c:pt>
                <c:pt idx="27">
                  <c:v>15</c:v>
                </c:pt>
                <c:pt idx="28">
                  <c:v>0</c:v>
                </c:pt>
                <c:pt idx="29">
                  <c:v>0</c:v>
                </c:pt>
                <c:pt idx="30">
                  <c:v>20</c:v>
                </c:pt>
                <c:pt idx="31">
                  <c:v>0</c:v>
                </c:pt>
                <c:pt idx="32">
                  <c:v>12</c:v>
                </c:pt>
                <c:pt idx="33">
                  <c:v>0</c:v>
                </c:pt>
                <c:pt idx="34">
                  <c:v>7</c:v>
                </c:pt>
                <c:pt idx="35">
                  <c:v>2</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numCache>
            </c:numRef>
          </c:val>
          <c:extLst>
            <c:ext xmlns:c16="http://schemas.microsoft.com/office/drawing/2014/chart" uri="{C3380CC4-5D6E-409C-BE32-E72D297353CC}">
              <c16:uniqueId val="{00000005-935A-4126-A144-FE499CE2B659}"/>
            </c:ext>
          </c:extLst>
        </c:ser>
        <c:ser>
          <c:idx val="6"/>
          <c:order val="5"/>
          <c:tx>
            <c:strRef>
              <c:f>'Dados Dashboard'!$AC$2</c:f>
              <c:strCache>
                <c:ptCount val="1"/>
                <c:pt idx="0">
                  <c:v> FAED</c:v>
                </c:pt>
              </c:strCache>
            </c:strRef>
          </c:tx>
          <c:spPr>
            <a:solidFill>
              <a:schemeClr val="accent1">
                <a:lumMod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pt-B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'Dados Dashboard'!$AC$3:$AC$57</c:f>
              <c:numCache>
                <c:formatCode>General</c:formatCode>
                <c:ptCount val="55"/>
                <c:pt idx="0">
                  <c:v>3</c:v>
                </c:pt>
                <c:pt idx="1">
                  <c:v>0</c:v>
                </c:pt>
                <c:pt idx="2">
                  <c:v>15</c:v>
                </c:pt>
                <c:pt idx="3">
                  <c:v>7</c:v>
                </c:pt>
                <c:pt idx="4">
                  <c:v>10</c:v>
                </c:pt>
                <c:pt idx="5">
                  <c:v>0</c:v>
                </c:pt>
                <c:pt idx="6">
                  <c:v>0</c:v>
                </c:pt>
                <c:pt idx="7">
                  <c:v>10</c:v>
                </c:pt>
                <c:pt idx="8">
                  <c:v>0</c:v>
                </c:pt>
                <c:pt idx="9">
                  <c:v>0</c:v>
                </c:pt>
                <c:pt idx="10">
                  <c:v>0</c:v>
                </c:pt>
                <c:pt idx="11">
                  <c:v>0</c:v>
                </c:pt>
                <c:pt idx="12">
                  <c:v>2</c:v>
                </c:pt>
                <c:pt idx="13">
                  <c:v>0</c:v>
                </c:pt>
                <c:pt idx="14">
                  <c:v>0</c:v>
                </c:pt>
                <c:pt idx="15">
                  <c:v>0</c:v>
                </c:pt>
                <c:pt idx="16">
                  <c:v>0</c:v>
                </c:pt>
                <c:pt idx="17">
                  <c:v>10</c:v>
                </c:pt>
                <c:pt idx="18">
                  <c:v>1</c:v>
                </c:pt>
                <c:pt idx="19">
                  <c:v>1</c:v>
                </c:pt>
                <c:pt idx="20">
                  <c:v>0</c:v>
                </c:pt>
                <c:pt idx="21">
                  <c:v>0</c:v>
                </c:pt>
                <c:pt idx="22">
                  <c:v>0</c:v>
                </c:pt>
                <c:pt idx="23">
                  <c:v>0</c:v>
                </c:pt>
                <c:pt idx="24">
                  <c:v>0</c:v>
                </c:pt>
                <c:pt idx="25">
                  <c:v>1</c:v>
                </c:pt>
                <c:pt idx="26">
                  <c:v>0</c:v>
                </c:pt>
                <c:pt idx="27">
                  <c:v>0</c:v>
                </c:pt>
                <c:pt idx="28">
                  <c:v>0</c:v>
                </c:pt>
                <c:pt idx="29">
                  <c:v>0</c:v>
                </c:pt>
                <c:pt idx="30">
                  <c:v>7</c:v>
                </c:pt>
                <c:pt idx="31">
                  <c:v>0</c:v>
                </c:pt>
                <c:pt idx="32">
                  <c:v>0</c:v>
                </c:pt>
                <c:pt idx="33">
                  <c:v>0</c:v>
                </c:pt>
                <c:pt idx="34">
                  <c:v>0</c:v>
                </c:pt>
                <c:pt idx="35">
                  <c:v>6</c:v>
                </c:pt>
                <c:pt idx="36">
                  <c:v>0</c:v>
                </c:pt>
                <c:pt idx="37">
                  <c:v>0</c:v>
                </c:pt>
                <c:pt idx="38">
                  <c:v>2</c:v>
                </c:pt>
                <c:pt idx="39">
                  <c:v>0</c:v>
                </c:pt>
                <c:pt idx="40">
                  <c:v>1</c:v>
                </c:pt>
                <c:pt idx="41">
                  <c:v>10</c:v>
                </c:pt>
                <c:pt idx="42">
                  <c:v>0</c:v>
                </c:pt>
                <c:pt idx="43">
                  <c:v>0</c:v>
                </c:pt>
                <c:pt idx="44">
                  <c:v>0</c:v>
                </c:pt>
                <c:pt idx="45">
                  <c:v>0</c:v>
                </c:pt>
                <c:pt idx="46">
                  <c:v>10</c:v>
                </c:pt>
                <c:pt idx="47">
                  <c:v>18</c:v>
                </c:pt>
                <c:pt idx="48">
                  <c:v>10</c:v>
                </c:pt>
                <c:pt idx="49">
                  <c:v>20</c:v>
                </c:pt>
                <c:pt idx="50">
                  <c:v>20</c:v>
                </c:pt>
                <c:pt idx="51">
                  <c:v>0</c:v>
                </c:pt>
                <c:pt idx="52">
                  <c:v>0</c:v>
                </c:pt>
                <c:pt idx="53">
                  <c:v>0</c:v>
                </c:pt>
                <c:pt idx="54">
                  <c:v>0</c:v>
                </c:pt>
              </c:numCache>
            </c:numRef>
          </c:val>
          <c:extLst>
            <c:ext xmlns:c16="http://schemas.microsoft.com/office/drawing/2014/chart" uri="{C3380CC4-5D6E-409C-BE32-E72D297353CC}">
              <c16:uniqueId val="{00000006-935A-4126-A144-FE499CE2B659}"/>
            </c:ext>
          </c:extLst>
        </c:ser>
        <c:ser>
          <c:idx val="7"/>
          <c:order val="6"/>
          <c:tx>
            <c:strRef>
              <c:f>'Dados Dashboard'!$AD$2</c:f>
              <c:strCache>
                <c:ptCount val="1"/>
                <c:pt idx="0">
                  <c:v> CEAD</c:v>
                </c:pt>
              </c:strCache>
            </c:strRef>
          </c:tx>
          <c:spPr>
            <a:solidFill>
              <a:schemeClr val="accent2">
                <a:lumMod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pt-B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'Dados Dashboard'!$AD$3:$AD$57</c:f>
              <c:numCache>
                <c:formatCode>General</c:formatCode>
                <c:ptCount val="55"/>
                <c:pt idx="0">
                  <c:v>0</c:v>
                </c:pt>
                <c:pt idx="1">
                  <c:v>0</c:v>
                </c:pt>
                <c:pt idx="2">
                  <c:v>15</c:v>
                </c:pt>
                <c:pt idx="3">
                  <c:v>40</c:v>
                </c:pt>
                <c:pt idx="4">
                  <c:v>0</c:v>
                </c:pt>
                <c:pt idx="5">
                  <c:v>0</c:v>
                </c:pt>
                <c:pt idx="6">
                  <c:v>0</c:v>
                </c:pt>
                <c:pt idx="7">
                  <c:v>0</c:v>
                </c:pt>
                <c:pt idx="8">
                  <c:v>0</c:v>
                </c:pt>
                <c:pt idx="9">
                  <c:v>0</c:v>
                </c:pt>
                <c:pt idx="10">
                  <c:v>0</c:v>
                </c:pt>
                <c:pt idx="11">
                  <c:v>0</c:v>
                </c:pt>
                <c:pt idx="12">
                  <c:v>0</c:v>
                </c:pt>
                <c:pt idx="13">
                  <c:v>5</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50</c:v>
                </c:pt>
                <c:pt idx="31">
                  <c:v>20</c:v>
                </c:pt>
                <c:pt idx="32">
                  <c:v>0</c:v>
                </c:pt>
                <c:pt idx="33">
                  <c:v>0</c:v>
                </c:pt>
                <c:pt idx="34">
                  <c:v>0</c:v>
                </c:pt>
                <c:pt idx="35">
                  <c:v>0</c:v>
                </c:pt>
                <c:pt idx="36">
                  <c:v>2</c:v>
                </c:pt>
                <c:pt idx="37">
                  <c:v>0</c:v>
                </c:pt>
                <c:pt idx="38">
                  <c:v>0</c:v>
                </c:pt>
                <c:pt idx="39">
                  <c:v>0</c:v>
                </c:pt>
                <c:pt idx="40">
                  <c:v>0</c:v>
                </c:pt>
                <c:pt idx="41">
                  <c:v>0</c:v>
                </c:pt>
                <c:pt idx="42">
                  <c:v>0</c:v>
                </c:pt>
                <c:pt idx="43">
                  <c:v>0</c:v>
                </c:pt>
                <c:pt idx="44">
                  <c:v>0</c:v>
                </c:pt>
                <c:pt idx="45">
                  <c:v>0</c:v>
                </c:pt>
                <c:pt idx="46">
                  <c:v>5</c:v>
                </c:pt>
                <c:pt idx="47">
                  <c:v>5</c:v>
                </c:pt>
                <c:pt idx="48">
                  <c:v>0</c:v>
                </c:pt>
                <c:pt idx="49">
                  <c:v>0</c:v>
                </c:pt>
                <c:pt idx="50">
                  <c:v>5</c:v>
                </c:pt>
                <c:pt idx="51">
                  <c:v>5</c:v>
                </c:pt>
                <c:pt idx="52">
                  <c:v>0</c:v>
                </c:pt>
                <c:pt idx="53">
                  <c:v>5</c:v>
                </c:pt>
                <c:pt idx="54">
                  <c:v>0</c:v>
                </c:pt>
              </c:numCache>
            </c:numRef>
          </c:val>
          <c:extLst>
            <c:ext xmlns:c16="http://schemas.microsoft.com/office/drawing/2014/chart" uri="{C3380CC4-5D6E-409C-BE32-E72D297353CC}">
              <c16:uniqueId val="{00000007-935A-4126-A144-FE499CE2B659}"/>
            </c:ext>
          </c:extLst>
        </c:ser>
        <c:ser>
          <c:idx val="8"/>
          <c:order val="7"/>
          <c:tx>
            <c:strRef>
              <c:f>'Dados Dashboard'!$AE$2</c:f>
              <c:strCache>
                <c:ptCount val="1"/>
                <c:pt idx="0">
                  <c:v> CEFID</c:v>
                </c:pt>
              </c:strCache>
            </c:strRef>
          </c:tx>
          <c:spPr>
            <a:solidFill>
              <a:schemeClr val="accent3">
                <a:lumMod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pt-B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'Dados Dashboard'!$AE$3:$AE$57</c:f>
              <c:numCache>
                <c:formatCode>General</c:formatCode>
                <c:ptCount val="55"/>
                <c:pt idx="0">
                  <c:v>0</c:v>
                </c:pt>
                <c:pt idx="1">
                  <c:v>0</c:v>
                </c:pt>
                <c:pt idx="2">
                  <c:v>30</c:v>
                </c:pt>
                <c:pt idx="3">
                  <c:v>30</c:v>
                </c:pt>
                <c:pt idx="4">
                  <c:v>0</c:v>
                </c:pt>
                <c:pt idx="5">
                  <c:v>0</c:v>
                </c:pt>
                <c:pt idx="6">
                  <c:v>0</c:v>
                </c:pt>
                <c:pt idx="7">
                  <c:v>0</c:v>
                </c:pt>
                <c:pt idx="8">
                  <c:v>0</c:v>
                </c:pt>
                <c:pt idx="9">
                  <c:v>0</c:v>
                </c:pt>
                <c:pt idx="10">
                  <c:v>0</c:v>
                </c:pt>
                <c:pt idx="11">
                  <c:v>6</c:v>
                </c:pt>
                <c:pt idx="12">
                  <c:v>0</c:v>
                </c:pt>
                <c:pt idx="13">
                  <c:v>0</c:v>
                </c:pt>
                <c:pt idx="14">
                  <c:v>0</c:v>
                </c:pt>
                <c:pt idx="15">
                  <c:v>4</c:v>
                </c:pt>
                <c:pt idx="16">
                  <c:v>0</c:v>
                </c:pt>
                <c:pt idx="17">
                  <c:v>0</c:v>
                </c:pt>
                <c:pt idx="18">
                  <c:v>10</c:v>
                </c:pt>
                <c:pt idx="19">
                  <c:v>5</c:v>
                </c:pt>
                <c:pt idx="20">
                  <c:v>8</c:v>
                </c:pt>
                <c:pt idx="21">
                  <c:v>0</c:v>
                </c:pt>
                <c:pt idx="22">
                  <c:v>0</c:v>
                </c:pt>
                <c:pt idx="23">
                  <c:v>10</c:v>
                </c:pt>
                <c:pt idx="24">
                  <c:v>0</c:v>
                </c:pt>
                <c:pt idx="25">
                  <c:v>0</c:v>
                </c:pt>
                <c:pt idx="26">
                  <c:v>10</c:v>
                </c:pt>
                <c:pt idx="27">
                  <c:v>10</c:v>
                </c:pt>
                <c:pt idx="28">
                  <c:v>10</c:v>
                </c:pt>
                <c:pt idx="29">
                  <c:v>5</c:v>
                </c:pt>
                <c:pt idx="30">
                  <c:v>30</c:v>
                </c:pt>
                <c:pt idx="31">
                  <c:v>4</c:v>
                </c:pt>
                <c:pt idx="32">
                  <c:v>0</c:v>
                </c:pt>
                <c:pt idx="33">
                  <c:v>4</c:v>
                </c:pt>
                <c:pt idx="34">
                  <c:v>1</c:v>
                </c:pt>
                <c:pt idx="35">
                  <c:v>6</c:v>
                </c:pt>
                <c:pt idx="36">
                  <c:v>0</c:v>
                </c:pt>
                <c:pt idx="37">
                  <c:v>0</c:v>
                </c:pt>
                <c:pt idx="38">
                  <c:v>10</c:v>
                </c:pt>
                <c:pt idx="39">
                  <c:v>4</c:v>
                </c:pt>
                <c:pt idx="40">
                  <c:v>2</c:v>
                </c:pt>
                <c:pt idx="41">
                  <c:v>2</c:v>
                </c:pt>
                <c:pt idx="42">
                  <c:v>0</c:v>
                </c:pt>
                <c:pt idx="43">
                  <c:v>0</c:v>
                </c:pt>
                <c:pt idx="44">
                  <c:v>0</c:v>
                </c:pt>
                <c:pt idx="45">
                  <c:v>0</c:v>
                </c:pt>
                <c:pt idx="46">
                  <c:v>0</c:v>
                </c:pt>
                <c:pt idx="47">
                  <c:v>0</c:v>
                </c:pt>
                <c:pt idx="48">
                  <c:v>0</c:v>
                </c:pt>
                <c:pt idx="49">
                  <c:v>0</c:v>
                </c:pt>
                <c:pt idx="50">
                  <c:v>0</c:v>
                </c:pt>
                <c:pt idx="51">
                  <c:v>0</c:v>
                </c:pt>
                <c:pt idx="52">
                  <c:v>0</c:v>
                </c:pt>
                <c:pt idx="53">
                  <c:v>0</c:v>
                </c:pt>
                <c:pt idx="54">
                  <c:v>0</c:v>
                </c:pt>
              </c:numCache>
            </c:numRef>
          </c:val>
          <c:extLst>
            <c:ext xmlns:c16="http://schemas.microsoft.com/office/drawing/2014/chart" uri="{C3380CC4-5D6E-409C-BE32-E72D297353CC}">
              <c16:uniqueId val="{00000008-935A-4126-A144-FE499CE2B659}"/>
            </c:ext>
          </c:extLst>
        </c:ser>
        <c:ser>
          <c:idx val="9"/>
          <c:order val="8"/>
          <c:tx>
            <c:strRef>
              <c:f>'Dados Dashboard'!$AF$2</c:f>
              <c:strCache>
                <c:ptCount val="1"/>
                <c:pt idx="0">
                  <c:v> CERES</c:v>
                </c:pt>
              </c:strCache>
            </c:strRef>
          </c:tx>
          <c:spPr>
            <a:solidFill>
              <a:schemeClr val="accent4">
                <a:lumMod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pt-B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'Dados Dashboard'!$AF$3:$AF$57</c:f>
              <c:numCache>
                <c:formatCode>General</c:formatCode>
                <c:ptCount val="55"/>
                <c:pt idx="0">
                  <c:v>1</c:v>
                </c:pt>
                <c:pt idx="1">
                  <c:v>1</c:v>
                </c:pt>
                <c:pt idx="2">
                  <c:v>0</c:v>
                </c:pt>
                <c:pt idx="3">
                  <c:v>0</c:v>
                </c:pt>
                <c:pt idx="4">
                  <c:v>0</c:v>
                </c:pt>
                <c:pt idx="5">
                  <c:v>0</c:v>
                </c:pt>
                <c:pt idx="6">
                  <c:v>59</c:v>
                </c:pt>
                <c:pt idx="7">
                  <c:v>0</c:v>
                </c:pt>
                <c:pt idx="8">
                  <c:v>2</c:v>
                </c:pt>
                <c:pt idx="9">
                  <c:v>2</c:v>
                </c:pt>
                <c:pt idx="10">
                  <c:v>5</c:v>
                </c:pt>
                <c:pt idx="11">
                  <c:v>10</c:v>
                </c:pt>
                <c:pt idx="12">
                  <c:v>0</c:v>
                </c:pt>
                <c:pt idx="13">
                  <c:v>5</c:v>
                </c:pt>
                <c:pt idx="14">
                  <c:v>0</c:v>
                </c:pt>
                <c:pt idx="15">
                  <c:v>0</c:v>
                </c:pt>
                <c:pt idx="16">
                  <c:v>0</c:v>
                </c:pt>
                <c:pt idx="17">
                  <c:v>0</c:v>
                </c:pt>
                <c:pt idx="18">
                  <c:v>9</c:v>
                </c:pt>
                <c:pt idx="19">
                  <c:v>0</c:v>
                </c:pt>
                <c:pt idx="20">
                  <c:v>5</c:v>
                </c:pt>
                <c:pt idx="21">
                  <c:v>0</c:v>
                </c:pt>
                <c:pt idx="22">
                  <c:v>2</c:v>
                </c:pt>
                <c:pt idx="23">
                  <c:v>5</c:v>
                </c:pt>
                <c:pt idx="24">
                  <c:v>0</c:v>
                </c:pt>
                <c:pt idx="25">
                  <c:v>0</c:v>
                </c:pt>
                <c:pt idx="26">
                  <c:v>3</c:v>
                </c:pt>
                <c:pt idx="27">
                  <c:v>2</c:v>
                </c:pt>
                <c:pt idx="28">
                  <c:v>5</c:v>
                </c:pt>
                <c:pt idx="29">
                  <c:v>2</c:v>
                </c:pt>
                <c:pt idx="30">
                  <c:v>0</c:v>
                </c:pt>
                <c:pt idx="31">
                  <c:v>0</c:v>
                </c:pt>
                <c:pt idx="32">
                  <c:v>27</c:v>
                </c:pt>
                <c:pt idx="33">
                  <c:v>12</c:v>
                </c:pt>
                <c:pt idx="34">
                  <c:v>26</c:v>
                </c:pt>
                <c:pt idx="35">
                  <c:v>25</c:v>
                </c:pt>
                <c:pt idx="36">
                  <c:v>0</c:v>
                </c:pt>
                <c:pt idx="37">
                  <c:v>0</c:v>
                </c:pt>
                <c:pt idx="38">
                  <c:v>7</c:v>
                </c:pt>
                <c:pt idx="39">
                  <c:v>4</c:v>
                </c:pt>
                <c:pt idx="40">
                  <c:v>21</c:v>
                </c:pt>
                <c:pt idx="41">
                  <c:v>10</c:v>
                </c:pt>
                <c:pt idx="42">
                  <c:v>0</c:v>
                </c:pt>
                <c:pt idx="43">
                  <c:v>0</c:v>
                </c:pt>
                <c:pt idx="44">
                  <c:v>0</c:v>
                </c:pt>
                <c:pt idx="45">
                  <c:v>0</c:v>
                </c:pt>
                <c:pt idx="46">
                  <c:v>0</c:v>
                </c:pt>
                <c:pt idx="47">
                  <c:v>0</c:v>
                </c:pt>
                <c:pt idx="48">
                  <c:v>0</c:v>
                </c:pt>
                <c:pt idx="49">
                  <c:v>0</c:v>
                </c:pt>
                <c:pt idx="50">
                  <c:v>0</c:v>
                </c:pt>
                <c:pt idx="51">
                  <c:v>0</c:v>
                </c:pt>
                <c:pt idx="52">
                  <c:v>0</c:v>
                </c:pt>
                <c:pt idx="53">
                  <c:v>0</c:v>
                </c:pt>
                <c:pt idx="54">
                  <c:v>2</c:v>
                </c:pt>
              </c:numCache>
            </c:numRef>
          </c:val>
          <c:extLst>
            <c:ext xmlns:c16="http://schemas.microsoft.com/office/drawing/2014/chart" uri="{C3380CC4-5D6E-409C-BE32-E72D297353CC}">
              <c16:uniqueId val="{00000009-935A-4126-A144-FE499CE2B659}"/>
            </c:ext>
          </c:extLst>
        </c:ser>
        <c:ser>
          <c:idx val="10"/>
          <c:order val="9"/>
          <c:tx>
            <c:strRef>
              <c:f>'Dados Dashboard'!$AG$2</c:f>
              <c:strCache>
                <c:ptCount val="1"/>
                <c:pt idx="0">
                  <c:v> CESFI</c:v>
                </c:pt>
              </c:strCache>
            </c:strRef>
          </c:tx>
          <c:spPr>
            <a:solidFill>
              <a:schemeClr val="accent5">
                <a:lumMod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pt-B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'Dados Dashboard'!$AG$3:$AG$57</c:f>
              <c:numCache>
                <c:formatCode>General</c:formatCode>
                <c:ptCount val="55"/>
                <c:pt idx="0">
                  <c:v>0</c:v>
                </c:pt>
                <c:pt idx="1">
                  <c:v>6</c:v>
                </c:pt>
                <c:pt idx="2">
                  <c:v>0</c:v>
                </c:pt>
                <c:pt idx="3">
                  <c:v>0</c:v>
                </c:pt>
                <c:pt idx="4">
                  <c:v>0</c:v>
                </c:pt>
                <c:pt idx="5">
                  <c:v>5</c:v>
                </c:pt>
                <c:pt idx="6">
                  <c:v>0</c:v>
                </c:pt>
                <c:pt idx="7">
                  <c:v>0</c:v>
                </c:pt>
                <c:pt idx="8">
                  <c:v>0</c:v>
                </c:pt>
                <c:pt idx="9">
                  <c:v>5</c:v>
                </c:pt>
                <c:pt idx="10">
                  <c:v>5</c:v>
                </c:pt>
                <c:pt idx="11">
                  <c:v>0</c:v>
                </c:pt>
                <c:pt idx="12">
                  <c:v>22</c:v>
                </c:pt>
                <c:pt idx="13">
                  <c:v>10</c:v>
                </c:pt>
                <c:pt idx="14">
                  <c:v>0</c:v>
                </c:pt>
                <c:pt idx="15">
                  <c:v>2</c:v>
                </c:pt>
                <c:pt idx="16">
                  <c:v>8</c:v>
                </c:pt>
                <c:pt idx="17">
                  <c:v>0</c:v>
                </c:pt>
                <c:pt idx="18">
                  <c:v>0</c:v>
                </c:pt>
                <c:pt idx="19">
                  <c:v>0</c:v>
                </c:pt>
                <c:pt idx="20">
                  <c:v>0</c:v>
                </c:pt>
                <c:pt idx="21">
                  <c:v>0</c:v>
                </c:pt>
                <c:pt idx="22">
                  <c:v>0</c:v>
                </c:pt>
                <c:pt idx="23">
                  <c:v>11</c:v>
                </c:pt>
                <c:pt idx="24">
                  <c:v>0</c:v>
                </c:pt>
                <c:pt idx="25">
                  <c:v>10</c:v>
                </c:pt>
                <c:pt idx="26">
                  <c:v>10</c:v>
                </c:pt>
                <c:pt idx="27">
                  <c:v>10</c:v>
                </c:pt>
                <c:pt idx="28">
                  <c:v>0</c:v>
                </c:pt>
                <c:pt idx="29">
                  <c:v>0</c:v>
                </c:pt>
                <c:pt idx="30">
                  <c:v>15</c:v>
                </c:pt>
                <c:pt idx="31">
                  <c:v>0</c:v>
                </c:pt>
                <c:pt idx="32">
                  <c:v>0</c:v>
                </c:pt>
                <c:pt idx="33">
                  <c:v>0</c:v>
                </c:pt>
                <c:pt idx="34">
                  <c:v>0</c:v>
                </c:pt>
                <c:pt idx="35">
                  <c:v>1</c:v>
                </c:pt>
                <c:pt idx="36">
                  <c:v>0</c:v>
                </c:pt>
                <c:pt idx="37">
                  <c:v>0</c:v>
                </c:pt>
                <c:pt idx="38">
                  <c:v>5</c:v>
                </c:pt>
                <c:pt idx="39">
                  <c:v>3</c:v>
                </c:pt>
                <c:pt idx="40">
                  <c:v>3</c:v>
                </c:pt>
                <c:pt idx="41">
                  <c:v>5</c:v>
                </c:pt>
                <c:pt idx="42">
                  <c:v>0</c:v>
                </c:pt>
                <c:pt idx="43">
                  <c:v>0</c:v>
                </c:pt>
                <c:pt idx="44">
                  <c:v>0</c:v>
                </c:pt>
                <c:pt idx="45">
                  <c:v>0</c:v>
                </c:pt>
                <c:pt idx="46">
                  <c:v>0</c:v>
                </c:pt>
                <c:pt idx="47">
                  <c:v>0</c:v>
                </c:pt>
                <c:pt idx="48">
                  <c:v>0</c:v>
                </c:pt>
                <c:pt idx="49">
                  <c:v>0</c:v>
                </c:pt>
                <c:pt idx="50">
                  <c:v>0</c:v>
                </c:pt>
                <c:pt idx="51">
                  <c:v>0</c:v>
                </c:pt>
                <c:pt idx="52">
                  <c:v>0</c:v>
                </c:pt>
                <c:pt idx="53">
                  <c:v>0</c:v>
                </c:pt>
                <c:pt idx="54">
                  <c:v>0</c:v>
                </c:pt>
              </c:numCache>
            </c:numRef>
          </c:val>
          <c:extLst>
            <c:ext xmlns:c16="http://schemas.microsoft.com/office/drawing/2014/chart" uri="{C3380CC4-5D6E-409C-BE32-E72D297353CC}">
              <c16:uniqueId val="{0000000A-935A-4126-A144-FE499CE2B659}"/>
            </c:ext>
          </c:extLst>
        </c:ser>
        <c:ser>
          <c:idx val="11"/>
          <c:order val="10"/>
          <c:tx>
            <c:strRef>
              <c:f>'Dados Dashboard'!$AH$2</c:f>
              <c:strCache>
                <c:ptCount val="1"/>
                <c:pt idx="0">
                  <c:v> CCT</c:v>
                </c:pt>
              </c:strCache>
            </c:strRef>
          </c:tx>
          <c:spPr>
            <a:solidFill>
              <a:schemeClr val="accent6">
                <a:lumMod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pt-B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'Dados Dashboard'!$AH$3:$AH$57</c:f>
              <c:numCache>
                <c:formatCode>General</c:formatCode>
                <c:ptCount val="55"/>
                <c:pt idx="0">
                  <c:v>6</c:v>
                </c:pt>
                <c:pt idx="1">
                  <c:v>26</c:v>
                </c:pt>
                <c:pt idx="2">
                  <c:v>20</c:v>
                </c:pt>
                <c:pt idx="3">
                  <c:v>28</c:v>
                </c:pt>
                <c:pt idx="4">
                  <c:v>73</c:v>
                </c:pt>
                <c:pt idx="5">
                  <c:v>0</c:v>
                </c:pt>
                <c:pt idx="6">
                  <c:v>15</c:v>
                </c:pt>
                <c:pt idx="7">
                  <c:v>30</c:v>
                </c:pt>
                <c:pt idx="8">
                  <c:v>10</c:v>
                </c:pt>
                <c:pt idx="9">
                  <c:v>10</c:v>
                </c:pt>
                <c:pt idx="10">
                  <c:v>0</c:v>
                </c:pt>
                <c:pt idx="11">
                  <c:v>17</c:v>
                </c:pt>
                <c:pt idx="12">
                  <c:v>30</c:v>
                </c:pt>
                <c:pt idx="13">
                  <c:v>18</c:v>
                </c:pt>
                <c:pt idx="14">
                  <c:v>30</c:v>
                </c:pt>
                <c:pt idx="15">
                  <c:v>0</c:v>
                </c:pt>
                <c:pt idx="16">
                  <c:v>19</c:v>
                </c:pt>
                <c:pt idx="17">
                  <c:v>0</c:v>
                </c:pt>
                <c:pt idx="18">
                  <c:v>5</c:v>
                </c:pt>
                <c:pt idx="19">
                  <c:v>5</c:v>
                </c:pt>
                <c:pt idx="20">
                  <c:v>55</c:v>
                </c:pt>
                <c:pt idx="21">
                  <c:v>0</c:v>
                </c:pt>
                <c:pt idx="22">
                  <c:v>45</c:v>
                </c:pt>
                <c:pt idx="23">
                  <c:v>40</c:v>
                </c:pt>
                <c:pt idx="24">
                  <c:v>5</c:v>
                </c:pt>
                <c:pt idx="25">
                  <c:v>10</c:v>
                </c:pt>
                <c:pt idx="26">
                  <c:v>0</c:v>
                </c:pt>
                <c:pt idx="27">
                  <c:v>3</c:v>
                </c:pt>
                <c:pt idx="28">
                  <c:v>2</c:v>
                </c:pt>
                <c:pt idx="29">
                  <c:v>2</c:v>
                </c:pt>
                <c:pt idx="30">
                  <c:v>200</c:v>
                </c:pt>
                <c:pt idx="31">
                  <c:v>120</c:v>
                </c:pt>
                <c:pt idx="32">
                  <c:v>0</c:v>
                </c:pt>
                <c:pt idx="33">
                  <c:v>0</c:v>
                </c:pt>
                <c:pt idx="34">
                  <c:v>0</c:v>
                </c:pt>
                <c:pt idx="35">
                  <c:v>4</c:v>
                </c:pt>
                <c:pt idx="36">
                  <c:v>10</c:v>
                </c:pt>
                <c:pt idx="37">
                  <c:v>25</c:v>
                </c:pt>
                <c:pt idx="38">
                  <c:v>0</c:v>
                </c:pt>
                <c:pt idx="39">
                  <c:v>0</c:v>
                </c:pt>
                <c:pt idx="40">
                  <c:v>0</c:v>
                </c:pt>
                <c:pt idx="41">
                  <c:v>5</c:v>
                </c:pt>
                <c:pt idx="42">
                  <c:v>0</c:v>
                </c:pt>
                <c:pt idx="43">
                  <c:v>0</c:v>
                </c:pt>
                <c:pt idx="44">
                  <c:v>0</c:v>
                </c:pt>
                <c:pt idx="45">
                  <c:v>0</c:v>
                </c:pt>
                <c:pt idx="46">
                  <c:v>0</c:v>
                </c:pt>
                <c:pt idx="47">
                  <c:v>0</c:v>
                </c:pt>
                <c:pt idx="48">
                  <c:v>0</c:v>
                </c:pt>
                <c:pt idx="49">
                  <c:v>0</c:v>
                </c:pt>
                <c:pt idx="50">
                  <c:v>0</c:v>
                </c:pt>
                <c:pt idx="51">
                  <c:v>0</c:v>
                </c:pt>
                <c:pt idx="52">
                  <c:v>0</c:v>
                </c:pt>
                <c:pt idx="53">
                  <c:v>0</c:v>
                </c:pt>
                <c:pt idx="54">
                  <c:v>2</c:v>
                </c:pt>
              </c:numCache>
            </c:numRef>
          </c:val>
          <c:extLst>
            <c:ext xmlns:c16="http://schemas.microsoft.com/office/drawing/2014/chart" uri="{C3380CC4-5D6E-409C-BE32-E72D297353CC}">
              <c16:uniqueId val="{0000000B-935A-4126-A144-FE499CE2B659}"/>
            </c:ext>
          </c:extLst>
        </c:ser>
        <c:ser>
          <c:idx val="12"/>
          <c:order val="11"/>
          <c:tx>
            <c:strRef>
              <c:f>'Dados Dashboard'!$AI$2</c:f>
              <c:strCache>
                <c:ptCount val="1"/>
                <c:pt idx="0">
                  <c:v> CEPLAN</c:v>
                </c:pt>
              </c:strCache>
            </c:strRef>
          </c:tx>
          <c:spPr>
            <a:solidFill>
              <a:schemeClr val="accent1">
                <a:lumMod val="80000"/>
                <a:lumOff val="2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pt-B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'Dados Dashboard'!$AI$3:$AI$57</c:f>
              <c:numCache>
                <c:formatCode>General</c:formatCode>
                <c:ptCount val="55"/>
                <c:pt idx="0">
                  <c:v>50</c:v>
                </c:pt>
                <c:pt idx="1">
                  <c:v>20</c:v>
                </c:pt>
                <c:pt idx="2">
                  <c:v>95</c:v>
                </c:pt>
                <c:pt idx="3">
                  <c:v>250</c:v>
                </c:pt>
                <c:pt idx="4">
                  <c:v>300</c:v>
                </c:pt>
                <c:pt idx="5">
                  <c:v>0</c:v>
                </c:pt>
                <c:pt idx="6">
                  <c:v>0</c:v>
                </c:pt>
                <c:pt idx="7">
                  <c:v>0</c:v>
                </c:pt>
                <c:pt idx="8">
                  <c:v>0</c:v>
                </c:pt>
                <c:pt idx="9">
                  <c:v>0</c:v>
                </c:pt>
                <c:pt idx="10">
                  <c:v>0</c:v>
                </c:pt>
                <c:pt idx="11">
                  <c:v>30</c:v>
                </c:pt>
                <c:pt idx="12">
                  <c:v>0</c:v>
                </c:pt>
                <c:pt idx="13">
                  <c:v>10</c:v>
                </c:pt>
                <c:pt idx="14">
                  <c:v>0</c:v>
                </c:pt>
                <c:pt idx="15">
                  <c:v>20</c:v>
                </c:pt>
                <c:pt idx="16">
                  <c:v>50</c:v>
                </c:pt>
                <c:pt idx="17">
                  <c:v>0</c:v>
                </c:pt>
                <c:pt idx="18">
                  <c:v>30</c:v>
                </c:pt>
                <c:pt idx="19">
                  <c:v>0</c:v>
                </c:pt>
                <c:pt idx="20">
                  <c:v>30</c:v>
                </c:pt>
                <c:pt idx="21">
                  <c:v>0</c:v>
                </c:pt>
                <c:pt idx="22">
                  <c:v>20</c:v>
                </c:pt>
                <c:pt idx="23">
                  <c:v>0</c:v>
                </c:pt>
                <c:pt idx="24">
                  <c:v>0</c:v>
                </c:pt>
                <c:pt idx="25">
                  <c:v>0</c:v>
                </c:pt>
                <c:pt idx="26">
                  <c:v>30</c:v>
                </c:pt>
                <c:pt idx="27">
                  <c:v>0</c:v>
                </c:pt>
                <c:pt idx="28">
                  <c:v>0</c:v>
                </c:pt>
                <c:pt idx="29">
                  <c:v>0</c:v>
                </c:pt>
                <c:pt idx="30">
                  <c:v>65</c:v>
                </c:pt>
                <c:pt idx="31">
                  <c:v>0</c:v>
                </c:pt>
                <c:pt idx="32">
                  <c:v>0</c:v>
                </c:pt>
                <c:pt idx="33">
                  <c:v>0</c:v>
                </c:pt>
                <c:pt idx="34">
                  <c:v>0</c:v>
                </c:pt>
                <c:pt idx="35">
                  <c:v>14</c:v>
                </c:pt>
                <c:pt idx="36">
                  <c:v>42</c:v>
                </c:pt>
                <c:pt idx="37">
                  <c:v>0</c:v>
                </c:pt>
                <c:pt idx="38">
                  <c:v>0</c:v>
                </c:pt>
                <c:pt idx="39">
                  <c:v>0</c:v>
                </c:pt>
                <c:pt idx="40">
                  <c:v>0</c:v>
                </c:pt>
                <c:pt idx="41">
                  <c:v>5</c:v>
                </c:pt>
                <c:pt idx="42">
                  <c:v>0</c:v>
                </c:pt>
                <c:pt idx="43">
                  <c:v>0</c:v>
                </c:pt>
                <c:pt idx="44">
                  <c:v>0</c:v>
                </c:pt>
                <c:pt idx="45">
                  <c:v>0</c:v>
                </c:pt>
                <c:pt idx="46">
                  <c:v>0</c:v>
                </c:pt>
                <c:pt idx="47">
                  <c:v>0</c:v>
                </c:pt>
                <c:pt idx="48">
                  <c:v>0</c:v>
                </c:pt>
                <c:pt idx="49">
                  <c:v>0</c:v>
                </c:pt>
                <c:pt idx="50">
                  <c:v>0</c:v>
                </c:pt>
                <c:pt idx="51">
                  <c:v>0</c:v>
                </c:pt>
                <c:pt idx="52">
                  <c:v>0</c:v>
                </c:pt>
                <c:pt idx="53">
                  <c:v>0</c:v>
                </c:pt>
                <c:pt idx="54">
                  <c:v>0</c:v>
                </c:pt>
              </c:numCache>
            </c:numRef>
          </c:val>
          <c:extLst>
            <c:ext xmlns:c16="http://schemas.microsoft.com/office/drawing/2014/chart" uri="{C3380CC4-5D6E-409C-BE32-E72D297353CC}">
              <c16:uniqueId val="{0000000C-935A-4126-A144-FE499CE2B659}"/>
            </c:ext>
          </c:extLst>
        </c:ser>
        <c:ser>
          <c:idx val="13"/>
          <c:order val="12"/>
          <c:tx>
            <c:strRef>
              <c:f>'Dados Dashboard'!$AJ$2</c:f>
              <c:strCache>
                <c:ptCount val="1"/>
                <c:pt idx="0">
                  <c:v> CEAVI</c:v>
                </c:pt>
              </c:strCache>
            </c:strRef>
          </c:tx>
          <c:spPr>
            <a:solidFill>
              <a:schemeClr val="accent2">
                <a:lumMod val="80000"/>
                <a:lumOff val="2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pt-B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'Dados Dashboard'!$AJ$3:$AJ$57</c:f>
              <c:numCache>
                <c:formatCode>General</c:formatCode>
                <c:ptCount val="55"/>
                <c:pt idx="0">
                  <c:v>0</c:v>
                </c:pt>
                <c:pt idx="1">
                  <c:v>0</c:v>
                </c:pt>
                <c:pt idx="2">
                  <c:v>30</c:v>
                </c:pt>
                <c:pt idx="3">
                  <c:v>60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10</c:v>
                </c:pt>
                <c:pt idx="32">
                  <c:v>0</c:v>
                </c:pt>
                <c:pt idx="33">
                  <c:v>0</c:v>
                </c:pt>
                <c:pt idx="34">
                  <c:v>0</c:v>
                </c:pt>
                <c:pt idx="35">
                  <c:v>0</c:v>
                </c:pt>
                <c:pt idx="36">
                  <c:v>0</c:v>
                </c:pt>
                <c:pt idx="37">
                  <c:v>20</c:v>
                </c:pt>
                <c:pt idx="38">
                  <c:v>3</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15</c:v>
                </c:pt>
              </c:numCache>
            </c:numRef>
          </c:val>
          <c:extLst>
            <c:ext xmlns:c16="http://schemas.microsoft.com/office/drawing/2014/chart" uri="{C3380CC4-5D6E-409C-BE32-E72D297353CC}">
              <c16:uniqueId val="{0000000D-935A-4126-A144-FE499CE2B659}"/>
            </c:ext>
          </c:extLst>
        </c:ser>
        <c:ser>
          <c:idx val="14"/>
          <c:order val="13"/>
          <c:tx>
            <c:strRef>
              <c:f>'Dados Dashboard'!$AK$2</c:f>
              <c:strCache>
                <c:ptCount val="1"/>
                <c:pt idx="0">
                  <c:v> CAV</c:v>
                </c:pt>
              </c:strCache>
            </c:strRef>
          </c:tx>
          <c:spPr>
            <a:solidFill>
              <a:schemeClr val="accent3">
                <a:lumMod val="80000"/>
                <a:lumOff val="2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pt-B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'Dados Dashboard'!$AK$3:$AK$57</c:f>
              <c:numCache>
                <c:formatCode>General</c:formatCode>
                <c:ptCount val="55"/>
                <c:pt idx="0">
                  <c:v>0</c:v>
                </c:pt>
                <c:pt idx="1">
                  <c:v>0</c:v>
                </c:pt>
                <c:pt idx="2">
                  <c:v>0</c:v>
                </c:pt>
                <c:pt idx="3">
                  <c:v>0</c:v>
                </c:pt>
                <c:pt idx="4">
                  <c:v>0</c:v>
                </c:pt>
                <c:pt idx="5">
                  <c:v>0</c:v>
                </c:pt>
                <c:pt idx="6">
                  <c:v>0</c:v>
                </c:pt>
                <c:pt idx="7">
                  <c:v>0</c:v>
                </c:pt>
                <c:pt idx="8">
                  <c:v>0</c:v>
                </c:pt>
                <c:pt idx="9">
                  <c:v>0</c:v>
                </c:pt>
                <c:pt idx="10">
                  <c:v>0</c:v>
                </c:pt>
                <c:pt idx="11">
                  <c:v>3</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1</c:v>
                </c:pt>
                <c:pt idx="36">
                  <c:v>0</c:v>
                </c:pt>
                <c:pt idx="37">
                  <c:v>0</c:v>
                </c:pt>
                <c:pt idx="38">
                  <c:v>5</c:v>
                </c:pt>
                <c:pt idx="39">
                  <c:v>5</c:v>
                </c:pt>
                <c:pt idx="40">
                  <c:v>5</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numCache>
            </c:numRef>
          </c:val>
          <c:extLst>
            <c:ext xmlns:c16="http://schemas.microsoft.com/office/drawing/2014/chart" uri="{C3380CC4-5D6E-409C-BE32-E72D297353CC}">
              <c16:uniqueId val="{0000000E-935A-4126-A144-FE499CE2B659}"/>
            </c:ext>
          </c:extLst>
        </c:ser>
        <c:ser>
          <c:idx val="15"/>
          <c:order val="14"/>
          <c:tx>
            <c:strRef>
              <c:f>'Dados Dashboard'!$AL$2</c:f>
              <c:strCache>
                <c:ptCount val="1"/>
                <c:pt idx="0">
                  <c:v> CEO</c:v>
                </c:pt>
              </c:strCache>
            </c:strRef>
          </c:tx>
          <c:spPr>
            <a:solidFill>
              <a:schemeClr val="accent4">
                <a:lumMod val="80000"/>
                <a:lumOff val="2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pt-B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'Dados Dashboard'!$AL$3:$AL$57</c:f>
              <c:numCache>
                <c:formatCode>General</c:formatCode>
                <c:ptCount val="55"/>
                <c:pt idx="0">
                  <c:v>4</c:v>
                </c:pt>
                <c:pt idx="1">
                  <c:v>15</c:v>
                </c:pt>
                <c:pt idx="2">
                  <c:v>20</c:v>
                </c:pt>
                <c:pt idx="3">
                  <c:v>20</c:v>
                </c:pt>
                <c:pt idx="4">
                  <c:v>0</c:v>
                </c:pt>
                <c:pt idx="5">
                  <c:v>0</c:v>
                </c:pt>
                <c:pt idx="6">
                  <c:v>5</c:v>
                </c:pt>
                <c:pt idx="7">
                  <c:v>0</c:v>
                </c:pt>
                <c:pt idx="8">
                  <c:v>0</c:v>
                </c:pt>
                <c:pt idx="9">
                  <c:v>2</c:v>
                </c:pt>
                <c:pt idx="10">
                  <c:v>5</c:v>
                </c:pt>
                <c:pt idx="11">
                  <c:v>14</c:v>
                </c:pt>
                <c:pt idx="12">
                  <c:v>0</c:v>
                </c:pt>
                <c:pt idx="13">
                  <c:v>0</c:v>
                </c:pt>
                <c:pt idx="14">
                  <c:v>0</c:v>
                </c:pt>
                <c:pt idx="15">
                  <c:v>0</c:v>
                </c:pt>
                <c:pt idx="16">
                  <c:v>15</c:v>
                </c:pt>
                <c:pt idx="17">
                  <c:v>15</c:v>
                </c:pt>
                <c:pt idx="18">
                  <c:v>2</c:v>
                </c:pt>
                <c:pt idx="19">
                  <c:v>5</c:v>
                </c:pt>
                <c:pt idx="20">
                  <c:v>17</c:v>
                </c:pt>
                <c:pt idx="21">
                  <c:v>4</c:v>
                </c:pt>
                <c:pt idx="22">
                  <c:v>0</c:v>
                </c:pt>
                <c:pt idx="23">
                  <c:v>0</c:v>
                </c:pt>
                <c:pt idx="24">
                  <c:v>0</c:v>
                </c:pt>
                <c:pt idx="25">
                  <c:v>0</c:v>
                </c:pt>
                <c:pt idx="26">
                  <c:v>40</c:v>
                </c:pt>
                <c:pt idx="27">
                  <c:v>30</c:v>
                </c:pt>
                <c:pt idx="28">
                  <c:v>0</c:v>
                </c:pt>
                <c:pt idx="29">
                  <c:v>0</c:v>
                </c:pt>
                <c:pt idx="30">
                  <c:v>0</c:v>
                </c:pt>
                <c:pt idx="31">
                  <c:v>0</c:v>
                </c:pt>
                <c:pt idx="32">
                  <c:v>3</c:v>
                </c:pt>
                <c:pt idx="33">
                  <c:v>0</c:v>
                </c:pt>
                <c:pt idx="34">
                  <c:v>1</c:v>
                </c:pt>
                <c:pt idx="35">
                  <c:v>1</c:v>
                </c:pt>
                <c:pt idx="36">
                  <c:v>0</c:v>
                </c:pt>
                <c:pt idx="37">
                  <c:v>11</c:v>
                </c:pt>
                <c:pt idx="38">
                  <c:v>3</c:v>
                </c:pt>
                <c:pt idx="39">
                  <c:v>2</c:v>
                </c:pt>
                <c:pt idx="40">
                  <c:v>5</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numCache>
            </c:numRef>
          </c:val>
          <c:extLst>
            <c:ext xmlns:c16="http://schemas.microsoft.com/office/drawing/2014/chart" uri="{C3380CC4-5D6E-409C-BE32-E72D297353CC}">
              <c16:uniqueId val="{0000000F-935A-4126-A144-FE499CE2B659}"/>
            </c:ext>
          </c:extLst>
        </c:ser>
        <c:ser>
          <c:idx val="16"/>
          <c:order val="15"/>
          <c:tx>
            <c:strRef>
              <c:f>'Dados Dashboard'!$AM$2</c:f>
              <c:strCache>
                <c:ptCount val="1"/>
                <c:pt idx="0">
                  <c:v> CESMO</c:v>
                </c:pt>
              </c:strCache>
            </c:strRef>
          </c:tx>
          <c:spPr>
            <a:solidFill>
              <a:schemeClr val="accent5">
                <a:lumMod val="80000"/>
                <a:lumOff val="2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pt-B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'Dados Dashboard'!$AM$3:$AM$57</c:f>
              <c:numCache>
                <c:formatCode>General</c:formatCode>
                <c:ptCount val="55"/>
                <c:pt idx="0">
                  <c:v>2</c:v>
                </c:pt>
                <c:pt idx="1">
                  <c:v>10</c:v>
                </c:pt>
                <c:pt idx="2">
                  <c:v>50</c:v>
                </c:pt>
                <c:pt idx="3">
                  <c:v>50</c:v>
                </c:pt>
                <c:pt idx="4">
                  <c:v>30</c:v>
                </c:pt>
                <c:pt idx="5">
                  <c:v>60</c:v>
                </c:pt>
                <c:pt idx="6">
                  <c:v>10</c:v>
                </c:pt>
                <c:pt idx="7">
                  <c:v>50</c:v>
                </c:pt>
                <c:pt idx="8">
                  <c:v>60</c:v>
                </c:pt>
                <c:pt idx="9">
                  <c:v>50</c:v>
                </c:pt>
                <c:pt idx="10">
                  <c:v>5</c:v>
                </c:pt>
                <c:pt idx="11">
                  <c:v>15</c:v>
                </c:pt>
                <c:pt idx="12">
                  <c:v>20</c:v>
                </c:pt>
                <c:pt idx="13">
                  <c:v>0</c:v>
                </c:pt>
                <c:pt idx="14">
                  <c:v>4</c:v>
                </c:pt>
                <c:pt idx="15">
                  <c:v>0</c:v>
                </c:pt>
                <c:pt idx="16">
                  <c:v>3</c:v>
                </c:pt>
                <c:pt idx="17">
                  <c:v>20</c:v>
                </c:pt>
                <c:pt idx="18">
                  <c:v>20</c:v>
                </c:pt>
                <c:pt idx="19">
                  <c:v>4</c:v>
                </c:pt>
                <c:pt idx="20">
                  <c:v>1</c:v>
                </c:pt>
                <c:pt idx="21">
                  <c:v>5</c:v>
                </c:pt>
                <c:pt idx="22">
                  <c:v>10</c:v>
                </c:pt>
                <c:pt idx="23">
                  <c:v>0</c:v>
                </c:pt>
                <c:pt idx="24">
                  <c:v>0</c:v>
                </c:pt>
                <c:pt idx="25">
                  <c:v>0</c:v>
                </c:pt>
                <c:pt idx="26">
                  <c:v>0</c:v>
                </c:pt>
                <c:pt idx="27">
                  <c:v>0</c:v>
                </c:pt>
                <c:pt idx="28">
                  <c:v>0</c:v>
                </c:pt>
                <c:pt idx="29">
                  <c:v>0</c:v>
                </c:pt>
                <c:pt idx="30">
                  <c:v>0</c:v>
                </c:pt>
                <c:pt idx="31">
                  <c:v>10</c:v>
                </c:pt>
                <c:pt idx="32">
                  <c:v>15</c:v>
                </c:pt>
                <c:pt idx="33">
                  <c:v>0</c:v>
                </c:pt>
                <c:pt idx="34">
                  <c:v>4</c:v>
                </c:pt>
                <c:pt idx="35">
                  <c:v>4</c:v>
                </c:pt>
                <c:pt idx="36">
                  <c:v>0</c:v>
                </c:pt>
                <c:pt idx="37">
                  <c:v>4</c:v>
                </c:pt>
                <c:pt idx="38">
                  <c:v>5</c:v>
                </c:pt>
                <c:pt idx="39">
                  <c:v>10</c:v>
                </c:pt>
                <c:pt idx="40">
                  <c:v>15</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numCache>
            </c:numRef>
          </c:val>
          <c:extLst>
            <c:ext xmlns:c16="http://schemas.microsoft.com/office/drawing/2014/chart" uri="{C3380CC4-5D6E-409C-BE32-E72D297353CC}">
              <c16:uniqueId val="{00000010-935A-4126-A144-FE499CE2B659}"/>
            </c:ext>
          </c:extLst>
        </c:ser>
        <c:dLbls>
          <c:showLegendKey val="0"/>
          <c:showVal val="0"/>
          <c:showCatName val="0"/>
          <c:showSerName val="0"/>
          <c:showPercent val="0"/>
          <c:showBubbleSize val="0"/>
        </c:dLbls>
        <c:gapWidth val="219"/>
        <c:overlap val="-27"/>
        <c:axId val="403384895"/>
        <c:axId val="403396127"/>
      </c:barChart>
      <c:catAx>
        <c:axId val="403384895"/>
        <c:scaling>
          <c:orientation val="minMax"/>
        </c:scaling>
        <c:delete val="0"/>
        <c:axPos val="b"/>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t-BR"/>
          </a:p>
        </c:txPr>
        <c:crossAx val="403396127"/>
        <c:crosses val="autoZero"/>
        <c:auto val="1"/>
        <c:lblAlgn val="ctr"/>
        <c:lblOffset val="100"/>
        <c:noMultiLvlLbl val="0"/>
      </c:catAx>
      <c:valAx>
        <c:axId val="403396127"/>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t-BR"/>
          </a:p>
        </c:txPr>
        <c:crossAx val="403384895"/>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t-BR"/>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pt-BR"/>
    </a:p>
  </c:txPr>
  <c:printSettings>
    <c:headerFooter/>
    <c:pageMargins b="0.78740157499999996" l="0.511811024" r="0.511811024" t="0.78740157499999996" header="0.31496062000000002" footer="0.3149606200000000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pt-BR"/>
              <a:t>Saldo</a:t>
            </a:r>
            <a:r>
              <a:rPr lang="pt-BR" baseline="0"/>
              <a:t> Utilizado Por Centro</a:t>
            </a:r>
            <a:endParaRPr lang="pt-B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pt-BR"/>
        </a:p>
      </c:txPr>
    </c:title>
    <c:autoTitleDeleted val="0"/>
    <c:plotArea>
      <c:layout/>
      <c:barChart>
        <c:barDir val="col"/>
        <c:grouping val="clustered"/>
        <c:varyColors val="0"/>
        <c:ser>
          <c:idx val="1"/>
          <c:order val="0"/>
          <c:tx>
            <c:strRef>
              <c:f>'Dados Dashboard'!$AN$2</c:f>
              <c:strCache>
                <c:ptCount val="1"/>
                <c:pt idx="0">
                  <c:v> Reitoria </c:v>
                </c:pt>
              </c:strCache>
            </c:strRef>
          </c:tx>
          <c:spPr>
            <a:solidFill>
              <a:schemeClr val="accent2"/>
            </a:solidFill>
            <a:ln>
              <a:noFill/>
            </a:ln>
            <a:effectLst/>
          </c:spPr>
          <c:invertIfNegative val="0"/>
          <c:cat>
            <c:numRef>
              <c:f>'Dados Dashboard'!$A$3:$A$57</c:f>
              <c:numCache>
                <c:formatCode>General</c:formatCode>
                <c:ptCount val="5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26</c:v>
                </c:pt>
                <c:pt idx="18">
                  <c:v>27</c:v>
                </c:pt>
                <c:pt idx="19">
                  <c:v>28</c:v>
                </c:pt>
                <c:pt idx="20">
                  <c:v>29</c:v>
                </c:pt>
                <c:pt idx="21">
                  <c:v>30</c:v>
                </c:pt>
                <c:pt idx="22">
                  <c:v>31</c:v>
                </c:pt>
                <c:pt idx="23">
                  <c:v>33</c:v>
                </c:pt>
                <c:pt idx="24">
                  <c:v>34</c:v>
                </c:pt>
                <c:pt idx="25">
                  <c:v>35</c:v>
                </c:pt>
                <c:pt idx="26">
                  <c:v>36</c:v>
                </c:pt>
                <c:pt idx="27">
                  <c:v>37</c:v>
                </c:pt>
                <c:pt idx="28">
                  <c:v>38</c:v>
                </c:pt>
                <c:pt idx="29">
                  <c:v>39</c:v>
                </c:pt>
                <c:pt idx="30">
                  <c:v>59</c:v>
                </c:pt>
                <c:pt idx="31">
                  <c:v>60</c:v>
                </c:pt>
                <c:pt idx="32">
                  <c:v>61</c:v>
                </c:pt>
                <c:pt idx="33">
                  <c:v>62</c:v>
                </c:pt>
                <c:pt idx="34">
                  <c:v>63</c:v>
                </c:pt>
                <c:pt idx="35">
                  <c:v>64</c:v>
                </c:pt>
                <c:pt idx="36">
                  <c:v>65</c:v>
                </c:pt>
                <c:pt idx="37">
                  <c:v>68</c:v>
                </c:pt>
                <c:pt idx="38">
                  <c:v>75</c:v>
                </c:pt>
                <c:pt idx="39">
                  <c:v>76</c:v>
                </c:pt>
                <c:pt idx="40">
                  <c:v>77</c:v>
                </c:pt>
                <c:pt idx="41">
                  <c:v>78</c:v>
                </c:pt>
                <c:pt idx="42">
                  <c:v>84</c:v>
                </c:pt>
                <c:pt idx="43">
                  <c:v>85</c:v>
                </c:pt>
                <c:pt idx="44">
                  <c:v>86</c:v>
                </c:pt>
                <c:pt idx="45">
                  <c:v>87</c:v>
                </c:pt>
                <c:pt idx="46">
                  <c:v>89</c:v>
                </c:pt>
                <c:pt idx="47">
                  <c:v>90</c:v>
                </c:pt>
                <c:pt idx="48">
                  <c:v>91</c:v>
                </c:pt>
                <c:pt idx="49">
                  <c:v>92</c:v>
                </c:pt>
                <c:pt idx="50">
                  <c:v>93</c:v>
                </c:pt>
                <c:pt idx="51">
                  <c:v>94</c:v>
                </c:pt>
                <c:pt idx="52">
                  <c:v>95</c:v>
                </c:pt>
                <c:pt idx="53">
                  <c:v>96</c:v>
                </c:pt>
                <c:pt idx="54">
                  <c:v>101</c:v>
                </c:pt>
              </c:numCache>
            </c:numRef>
          </c:cat>
          <c:val>
            <c:numRef>
              <c:f>'Dados Dashboard'!$AN$3:$AN$57</c:f>
              <c:numCache>
                <c:formatCode>#,##0</c:formatCode>
                <c:ptCount val="55"/>
                <c:pt idx="0">
                  <c:v>0</c:v>
                </c:pt>
                <c:pt idx="1">
                  <c:v>48</c:v>
                </c:pt>
                <c:pt idx="2">
                  <c:v>48</c:v>
                </c:pt>
                <c:pt idx="3">
                  <c:v>48</c:v>
                </c:pt>
                <c:pt idx="4">
                  <c:v>36</c:v>
                </c:pt>
                <c:pt idx="5">
                  <c:v>16</c:v>
                </c:pt>
                <c:pt idx="6">
                  <c:v>48</c:v>
                </c:pt>
                <c:pt idx="7">
                  <c:v>48</c:v>
                </c:pt>
                <c:pt idx="8">
                  <c:v>16</c:v>
                </c:pt>
                <c:pt idx="9">
                  <c:v>0</c:v>
                </c:pt>
                <c:pt idx="10">
                  <c:v>0</c:v>
                </c:pt>
                <c:pt idx="11">
                  <c:v>16</c:v>
                </c:pt>
                <c:pt idx="12">
                  <c:v>28</c:v>
                </c:pt>
                <c:pt idx="13">
                  <c:v>0</c:v>
                </c:pt>
                <c:pt idx="14">
                  <c:v>0</c:v>
                </c:pt>
                <c:pt idx="15">
                  <c:v>0</c:v>
                </c:pt>
                <c:pt idx="16">
                  <c:v>4</c:v>
                </c:pt>
                <c:pt idx="17">
                  <c:v>0</c:v>
                </c:pt>
                <c:pt idx="18">
                  <c:v>0</c:v>
                </c:pt>
                <c:pt idx="19">
                  <c:v>2</c:v>
                </c:pt>
                <c:pt idx="20">
                  <c:v>0</c:v>
                </c:pt>
                <c:pt idx="21">
                  <c:v>16</c:v>
                </c:pt>
                <c:pt idx="22">
                  <c:v>18</c:v>
                </c:pt>
                <c:pt idx="23">
                  <c:v>0</c:v>
                </c:pt>
                <c:pt idx="24">
                  <c:v>0</c:v>
                </c:pt>
                <c:pt idx="25">
                  <c:v>0</c:v>
                </c:pt>
                <c:pt idx="26">
                  <c:v>0</c:v>
                </c:pt>
                <c:pt idx="27">
                  <c:v>0</c:v>
                </c:pt>
                <c:pt idx="28">
                  <c:v>0</c:v>
                </c:pt>
                <c:pt idx="29">
                  <c:v>0</c:v>
                </c:pt>
                <c:pt idx="30">
                  <c:v>160</c:v>
                </c:pt>
                <c:pt idx="31">
                  <c:v>160</c:v>
                </c:pt>
                <c:pt idx="32">
                  <c:v>0</c:v>
                </c:pt>
                <c:pt idx="33">
                  <c:v>16</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numCache>
            </c:numRef>
          </c:val>
          <c:extLst>
            <c:ext xmlns:c16="http://schemas.microsoft.com/office/drawing/2014/chart" uri="{C3380CC4-5D6E-409C-BE32-E72D297353CC}">
              <c16:uniqueId val="{00000001-69D3-42FF-81ED-0FBDCD0908E6}"/>
            </c:ext>
          </c:extLst>
        </c:ser>
        <c:ser>
          <c:idx val="2"/>
          <c:order val="1"/>
          <c:tx>
            <c:strRef>
              <c:f>'Dados Dashboard'!$AO$2</c:f>
              <c:strCache>
                <c:ptCount val="1"/>
                <c:pt idx="0">
                  <c:v> PROEX/PROPPG </c:v>
                </c:pt>
              </c:strCache>
            </c:strRef>
          </c:tx>
          <c:spPr>
            <a:solidFill>
              <a:schemeClr val="accent3"/>
            </a:solidFill>
            <a:ln>
              <a:noFill/>
            </a:ln>
            <a:effectLst/>
          </c:spPr>
          <c:invertIfNegative val="0"/>
          <c:cat>
            <c:numRef>
              <c:f>'Dados Dashboard'!$A$3:$A$57</c:f>
              <c:numCache>
                <c:formatCode>General</c:formatCode>
                <c:ptCount val="5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26</c:v>
                </c:pt>
                <c:pt idx="18">
                  <c:v>27</c:v>
                </c:pt>
                <c:pt idx="19">
                  <c:v>28</c:v>
                </c:pt>
                <c:pt idx="20">
                  <c:v>29</c:v>
                </c:pt>
                <c:pt idx="21">
                  <c:v>30</c:v>
                </c:pt>
                <c:pt idx="22">
                  <c:v>31</c:v>
                </c:pt>
                <c:pt idx="23">
                  <c:v>33</c:v>
                </c:pt>
                <c:pt idx="24">
                  <c:v>34</c:v>
                </c:pt>
                <c:pt idx="25">
                  <c:v>35</c:v>
                </c:pt>
                <c:pt idx="26">
                  <c:v>36</c:v>
                </c:pt>
                <c:pt idx="27">
                  <c:v>37</c:v>
                </c:pt>
                <c:pt idx="28">
                  <c:v>38</c:v>
                </c:pt>
                <c:pt idx="29">
                  <c:v>39</c:v>
                </c:pt>
                <c:pt idx="30">
                  <c:v>59</c:v>
                </c:pt>
                <c:pt idx="31">
                  <c:v>60</c:v>
                </c:pt>
                <c:pt idx="32">
                  <c:v>61</c:v>
                </c:pt>
                <c:pt idx="33">
                  <c:v>62</c:v>
                </c:pt>
                <c:pt idx="34">
                  <c:v>63</c:v>
                </c:pt>
                <c:pt idx="35">
                  <c:v>64</c:v>
                </c:pt>
                <c:pt idx="36">
                  <c:v>65</c:v>
                </c:pt>
                <c:pt idx="37">
                  <c:v>68</c:v>
                </c:pt>
                <c:pt idx="38">
                  <c:v>75</c:v>
                </c:pt>
                <c:pt idx="39">
                  <c:v>76</c:v>
                </c:pt>
                <c:pt idx="40">
                  <c:v>77</c:v>
                </c:pt>
                <c:pt idx="41">
                  <c:v>78</c:v>
                </c:pt>
                <c:pt idx="42">
                  <c:v>84</c:v>
                </c:pt>
                <c:pt idx="43">
                  <c:v>85</c:v>
                </c:pt>
                <c:pt idx="44">
                  <c:v>86</c:v>
                </c:pt>
                <c:pt idx="45">
                  <c:v>87</c:v>
                </c:pt>
                <c:pt idx="46">
                  <c:v>89</c:v>
                </c:pt>
                <c:pt idx="47">
                  <c:v>90</c:v>
                </c:pt>
                <c:pt idx="48">
                  <c:v>91</c:v>
                </c:pt>
                <c:pt idx="49">
                  <c:v>92</c:v>
                </c:pt>
                <c:pt idx="50">
                  <c:v>93</c:v>
                </c:pt>
                <c:pt idx="51">
                  <c:v>94</c:v>
                </c:pt>
                <c:pt idx="52">
                  <c:v>95</c:v>
                </c:pt>
                <c:pt idx="53">
                  <c:v>96</c:v>
                </c:pt>
                <c:pt idx="54">
                  <c:v>101</c:v>
                </c:pt>
              </c:numCache>
            </c:numRef>
          </c:cat>
          <c:val>
            <c:numRef>
              <c:f>'Dados Dashboard'!$AO$3:$AO$57</c:f>
              <c:numCache>
                <c:formatCode>#,##0</c:formatCode>
                <c:ptCount val="5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numCache>
            </c:numRef>
          </c:val>
          <c:extLst>
            <c:ext xmlns:c16="http://schemas.microsoft.com/office/drawing/2014/chart" uri="{C3380CC4-5D6E-409C-BE32-E72D297353CC}">
              <c16:uniqueId val="{00000002-69D3-42FF-81ED-0FBDCD0908E6}"/>
            </c:ext>
          </c:extLst>
        </c:ser>
        <c:ser>
          <c:idx val="3"/>
          <c:order val="2"/>
          <c:tx>
            <c:strRef>
              <c:f>'Dados Dashboard'!$AP$2</c:f>
              <c:strCache>
                <c:ptCount val="1"/>
                <c:pt idx="0">
                  <c:v> BU </c:v>
                </c:pt>
              </c:strCache>
            </c:strRef>
          </c:tx>
          <c:spPr>
            <a:solidFill>
              <a:schemeClr val="accent4"/>
            </a:solidFill>
            <a:ln>
              <a:noFill/>
            </a:ln>
            <a:effectLst/>
          </c:spPr>
          <c:invertIfNegative val="0"/>
          <c:cat>
            <c:numRef>
              <c:f>'Dados Dashboard'!$A$3:$A$57</c:f>
              <c:numCache>
                <c:formatCode>General</c:formatCode>
                <c:ptCount val="5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26</c:v>
                </c:pt>
                <c:pt idx="18">
                  <c:v>27</c:v>
                </c:pt>
                <c:pt idx="19">
                  <c:v>28</c:v>
                </c:pt>
                <c:pt idx="20">
                  <c:v>29</c:v>
                </c:pt>
                <c:pt idx="21">
                  <c:v>30</c:v>
                </c:pt>
                <c:pt idx="22">
                  <c:v>31</c:v>
                </c:pt>
                <c:pt idx="23">
                  <c:v>33</c:v>
                </c:pt>
                <c:pt idx="24">
                  <c:v>34</c:v>
                </c:pt>
                <c:pt idx="25">
                  <c:v>35</c:v>
                </c:pt>
                <c:pt idx="26">
                  <c:v>36</c:v>
                </c:pt>
                <c:pt idx="27">
                  <c:v>37</c:v>
                </c:pt>
                <c:pt idx="28">
                  <c:v>38</c:v>
                </c:pt>
                <c:pt idx="29">
                  <c:v>39</c:v>
                </c:pt>
                <c:pt idx="30">
                  <c:v>59</c:v>
                </c:pt>
                <c:pt idx="31">
                  <c:v>60</c:v>
                </c:pt>
                <c:pt idx="32">
                  <c:v>61</c:v>
                </c:pt>
                <c:pt idx="33">
                  <c:v>62</c:v>
                </c:pt>
                <c:pt idx="34">
                  <c:v>63</c:v>
                </c:pt>
                <c:pt idx="35">
                  <c:v>64</c:v>
                </c:pt>
                <c:pt idx="36">
                  <c:v>65</c:v>
                </c:pt>
                <c:pt idx="37">
                  <c:v>68</c:v>
                </c:pt>
                <c:pt idx="38">
                  <c:v>75</c:v>
                </c:pt>
                <c:pt idx="39">
                  <c:v>76</c:v>
                </c:pt>
                <c:pt idx="40">
                  <c:v>77</c:v>
                </c:pt>
                <c:pt idx="41">
                  <c:v>78</c:v>
                </c:pt>
                <c:pt idx="42">
                  <c:v>84</c:v>
                </c:pt>
                <c:pt idx="43">
                  <c:v>85</c:v>
                </c:pt>
                <c:pt idx="44">
                  <c:v>86</c:v>
                </c:pt>
                <c:pt idx="45">
                  <c:v>87</c:v>
                </c:pt>
                <c:pt idx="46">
                  <c:v>89</c:v>
                </c:pt>
                <c:pt idx="47">
                  <c:v>90</c:v>
                </c:pt>
                <c:pt idx="48">
                  <c:v>91</c:v>
                </c:pt>
                <c:pt idx="49">
                  <c:v>92</c:v>
                </c:pt>
                <c:pt idx="50">
                  <c:v>93</c:v>
                </c:pt>
                <c:pt idx="51">
                  <c:v>94</c:v>
                </c:pt>
                <c:pt idx="52">
                  <c:v>95</c:v>
                </c:pt>
                <c:pt idx="53">
                  <c:v>96</c:v>
                </c:pt>
                <c:pt idx="54">
                  <c:v>101</c:v>
                </c:pt>
              </c:numCache>
            </c:numRef>
          </c:cat>
          <c:val>
            <c:numRef>
              <c:f>'Dados Dashboard'!$AP$3:$AP$57</c:f>
              <c:numCache>
                <c:formatCode>#,##0</c:formatCode>
                <c:ptCount val="5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numCache>
            </c:numRef>
          </c:val>
          <c:extLst>
            <c:ext xmlns:c16="http://schemas.microsoft.com/office/drawing/2014/chart" uri="{C3380CC4-5D6E-409C-BE32-E72D297353CC}">
              <c16:uniqueId val="{00000003-69D3-42FF-81ED-0FBDCD0908E6}"/>
            </c:ext>
          </c:extLst>
        </c:ser>
        <c:ser>
          <c:idx val="4"/>
          <c:order val="3"/>
          <c:tx>
            <c:strRef>
              <c:f>'Dados Dashboard'!$AQ$2</c:f>
              <c:strCache>
                <c:ptCount val="1"/>
                <c:pt idx="0">
                  <c:v> ESAG </c:v>
                </c:pt>
              </c:strCache>
            </c:strRef>
          </c:tx>
          <c:spPr>
            <a:solidFill>
              <a:schemeClr val="accent5"/>
            </a:solidFill>
            <a:ln>
              <a:noFill/>
            </a:ln>
            <a:effectLst/>
          </c:spPr>
          <c:invertIfNegative val="0"/>
          <c:cat>
            <c:numRef>
              <c:f>'Dados Dashboard'!$A$3:$A$57</c:f>
              <c:numCache>
                <c:formatCode>General</c:formatCode>
                <c:ptCount val="5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26</c:v>
                </c:pt>
                <c:pt idx="18">
                  <c:v>27</c:v>
                </c:pt>
                <c:pt idx="19">
                  <c:v>28</c:v>
                </c:pt>
                <c:pt idx="20">
                  <c:v>29</c:v>
                </c:pt>
                <c:pt idx="21">
                  <c:v>30</c:v>
                </c:pt>
                <c:pt idx="22">
                  <c:v>31</c:v>
                </c:pt>
                <c:pt idx="23">
                  <c:v>33</c:v>
                </c:pt>
                <c:pt idx="24">
                  <c:v>34</c:v>
                </c:pt>
                <c:pt idx="25">
                  <c:v>35</c:v>
                </c:pt>
                <c:pt idx="26">
                  <c:v>36</c:v>
                </c:pt>
                <c:pt idx="27">
                  <c:v>37</c:v>
                </c:pt>
                <c:pt idx="28">
                  <c:v>38</c:v>
                </c:pt>
                <c:pt idx="29">
                  <c:v>39</c:v>
                </c:pt>
                <c:pt idx="30">
                  <c:v>59</c:v>
                </c:pt>
                <c:pt idx="31">
                  <c:v>60</c:v>
                </c:pt>
                <c:pt idx="32">
                  <c:v>61</c:v>
                </c:pt>
                <c:pt idx="33">
                  <c:v>62</c:v>
                </c:pt>
                <c:pt idx="34">
                  <c:v>63</c:v>
                </c:pt>
                <c:pt idx="35">
                  <c:v>64</c:v>
                </c:pt>
                <c:pt idx="36">
                  <c:v>65</c:v>
                </c:pt>
                <c:pt idx="37">
                  <c:v>68</c:v>
                </c:pt>
                <c:pt idx="38">
                  <c:v>75</c:v>
                </c:pt>
                <c:pt idx="39">
                  <c:v>76</c:v>
                </c:pt>
                <c:pt idx="40">
                  <c:v>77</c:v>
                </c:pt>
                <c:pt idx="41">
                  <c:v>78</c:v>
                </c:pt>
                <c:pt idx="42">
                  <c:v>84</c:v>
                </c:pt>
                <c:pt idx="43">
                  <c:v>85</c:v>
                </c:pt>
                <c:pt idx="44">
                  <c:v>86</c:v>
                </c:pt>
                <c:pt idx="45">
                  <c:v>87</c:v>
                </c:pt>
                <c:pt idx="46">
                  <c:v>89</c:v>
                </c:pt>
                <c:pt idx="47">
                  <c:v>90</c:v>
                </c:pt>
                <c:pt idx="48">
                  <c:v>91</c:v>
                </c:pt>
                <c:pt idx="49">
                  <c:v>92</c:v>
                </c:pt>
                <c:pt idx="50">
                  <c:v>93</c:v>
                </c:pt>
                <c:pt idx="51">
                  <c:v>94</c:v>
                </c:pt>
                <c:pt idx="52">
                  <c:v>95</c:v>
                </c:pt>
                <c:pt idx="53">
                  <c:v>96</c:v>
                </c:pt>
                <c:pt idx="54">
                  <c:v>101</c:v>
                </c:pt>
              </c:numCache>
            </c:numRef>
          </c:cat>
          <c:val>
            <c:numRef>
              <c:f>'Dados Dashboard'!$AQ$3:$AQ$57</c:f>
              <c:numCache>
                <c:formatCode>#,##0</c:formatCode>
                <c:ptCount val="55"/>
                <c:pt idx="0">
                  <c:v>0</c:v>
                </c:pt>
                <c:pt idx="1">
                  <c:v>0</c:v>
                </c:pt>
                <c:pt idx="2">
                  <c:v>0</c:v>
                </c:pt>
                <c:pt idx="3">
                  <c:v>0</c:v>
                </c:pt>
                <c:pt idx="4">
                  <c:v>50</c:v>
                </c:pt>
                <c:pt idx="5">
                  <c:v>0</c:v>
                </c:pt>
                <c:pt idx="6">
                  <c:v>0</c:v>
                </c:pt>
                <c:pt idx="7">
                  <c:v>15</c:v>
                </c:pt>
                <c:pt idx="8">
                  <c:v>1</c:v>
                </c:pt>
                <c:pt idx="9">
                  <c:v>0</c:v>
                </c:pt>
                <c:pt idx="10">
                  <c:v>0</c:v>
                </c:pt>
                <c:pt idx="11">
                  <c:v>5</c:v>
                </c:pt>
                <c:pt idx="12">
                  <c:v>0</c:v>
                </c:pt>
                <c:pt idx="13">
                  <c:v>0</c:v>
                </c:pt>
                <c:pt idx="14">
                  <c:v>0</c:v>
                </c:pt>
                <c:pt idx="15">
                  <c:v>0</c:v>
                </c:pt>
                <c:pt idx="16">
                  <c:v>3</c:v>
                </c:pt>
                <c:pt idx="17">
                  <c:v>0</c:v>
                </c:pt>
                <c:pt idx="18">
                  <c:v>20</c:v>
                </c:pt>
                <c:pt idx="19">
                  <c:v>0</c:v>
                </c:pt>
                <c:pt idx="20">
                  <c:v>0</c:v>
                </c:pt>
                <c:pt idx="21">
                  <c:v>10</c:v>
                </c:pt>
                <c:pt idx="22">
                  <c:v>0</c:v>
                </c:pt>
                <c:pt idx="23">
                  <c:v>15</c:v>
                </c:pt>
                <c:pt idx="24">
                  <c:v>0</c:v>
                </c:pt>
                <c:pt idx="25">
                  <c:v>15</c:v>
                </c:pt>
                <c:pt idx="26">
                  <c:v>0</c:v>
                </c:pt>
                <c:pt idx="27">
                  <c:v>0</c:v>
                </c:pt>
                <c:pt idx="28">
                  <c:v>0</c:v>
                </c:pt>
                <c:pt idx="29">
                  <c:v>0</c:v>
                </c:pt>
                <c:pt idx="30">
                  <c:v>20</c:v>
                </c:pt>
                <c:pt idx="31">
                  <c:v>20</c:v>
                </c:pt>
                <c:pt idx="32">
                  <c:v>1</c:v>
                </c:pt>
                <c:pt idx="33">
                  <c:v>5</c:v>
                </c:pt>
                <c:pt idx="34">
                  <c:v>0</c:v>
                </c:pt>
                <c:pt idx="35">
                  <c:v>2</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numCache>
            </c:numRef>
          </c:val>
          <c:extLst>
            <c:ext xmlns:c16="http://schemas.microsoft.com/office/drawing/2014/chart" uri="{C3380CC4-5D6E-409C-BE32-E72D297353CC}">
              <c16:uniqueId val="{00000004-69D3-42FF-81ED-0FBDCD0908E6}"/>
            </c:ext>
          </c:extLst>
        </c:ser>
        <c:ser>
          <c:idx val="5"/>
          <c:order val="4"/>
          <c:tx>
            <c:strRef>
              <c:f>'Dados Dashboard'!$AR$2</c:f>
              <c:strCache>
                <c:ptCount val="1"/>
                <c:pt idx="0">
                  <c:v> CEART </c:v>
                </c:pt>
              </c:strCache>
            </c:strRef>
          </c:tx>
          <c:spPr>
            <a:solidFill>
              <a:schemeClr val="accent6"/>
            </a:solidFill>
            <a:ln>
              <a:noFill/>
            </a:ln>
            <a:effectLst/>
          </c:spPr>
          <c:invertIfNegative val="0"/>
          <c:cat>
            <c:numRef>
              <c:f>'Dados Dashboard'!$A$3:$A$57</c:f>
              <c:numCache>
                <c:formatCode>General</c:formatCode>
                <c:ptCount val="5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26</c:v>
                </c:pt>
                <c:pt idx="18">
                  <c:v>27</c:v>
                </c:pt>
                <c:pt idx="19">
                  <c:v>28</c:v>
                </c:pt>
                <c:pt idx="20">
                  <c:v>29</c:v>
                </c:pt>
                <c:pt idx="21">
                  <c:v>30</c:v>
                </c:pt>
                <c:pt idx="22">
                  <c:v>31</c:v>
                </c:pt>
                <c:pt idx="23">
                  <c:v>33</c:v>
                </c:pt>
                <c:pt idx="24">
                  <c:v>34</c:v>
                </c:pt>
                <c:pt idx="25">
                  <c:v>35</c:v>
                </c:pt>
                <c:pt idx="26">
                  <c:v>36</c:v>
                </c:pt>
                <c:pt idx="27">
                  <c:v>37</c:v>
                </c:pt>
                <c:pt idx="28">
                  <c:v>38</c:v>
                </c:pt>
                <c:pt idx="29">
                  <c:v>39</c:v>
                </c:pt>
                <c:pt idx="30">
                  <c:v>59</c:v>
                </c:pt>
                <c:pt idx="31">
                  <c:v>60</c:v>
                </c:pt>
                <c:pt idx="32">
                  <c:v>61</c:v>
                </c:pt>
                <c:pt idx="33">
                  <c:v>62</c:v>
                </c:pt>
                <c:pt idx="34">
                  <c:v>63</c:v>
                </c:pt>
                <c:pt idx="35">
                  <c:v>64</c:v>
                </c:pt>
                <c:pt idx="36">
                  <c:v>65</c:v>
                </c:pt>
                <c:pt idx="37">
                  <c:v>68</c:v>
                </c:pt>
                <c:pt idx="38">
                  <c:v>75</c:v>
                </c:pt>
                <c:pt idx="39">
                  <c:v>76</c:v>
                </c:pt>
                <c:pt idx="40">
                  <c:v>77</c:v>
                </c:pt>
                <c:pt idx="41">
                  <c:v>78</c:v>
                </c:pt>
                <c:pt idx="42">
                  <c:v>84</c:v>
                </c:pt>
                <c:pt idx="43">
                  <c:v>85</c:v>
                </c:pt>
                <c:pt idx="44">
                  <c:v>86</c:v>
                </c:pt>
                <c:pt idx="45">
                  <c:v>87</c:v>
                </c:pt>
                <c:pt idx="46">
                  <c:v>89</c:v>
                </c:pt>
                <c:pt idx="47">
                  <c:v>90</c:v>
                </c:pt>
                <c:pt idx="48">
                  <c:v>91</c:v>
                </c:pt>
                <c:pt idx="49">
                  <c:v>92</c:v>
                </c:pt>
                <c:pt idx="50">
                  <c:v>93</c:v>
                </c:pt>
                <c:pt idx="51">
                  <c:v>94</c:v>
                </c:pt>
                <c:pt idx="52">
                  <c:v>95</c:v>
                </c:pt>
                <c:pt idx="53">
                  <c:v>96</c:v>
                </c:pt>
                <c:pt idx="54">
                  <c:v>101</c:v>
                </c:pt>
              </c:numCache>
            </c:numRef>
          </c:cat>
          <c:val>
            <c:numRef>
              <c:f>'Dados Dashboard'!$AR$3:$AR$57</c:f>
              <c:numCache>
                <c:formatCode>#,##0</c:formatCode>
                <c:ptCount val="55"/>
                <c:pt idx="0">
                  <c:v>0</c:v>
                </c:pt>
                <c:pt idx="1">
                  <c:v>5</c:v>
                </c:pt>
                <c:pt idx="2">
                  <c:v>0</c:v>
                </c:pt>
                <c:pt idx="3">
                  <c:v>20</c:v>
                </c:pt>
                <c:pt idx="4">
                  <c:v>5</c:v>
                </c:pt>
                <c:pt idx="5">
                  <c:v>0</c:v>
                </c:pt>
                <c:pt idx="6">
                  <c:v>0</c:v>
                </c:pt>
                <c:pt idx="7">
                  <c:v>5</c:v>
                </c:pt>
                <c:pt idx="8">
                  <c:v>0</c:v>
                </c:pt>
                <c:pt idx="9">
                  <c:v>0</c:v>
                </c:pt>
                <c:pt idx="10">
                  <c:v>0</c:v>
                </c:pt>
                <c:pt idx="11">
                  <c:v>10</c:v>
                </c:pt>
                <c:pt idx="12">
                  <c:v>0</c:v>
                </c:pt>
                <c:pt idx="13">
                  <c:v>0</c:v>
                </c:pt>
                <c:pt idx="14">
                  <c:v>0</c:v>
                </c:pt>
                <c:pt idx="15">
                  <c:v>0</c:v>
                </c:pt>
                <c:pt idx="16">
                  <c:v>0</c:v>
                </c:pt>
                <c:pt idx="17">
                  <c:v>10</c:v>
                </c:pt>
                <c:pt idx="18">
                  <c:v>0</c:v>
                </c:pt>
                <c:pt idx="19">
                  <c:v>0</c:v>
                </c:pt>
                <c:pt idx="20">
                  <c:v>6</c:v>
                </c:pt>
                <c:pt idx="21">
                  <c:v>6</c:v>
                </c:pt>
                <c:pt idx="22">
                  <c:v>0</c:v>
                </c:pt>
                <c:pt idx="23">
                  <c:v>0</c:v>
                </c:pt>
                <c:pt idx="24">
                  <c:v>0</c:v>
                </c:pt>
                <c:pt idx="25">
                  <c:v>0</c:v>
                </c:pt>
                <c:pt idx="26">
                  <c:v>0</c:v>
                </c:pt>
                <c:pt idx="27">
                  <c:v>0</c:v>
                </c:pt>
                <c:pt idx="28">
                  <c:v>0</c:v>
                </c:pt>
                <c:pt idx="29">
                  <c:v>0</c:v>
                </c:pt>
                <c:pt idx="30">
                  <c:v>5</c:v>
                </c:pt>
                <c:pt idx="31">
                  <c:v>0</c:v>
                </c:pt>
                <c:pt idx="32">
                  <c:v>0</c:v>
                </c:pt>
                <c:pt idx="33">
                  <c:v>0</c:v>
                </c:pt>
                <c:pt idx="34">
                  <c:v>3</c:v>
                </c:pt>
                <c:pt idx="35">
                  <c:v>0</c:v>
                </c:pt>
                <c:pt idx="36">
                  <c:v>0</c:v>
                </c:pt>
                <c:pt idx="37">
                  <c:v>0</c:v>
                </c:pt>
                <c:pt idx="38">
                  <c:v>1</c:v>
                </c:pt>
                <c:pt idx="39">
                  <c:v>0</c:v>
                </c:pt>
                <c:pt idx="40">
                  <c:v>1</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numCache>
            </c:numRef>
          </c:val>
          <c:extLst>
            <c:ext xmlns:c16="http://schemas.microsoft.com/office/drawing/2014/chart" uri="{C3380CC4-5D6E-409C-BE32-E72D297353CC}">
              <c16:uniqueId val="{00000005-69D3-42FF-81ED-0FBDCD0908E6}"/>
            </c:ext>
          </c:extLst>
        </c:ser>
        <c:ser>
          <c:idx val="6"/>
          <c:order val="5"/>
          <c:tx>
            <c:strRef>
              <c:f>'Dados Dashboard'!$AS$2</c:f>
              <c:strCache>
                <c:ptCount val="1"/>
                <c:pt idx="0">
                  <c:v> FAED </c:v>
                </c:pt>
              </c:strCache>
            </c:strRef>
          </c:tx>
          <c:spPr>
            <a:solidFill>
              <a:schemeClr val="accent1">
                <a:lumMod val="60000"/>
              </a:schemeClr>
            </a:solidFill>
            <a:ln>
              <a:noFill/>
            </a:ln>
            <a:effectLst/>
          </c:spPr>
          <c:invertIfNegative val="0"/>
          <c:cat>
            <c:numRef>
              <c:f>'Dados Dashboard'!$A$3:$A$57</c:f>
              <c:numCache>
                <c:formatCode>General</c:formatCode>
                <c:ptCount val="5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26</c:v>
                </c:pt>
                <c:pt idx="18">
                  <c:v>27</c:v>
                </c:pt>
                <c:pt idx="19">
                  <c:v>28</c:v>
                </c:pt>
                <c:pt idx="20">
                  <c:v>29</c:v>
                </c:pt>
                <c:pt idx="21">
                  <c:v>30</c:v>
                </c:pt>
                <c:pt idx="22">
                  <c:v>31</c:v>
                </c:pt>
                <c:pt idx="23">
                  <c:v>33</c:v>
                </c:pt>
                <c:pt idx="24">
                  <c:v>34</c:v>
                </c:pt>
                <c:pt idx="25">
                  <c:v>35</c:v>
                </c:pt>
                <c:pt idx="26">
                  <c:v>36</c:v>
                </c:pt>
                <c:pt idx="27">
                  <c:v>37</c:v>
                </c:pt>
                <c:pt idx="28">
                  <c:v>38</c:v>
                </c:pt>
                <c:pt idx="29">
                  <c:v>39</c:v>
                </c:pt>
                <c:pt idx="30">
                  <c:v>59</c:v>
                </c:pt>
                <c:pt idx="31">
                  <c:v>60</c:v>
                </c:pt>
                <c:pt idx="32">
                  <c:v>61</c:v>
                </c:pt>
                <c:pt idx="33">
                  <c:v>62</c:v>
                </c:pt>
                <c:pt idx="34">
                  <c:v>63</c:v>
                </c:pt>
                <c:pt idx="35">
                  <c:v>64</c:v>
                </c:pt>
                <c:pt idx="36">
                  <c:v>65</c:v>
                </c:pt>
                <c:pt idx="37">
                  <c:v>68</c:v>
                </c:pt>
                <c:pt idx="38">
                  <c:v>75</c:v>
                </c:pt>
                <c:pt idx="39">
                  <c:v>76</c:v>
                </c:pt>
                <c:pt idx="40">
                  <c:v>77</c:v>
                </c:pt>
                <c:pt idx="41">
                  <c:v>78</c:v>
                </c:pt>
                <c:pt idx="42">
                  <c:v>84</c:v>
                </c:pt>
                <c:pt idx="43">
                  <c:v>85</c:v>
                </c:pt>
                <c:pt idx="44">
                  <c:v>86</c:v>
                </c:pt>
                <c:pt idx="45">
                  <c:v>87</c:v>
                </c:pt>
                <c:pt idx="46">
                  <c:v>89</c:v>
                </c:pt>
                <c:pt idx="47">
                  <c:v>90</c:v>
                </c:pt>
                <c:pt idx="48">
                  <c:v>91</c:v>
                </c:pt>
                <c:pt idx="49">
                  <c:v>92</c:v>
                </c:pt>
                <c:pt idx="50">
                  <c:v>93</c:v>
                </c:pt>
                <c:pt idx="51">
                  <c:v>94</c:v>
                </c:pt>
                <c:pt idx="52">
                  <c:v>95</c:v>
                </c:pt>
                <c:pt idx="53">
                  <c:v>96</c:v>
                </c:pt>
                <c:pt idx="54">
                  <c:v>101</c:v>
                </c:pt>
              </c:numCache>
            </c:numRef>
          </c:cat>
          <c:val>
            <c:numRef>
              <c:f>'Dados Dashboard'!$AS$3:$AS$57</c:f>
              <c:numCache>
                <c:formatCode>#,##0</c:formatCode>
                <c:ptCount val="55"/>
                <c:pt idx="0">
                  <c:v>0</c:v>
                </c:pt>
                <c:pt idx="1">
                  <c:v>12</c:v>
                </c:pt>
                <c:pt idx="2">
                  <c:v>0</c:v>
                </c:pt>
                <c:pt idx="3">
                  <c:v>0</c:v>
                </c:pt>
                <c:pt idx="4">
                  <c:v>0</c:v>
                </c:pt>
                <c:pt idx="5">
                  <c:v>0</c:v>
                </c:pt>
                <c:pt idx="6">
                  <c:v>0</c:v>
                </c:pt>
                <c:pt idx="7">
                  <c:v>0</c:v>
                </c:pt>
                <c:pt idx="8">
                  <c:v>0</c:v>
                </c:pt>
                <c:pt idx="9">
                  <c:v>0</c:v>
                </c:pt>
                <c:pt idx="10">
                  <c:v>0</c:v>
                </c:pt>
                <c:pt idx="11">
                  <c:v>0</c:v>
                </c:pt>
                <c:pt idx="12">
                  <c:v>4</c:v>
                </c:pt>
                <c:pt idx="13">
                  <c:v>0</c:v>
                </c:pt>
                <c:pt idx="14">
                  <c:v>0</c:v>
                </c:pt>
                <c:pt idx="15">
                  <c:v>0</c:v>
                </c:pt>
                <c:pt idx="16">
                  <c:v>2</c:v>
                </c:pt>
                <c:pt idx="17">
                  <c:v>20</c:v>
                </c:pt>
                <c:pt idx="18">
                  <c:v>0</c:v>
                </c:pt>
                <c:pt idx="19">
                  <c:v>1</c:v>
                </c:pt>
                <c:pt idx="20">
                  <c:v>22</c:v>
                </c:pt>
                <c:pt idx="21">
                  <c:v>0</c:v>
                </c:pt>
                <c:pt idx="22">
                  <c:v>0</c:v>
                </c:pt>
                <c:pt idx="23">
                  <c:v>3</c:v>
                </c:pt>
                <c:pt idx="24">
                  <c:v>0</c:v>
                </c:pt>
                <c:pt idx="25">
                  <c:v>3</c:v>
                </c:pt>
                <c:pt idx="26">
                  <c:v>1</c:v>
                </c:pt>
                <c:pt idx="27">
                  <c:v>1</c:v>
                </c:pt>
                <c:pt idx="28">
                  <c:v>0</c:v>
                </c:pt>
                <c:pt idx="29">
                  <c:v>0</c:v>
                </c:pt>
                <c:pt idx="30">
                  <c:v>15</c:v>
                </c:pt>
                <c:pt idx="31">
                  <c:v>11</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numCache>
            </c:numRef>
          </c:val>
          <c:extLst>
            <c:ext xmlns:c16="http://schemas.microsoft.com/office/drawing/2014/chart" uri="{C3380CC4-5D6E-409C-BE32-E72D297353CC}">
              <c16:uniqueId val="{00000006-69D3-42FF-81ED-0FBDCD0908E6}"/>
            </c:ext>
          </c:extLst>
        </c:ser>
        <c:ser>
          <c:idx val="7"/>
          <c:order val="6"/>
          <c:tx>
            <c:strRef>
              <c:f>'Dados Dashboard'!$AT$2</c:f>
              <c:strCache>
                <c:ptCount val="1"/>
                <c:pt idx="0">
                  <c:v> CEAD </c:v>
                </c:pt>
              </c:strCache>
            </c:strRef>
          </c:tx>
          <c:spPr>
            <a:solidFill>
              <a:schemeClr val="accent2">
                <a:lumMod val="60000"/>
              </a:schemeClr>
            </a:solidFill>
            <a:ln>
              <a:noFill/>
            </a:ln>
            <a:effectLst/>
          </c:spPr>
          <c:invertIfNegative val="0"/>
          <c:cat>
            <c:numRef>
              <c:f>'Dados Dashboard'!$A$3:$A$57</c:f>
              <c:numCache>
                <c:formatCode>General</c:formatCode>
                <c:ptCount val="5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26</c:v>
                </c:pt>
                <c:pt idx="18">
                  <c:v>27</c:v>
                </c:pt>
                <c:pt idx="19">
                  <c:v>28</c:v>
                </c:pt>
                <c:pt idx="20">
                  <c:v>29</c:v>
                </c:pt>
                <c:pt idx="21">
                  <c:v>30</c:v>
                </c:pt>
                <c:pt idx="22">
                  <c:v>31</c:v>
                </c:pt>
                <c:pt idx="23">
                  <c:v>33</c:v>
                </c:pt>
                <c:pt idx="24">
                  <c:v>34</c:v>
                </c:pt>
                <c:pt idx="25">
                  <c:v>35</c:v>
                </c:pt>
                <c:pt idx="26">
                  <c:v>36</c:v>
                </c:pt>
                <c:pt idx="27">
                  <c:v>37</c:v>
                </c:pt>
                <c:pt idx="28">
                  <c:v>38</c:v>
                </c:pt>
                <c:pt idx="29">
                  <c:v>39</c:v>
                </c:pt>
                <c:pt idx="30">
                  <c:v>59</c:v>
                </c:pt>
                <c:pt idx="31">
                  <c:v>60</c:v>
                </c:pt>
                <c:pt idx="32">
                  <c:v>61</c:v>
                </c:pt>
                <c:pt idx="33">
                  <c:v>62</c:v>
                </c:pt>
                <c:pt idx="34">
                  <c:v>63</c:v>
                </c:pt>
                <c:pt idx="35">
                  <c:v>64</c:v>
                </c:pt>
                <c:pt idx="36">
                  <c:v>65</c:v>
                </c:pt>
                <c:pt idx="37">
                  <c:v>68</c:v>
                </c:pt>
                <c:pt idx="38">
                  <c:v>75</c:v>
                </c:pt>
                <c:pt idx="39">
                  <c:v>76</c:v>
                </c:pt>
                <c:pt idx="40">
                  <c:v>77</c:v>
                </c:pt>
                <c:pt idx="41">
                  <c:v>78</c:v>
                </c:pt>
                <c:pt idx="42">
                  <c:v>84</c:v>
                </c:pt>
                <c:pt idx="43">
                  <c:v>85</c:v>
                </c:pt>
                <c:pt idx="44">
                  <c:v>86</c:v>
                </c:pt>
                <c:pt idx="45">
                  <c:v>87</c:v>
                </c:pt>
                <c:pt idx="46">
                  <c:v>89</c:v>
                </c:pt>
                <c:pt idx="47">
                  <c:v>90</c:v>
                </c:pt>
                <c:pt idx="48">
                  <c:v>91</c:v>
                </c:pt>
                <c:pt idx="49">
                  <c:v>92</c:v>
                </c:pt>
                <c:pt idx="50">
                  <c:v>93</c:v>
                </c:pt>
                <c:pt idx="51">
                  <c:v>94</c:v>
                </c:pt>
                <c:pt idx="52">
                  <c:v>95</c:v>
                </c:pt>
                <c:pt idx="53">
                  <c:v>96</c:v>
                </c:pt>
                <c:pt idx="54">
                  <c:v>101</c:v>
                </c:pt>
              </c:numCache>
            </c:numRef>
          </c:cat>
          <c:val>
            <c:numRef>
              <c:f>'Dados Dashboard'!$AT$3:$AT$57</c:f>
              <c:numCache>
                <c:formatCode>#,##0</c:formatCode>
                <c:ptCount val="55"/>
                <c:pt idx="0">
                  <c:v>10</c:v>
                </c:pt>
                <c:pt idx="1">
                  <c:v>50</c:v>
                </c:pt>
                <c:pt idx="2">
                  <c:v>0</c:v>
                </c:pt>
                <c:pt idx="3">
                  <c:v>0</c:v>
                </c:pt>
                <c:pt idx="4">
                  <c:v>10</c:v>
                </c:pt>
                <c:pt idx="5">
                  <c:v>20</c:v>
                </c:pt>
                <c:pt idx="6">
                  <c:v>10</c:v>
                </c:pt>
                <c:pt idx="7">
                  <c:v>10</c:v>
                </c:pt>
                <c:pt idx="8">
                  <c:v>20</c:v>
                </c:pt>
                <c:pt idx="9">
                  <c:v>0</c:v>
                </c:pt>
                <c:pt idx="10">
                  <c:v>10</c:v>
                </c:pt>
                <c:pt idx="11">
                  <c:v>10</c:v>
                </c:pt>
                <c:pt idx="12">
                  <c:v>10</c:v>
                </c:pt>
                <c:pt idx="13">
                  <c:v>5</c:v>
                </c:pt>
                <c:pt idx="14">
                  <c:v>0</c:v>
                </c:pt>
                <c:pt idx="15">
                  <c:v>0</c:v>
                </c:pt>
                <c:pt idx="16">
                  <c:v>10</c:v>
                </c:pt>
                <c:pt idx="17">
                  <c:v>60</c:v>
                </c:pt>
                <c:pt idx="18">
                  <c:v>20</c:v>
                </c:pt>
                <c:pt idx="19">
                  <c:v>10</c:v>
                </c:pt>
                <c:pt idx="20">
                  <c:v>100</c:v>
                </c:pt>
                <c:pt idx="21">
                  <c:v>20</c:v>
                </c:pt>
                <c:pt idx="22">
                  <c:v>20</c:v>
                </c:pt>
                <c:pt idx="23">
                  <c:v>5</c:v>
                </c:pt>
                <c:pt idx="24">
                  <c:v>0</c:v>
                </c:pt>
                <c:pt idx="25">
                  <c:v>5</c:v>
                </c:pt>
                <c:pt idx="26">
                  <c:v>0</c:v>
                </c:pt>
                <c:pt idx="27">
                  <c:v>0</c:v>
                </c:pt>
                <c:pt idx="28">
                  <c:v>0</c:v>
                </c:pt>
                <c:pt idx="29">
                  <c:v>0</c:v>
                </c:pt>
                <c:pt idx="30">
                  <c:v>0</c:v>
                </c:pt>
                <c:pt idx="31">
                  <c:v>80</c:v>
                </c:pt>
                <c:pt idx="32">
                  <c:v>5</c:v>
                </c:pt>
                <c:pt idx="33">
                  <c:v>20</c:v>
                </c:pt>
                <c:pt idx="34">
                  <c:v>5</c:v>
                </c:pt>
                <c:pt idx="35">
                  <c:v>5</c:v>
                </c:pt>
                <c:pt idx="36">
                  <c:v>0</c:v>
                </c:pt>
                <c:pt idx="37">
                  <c:v>0</c:v>
                </c:pt>
                <c:pt idx="38">
                  <c:v>10</c:v>
                </c:pt>
                <c:pt idx="39">
                  <c:v>10</c:v>
                </c:pt>
                <c:pt idx="40">
                  <c:v>10</c:v>
                </c:pt>
                <c:pt idx="41">
                  <c:v>0</c:v>
                </c:pt>
                <c:pt idx="42">
                  <c:v>0</c:v>
                </c:pt>
                <c:pt idx="43">
                  <c:v>0</c:v>
                </c:pt>
                <c:pt idx="44">
                  <c:v>0</c:v>
                </c:pt>
                <c:pt idx="45">
                  <c:v>0</c:v>
                </c:pt>
                <c:pt idx="46">
                  <c:v>5</c:v>
                </c:pt>
                <c:pt idx="47">
                  <c:v>5</c:v>
                </c:pt>
                <c:pt idx="48">
                  <c:v>10</c:v>
                </c:pt>
                <c:pt idx="49">
                  <c:v>10</c:v>
                </c:pt>
                <c:pt idx="50">
                  <c:v>5</c:v>
                </c:pt>
                <c:pt idx="51">
                  <c:v>5</c:v>
                </c:pt>
                <c:pt idx="52">
                  <c:v>10</c:v>
                </c:pt>
                <c:pt idx="53">
                  <c:v>5</c:v>
                </c:pt>
                <c:pt idx="54">
                  <c:v>0</c:v>
                </c:pt>
              </c:numCache>
            </c:numRef>
          </c:val>
          <c:extLst>
            <c:ext xmlns:c16="http://schemas.microsoft.com/office/drawing/2014/chart" uri="{C3380CC4-5D6E-409C-BE32-E72D297353CC}">
              <c16:uniqueId val="{00000007-69D3-42FF-81ED-0FBDCD0908E6}"/>
            </c:ext>
          </c:extLst>
        </c:ser>
        <c:ser>
          <c:idx val="8"/>
          <c:order val="7"/>
          <c:tx>
            <c:strRef>
              <c:f>'Dados Dashboard'!$AU$2</c:f>
              <c:strCache>
                <c:ptCount val="1"/>
                <c:pt idx="0">
                  <c:v> CEFID </c:v>
                </c:pt>
              </c:strCache>
            </c:strRef>
          </c:tx>
          <c:spPr>
            <a:solidFill>
              <a:schemeClr val="accent3">
                <a:lumMod val="60000"/>
              </a:schemeClr>
            </a:solidFill>
            <a:ln>
              <a:noFill/>
            </a:ln>
            <a:effectLst/>
          </c:spPr>
          <c:invertIfNegative val="0"/>
          <c:cat>
            <c:numRef>
              <c:f>'Dados Dashboard'!$A$3:$A$57</c:f>
              <c:numCache>
                <c:formatCode>General</c:formatCode>
                <c:ptCount val="5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26</c:v>
                </c:pt>
                <c:pt idx="18">
                  <c:v>27</c:v>
                </c:pt>
                <c:pt idx="19">
                  <c:v>28</c:v>
                </c:pt>
                <c:pt idx="20">
                  <c:v>29</c:v>
                </c:pt>
                <c:pt idx="21">
                  <c:v>30</c:v>
                </c:pt>
                <c:pt idx="22">
                  <c:v>31</c:v>
                </c:pt>
                <c:pt idx="23">
                  <c:v>33</c:v>
                </c:pt>
                <c:pt idx="24">
                  <c:v>34</c:v>
                </c:pt>
                <c:pt idx="25">
                  <c:v>35</c:v>
                </c:pt>
                <c:pt idx="26">
                  <c:v>36</c:v>
                </c:pt>
                <c:pt idx="27">
                  <c:v>37</c:v>
                </c:pt>
                <c:pt idx="28">
                  <c:v>38</c:v>
                </c:pt>
                <c:pt idx="29">
                  <c:v>39</c:v>
                </c:pt>
                <c:pt idx="30">
                  <c:v>59</c:v>
                </c:pt>
                <c:pt idx="31">
                  <c:v>60</c:v>
                </c:pt>
                <c:pt idx="32">
                  <c:v>61</c:v>
                </c:pt>
                <c:pt idx="33">
                  <c:v>62</c:v>
                </c:pt>
                <c:pt idx="34">
                  <c:v>63</c:v>
                </c:pt>
                <c:pt idx="35">
                  <c:v>64</c:v>
                </c:pt>
                <c:pt idx="36">
                  <c:v>65</c:v>
                </c:pt>
                <c:pt idx="37">
                  <c:v>68</c:v>
                </c:pt>
                <c:pt idx="38">
                  <c:v>75</c:v>
                </c:pt>
                <c:pt idx="39">
                  <c:v>76</c:v>
                </c:pt>
                <c:pt idx="40">
                  <c:v>77</c:v>
                </c:pt>
                <c:pt idx="41">
                  <c:v>78</c:v>
                </c:pt>
                <c:pt idx="42">
                  <c:v>84</c:v>
                </c:pt>
                <c:pt idx="43">
                  <c:v>85</c:v>
                </c:pt>
                <c:pt idx="44">
                  <c:v>86</c:v>
                </c:pt>
                <c:pt idx="45">
                  <c:v>87</c:v>
                </c:pt>
                <c:pt idx="46">
                  <c:v>89</c:v>
                </c:pt>
                <c:pt idx="47">
                  <c:v>90</c:v>
                </c:pt>
                <c:pt idx="48">
                  <c:v>91</c:v>
                </c:pt>
                <c:pt idx="49">
                  <c:v>92</c:v>
                </c:pt>
                <c:pt idx="50">
                  <c:v>93</c:v>
                </c:pt>
                <c:pt idx="51">
                  <c:v>94</c:v>
                </c:pt>
                <c:pt idx="52">
                  <c:v>95</c:v>
                </c:pt>
                <c:pt idx="53">
                  <c:v>96</c:v>
                </c:pt>
                <c:pt idx="54">
                  <c:v>101</c:v>
                </c:pt>
              </c:numCache>
            </c:numRef>
          </c:cat>
          <c:val>
            <c:numRef>
              <c:f>'Dados Dashboard'!$AU$3:$AU$57</c:f>
              <c:numCache>
                <c:formatCode>#,##0</c:formatCode>
                <c:ptCount val="55"/>
                <c:pt idx="0">
                  <c:v>0</c:v>
                </c:pt>
                <c:pt idx="1">
                  <c:v>30</c:v>
                </c:pt>
                <c:pt idx="2">
                  <c:v>0</c:v>
                </c:pt>
                <c:pt idx="3">
                  <c:v>0</c:v>
                </c:pt>
                <c:pt idx="4">
                  <c:v>0</c:v>
                </c:pt>
                <c:pt idx="5">
                  <c:v>0</c:v>
                </c:pt>
                <c:pt idx="6">
                  <c:v>0</c:v>
                </c:pt>
                <c:pt idx="7">
                  <c:v>0</c:v>
                </c:pt>
                <c:pt idx="8">
                  <c:v>0</c:v>
                </c:pt>
                <c:pt idx="9">
                  <c:v>0</c:v>
                </c:pt>
                <c:pt idx="10">
                  <c:v>0</c:v>
                </c:pt>
                <c:pt idx="11">
                  <c:v>14</c:v>
                </c:pt>
                <c:pt idx="12">
                  <c:v>0</c:v>
                </c:pt>
                <c:pt idx="13">
                  <c:v>0</c:v>
                </c:pt>
                <c:pt idx="14">
                  <c:v>0</c:v>
                </c:pt>
                <c:pt idx="15">
                  <c:v>0</c:v>
                </c:pt>
                <c:pt idx="16">
                  <c:v>0</c:v>
                </c:pt>
                <c:pt idx="17">
                  <c:v>0</c:v>
                </c:pt>
                <c:pt idx="18">
                  <c:v>0</c:v>
                </c:pt>
                <c:pt idx="19">
                  <c:v>0</c:v>
                </c:pt>
                <c:pt idx="20">
                  <c:v>2</c:v>
                </c:pt>
                <c:pt idx="21">
                  <c:v>4</c:v>
                </c:pt>
                <c:pt idx="22">
                  <c:v>0</c:v>
                </c:pt>
                <c:pt idx="23">
                  <c:v>0</c:v>
                </c:pt>
                <c:pt idx="24">
                  <c:v>0</c:v>
                </c:pt>
                <c:pt idx="25">
                  <c:v>0</c:v>
                </c:pt>
                <c:pt idx="26">
                  <c:v>0</c:v>
                </c:pt>
                <c:pt idx="27">
                  <c:v>0</c:v>
                </c:pt>
                <c:pt idx="28">
                  <c:v>0</c:v>
                </c:pt>
                <c:pt idx="29">
                  <c:v>0</c:v>
                </c:pt>
                <c:pt idx="30">
                  <c:v>0</c:v>
                </c:pt>
                <c:pt idx="31">
                  <c:v>0</c:v>
                </c:pt>
                <c:pt idx="32">
                  <c:v>0</c:v>
                </c:pt>
                <c:pt idx="33">
                  <c:v>0</c:v>
                </c:pt>
                <c:pt idx="34">
                  <c:v>3</c:v>
                </c:pt>
                <c:pt idx="35">
                  <c:v>2</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numCache>
            </c:numRef>
          </c:val>
          <c:extLst>
            <c:ext xmlns:c16="http://schemas.microsoft.com/office/drawing/2014/chart" uri="{C3380CC4-5D6E-409C-BE32-E72D297353CC}">
              <c16:uniqueId val="{00000008-69D3-42FF-81ED-0FBDCD0908E6}"/>
            </c:ext>
          </c:extLst>
        </c:ser>
        <c:ser>
          <c:idx val="9"/>
          <c:order val="8"/>
          <c:tx>
            <c:strRef>
              <c:f>'Dados Dashboard'!$AV$2</c:f>
              <c:strCache>
                <c:ptCount val="1"/>
                <c:pt idx="0">
                  <c:v> CERES </c:v>
                </c:pt>
              </c:strCache>
            </c:strRef>
          </c:tx>
          <c:spPr>
            <a:solidFill>
              <a:schemeClr val="accent4">
                <a:lumMod val="60000"/>
              </a:schemeClr>
            </a:solidFill>
            <a:ln>
              <a:noFill/>
            </a:ln>
            <a:effectLst/>
          </c:spPr>
          <c:invertIfNegative val="0"/>
          <c:cat>
            <c:numRef>
              <c:f>'Dados Dashboard'!$A$3:$A$57</c:f>
              <c:numCache>
                <c:formatCode>General</c:formatCode>
                <c:ptCount val="5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26</c:v>
                </c:pt>
                <c:pt idx="18">
                  <c:v>27</c:v>
                </c:pt>
                <c:pt idx="19">
                  <c:v>28</c:v>
                </c:pt>
                <c:pt idx="20">
                  <c:v>29</c:v>
                </c:pt>
                <c:pt idx="21">
                  <c:v>30</c:v>
                </c:pt>
                <c:pt idx="22">
                  <c:v>31</c:v>
                </c:pt>
                <c:pt idx="23">
                  <c:v>33</c:v>
                </c:pt>
                <c:pt idx="24">
                  <c:v>34</c:v>
                </c:pt>
                <c:pt idx="25">
                  <c:v>35</c:v>
                </c:pt>
                <c:pt idx="26">
                  <c:v>36</c:v>
                </c:pt>
                <c:pt idx="27">
                  <c:v>37</c:v>
                </c:pt>
                <c:pt idx="28">
                  <c:v>38</c:v>
                </c:pt>
                <c:pt idx="29">
                  <c:v>39</c:v>
                </c:pt>
                <c:pt idx="30">
                  <c:v>59</c:v>
                </c:pt>
                <c:pt idx="31">
                  <c:v>60</c:v>
                </c:pt>
                <c:pt idx="32">
                  <c:v>61</c:v>
                </c:pt>
                <c:pt idx="33">
                  <c:v>62</c:v>
                </c:pt>
                <c:pt idx="34">
                  <c:v>63</c:v>
                </c:pt>
                <c:pt idx="35">
                  <c:v>64</c:v>
                </c:pt>
                <c:pt idx="36">
                  <c:v>65</c:v>
                </c:pt>
                <c:pt idx="37">
                  <c:v>68</c:v>
                </c:pt>
                <c:pt idx="38">
                  <c:v>75</c:v>
                </c:pt>
                <c:pt idx="39">
                  <c:v>76</c:v>
                </c:pt>
                <c:pt idx="40">
                  <c:v>77</c:v>
                </c:pt>
                <c:pt idx="41">
                  <c:v>78</c:v>
                </c:pt>
                <c:pt idx="42">
                  <c:v>84</c:v>
                </c:pt>
                <c:pt idx="43">
                  <c:v>85</c:v>
                </c:pt>
                <c:pt idx="44">
                  <c:v>86</c:v>
                </c:pt>
                <c:pt idx="45">
                  <c:v>87</c:v>
                </c:pt>
                <c:pt idx="46">
                  <c:v>89</c:v>
                </c:pt>
                <c:pt idx="47">
                  <c:v>90</c:v>
                </c:pt>
                <c:pt idx="48">
                  <c:v>91</c:v>
                </c:pt>
                <c:pt idx="49">
                  <c:v>92</c:v>
                </c:pt>
                <c:pt idx="50">
                  <c:v>93</c:v>
                </c:pt>
                <c:pt idx="51">
                  <c:v>94</c:v>
                </c:pt>
                <c:pt idx="52">
                  <c:v>95</c:v>
                </c:pt>
                <c:pt idx="53">
                  <c:v>96</c:v>
                </c:pt>
                <c:pt idx="54">
                  <c:v>101</c:v>
                </c:pt>
              </c:numCache>
            </c:numRef>
          </c:cat>
          <c:val>
            <c:numRef>
              <c:f>'Dados Dashboard'!$AV$3:$AV$57</c:f>
              <c:numCache>
                <c:formatCode>#,##0</c:formatCode>
                <c:ptCount val="55"/>
                <c:pt idx="0">
                  <c:v>0</c:v>
                </c:pt>
                <c:pt idx="1">
                  <c:v>26</c:v>
                </c:pt>
                <c:pt idx="2">
                  <c:v>80</c:v>
                </c:pt>
                <c:pt idx="3">
                  <c:v>80</c:v>
                </c:pt>
                <c:pt idx="4">
                  <c:v>0</c:v>
                </c:pt>
                <c:pt idx="5">
                  <c:v>2</c:v>
                </c:pt>
                <c:pt idx="6">
                  <c:v>21</c:v>
                </c:pt>
                <c:pt idx="7">
                  <c:v>0</c:v>
                </c:pt>
                <c:pt idx="8">
                  <c:v>0</c:v>
                </c:pt>
                <c:pt idx="9">
                  <c:v>0</c:v>
                </c:pt>
                <c:pt idx="10">
                  <c:v>0</c:v>
                </c:pt>
                <c:pt idx="11">
                  <c:v>10</c:v>
                </c:pt>
                <c:pt idx="12">
                  <c:v>70</c:v>
                </c:pt>
                <c:pt idx="13">
                  <c:v>0</c:v>
                </c:pt>
                <c:pt idx="14">
                  <c:v>0</c:v>
                </c:pt>
                <c:pt idx="15">
                  <c:v>0</c:v>
                </c:pt>
                <c:pt idx="16">
                  <c:v>50</c:v>
                </c:pt>
                <c:pt idx="17">
                  <c:v>0</c:v>
                </c:pt>
                <c:pt idx="18">
                  <c:v>1</c:v>
                </c:pt>
                <c:pt idx="19">
                  <c:v>0</c:v>
                </c:pt>
                <c:pt idx="20">
                  <c:v>2</c:v>
                </c:pt>
                <c:pt idx="21">
                  <c:v>50</c:v>
                </c:pt>
                <c:pt idx="22">
                  <c:v>0</c:v>
                </c:pt>
                <c:pt idx="23">
                  <c:v>5</c:v>
                </c:pt>
                <c:pt idx="24">
                  <c:v>0</c:v>
                </c:pt>
                <c:pt idx="25">
                  <c:v>15</c:v>
                </c:pt>
                <c:pt idx="26">
                  <c:v>1</c:v>
                </c:pt>
                <c:pt idx="27">
                  <c:v>2</c:v>
                </c:pt>
                <c:pt idx="28">
                  <c:v>0</c:v>
                </c:pt>
                <c:pt idx="29">
                  <c:v>0</c:v>
                </c:pt>
                <c:pt idx="30">
                  <c:v>0</c:v>
                </c:pt>
                <c:pt idx="31">
                  <c:v>0</c:v>
                </c:pt>
                <c:pt idx="32">
                  <c:v>3</c:v>
                </c:pt>
                <c:pt idx="33">
                  <c:v>0</c:v>
                </c:pt>
                <c:pt idx="34">
                  <c:v>4</c:v>
                </c:pt>
                <c:pt idx="35">
                  <c:v>5</c:v>
                </c:pt>
                <c:pt idx="36">
                  <c:v>0</c:v>
                </c:pt>
                <c:pt idx="37">
                  <c:v>20</c:v>
                </c:pt>
                <c:pt idx="38">
                  <c:v>0</c:v>
                </c:pt>
                <c:pt idx="39">
                  <c:v>0</c:v>
                </c:pt>
                <c:pt idx="40">
                  <c:v>0</c:v>
                </c:pt>
                <c:pt idx="41">
                  <c:v>0</c:v>
                </c:pt>
                <c:pt idx="42">
                  <c:v>3</c:v>
                </c:pt>
                <c:pt idx="43">
                  <c:v>3</c:v>
                </c:pt>
                <c:pt idx="44">
                  <c:v>3</c:v>
                </c:pt>
                <c:pt idx="45">
                  <c:v>5</c:v>
                </c:pt>
                <c:pt idx="46">
                  <c:v>14</c:v>
                </c:pt>
                <c:pt idx="47">
                  <c:v>4</c:v>
                </c:pt>
                <c:pt idx="48">
                  <c:v>14</c:v>
                </c:pt>
                <c:pt idx="49">
                  <c:v>4</c:v>
                </c:pt>
                <c:pt idx="50">
                  <c:v>4</c:v>
                </c:pt>
                <c:pt idx="51">
                  <c:v>4</c:v>
                </c:pt>
                <c:pt idx="52">
                  <c:v>4</c:v>
                </c:pt>
                <c:pt idx="53">
                  <c:v>4</c:v>
                </c:pt>
                <c:pt idx="54">
                  <c:v>0</c:v>
                </c:pt>
              </c:numCache>
            </c:numRef>
          </c:val>
          <c:extLst>
            <c:ext xmlns:c16="http://schemas.microsoft.com/office/drawing/2014/chart" uri="{C3380CC4-5D6E-409C-BE32-E72D297353CC}">
              <c16:uniqueId val="{00000009-69D3-42FF-81ED-0FBDCD0908E6}"/>
            </c:ext>
          </c:extLst>
        </c:ser>
        <c:ser>
          <c:idx val="10"/>
          <c:order val="9"/>
          <c:tx>
            <c:strRef>
              <c:f>'Dados Dashboard'!$AW$2</c:f>
              <c:strCache>
                <c:ptCount val="1"/>
                <c:pt idx="0">
                  <c:v> CESFI </c:v>
                </c:pt>
              </c:strCache>
            </c:strRef>
          </c:tx>
          <c:spPr>
            <a:solidFill>
              <a:schemeClr val="accent5">
                <a:lumMod val="60000"/>
              </a:schemeClr>
            </a:solidFill>
            <a:ln>
              <a:noFill/>
            </a:ln>
            <a:effectLst/>
          </c:spPr>
          <c:invertIfNegative val="0"/>
          <c:cat>
            <c:numRef>
              <c:f>'Dados Dashboard'!$A$3:$A$57</c:f>
              <c:numCache>
                <c:formatCode>General</c:formatCode>
                <c:ptCount val="5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26</c:v>
                </c:pt>
                <c:pt idx="18">
                  <c:v>27</c:v>
                </c:pt>
                <c:pt idx="19">
                  <c:v>28</c:v>
                </c:pt>
                <c:pt idx="20">
                  <c:v>29</c:v>
                </c:pt>
                <c:pt idx="21">
                  <c:v>30</c:v>
                </c:pt>
                <c:pt idx="22">
                  <c:v>31</c:v>
                </c:pt>
                <c:pt idx="23">
                  <c:v>33</c:v>
                </c:pt>
                <c:pt idx="24">
                  <c:v>34</c:v>
                </c:pt>
                <c:pt idx="25">
                  <c:v>35</c:v>
                </c:pt>
                <c:pt idx="26">
                  <c:v>36</c:v>
                </c:pt>
                <c:pt idx="27">
                  <c:v>37</c:v>
                </c:pt>
                <c:pt idx="28">
                  <c:v>38</c:v>
                </c:pt>
                <c:pt idx="29">
                  <c:v>39</c:v>
                </c:pt>
                <c:pt idx="30">
                  <c:v>59</c:v>
                </c:pt>
                <c:pt idx="31">
                  <c:v>60</c:v>
                </c:pt>
                <c:pt idx="32">
                  <c:v>61</c:v>
                </c:pt>
                <c:pt idx="33">
                  <c:v>62</c:v>
                </c:pt>
                <c:pt idx="34">
                  <c:v>63</c:v>
                </c:pt>
                <c:pt idx="35">
                  <c:v>64</c:v>
                </c:pt>
                <c:pt idx="36">
                  <c:v>65</c:v>
                </c:pt>
                <c:pt idx="37">
                  <c:v>68</c:v>
                </c:pt>
                <c:pt idx="38">
                  <c:v>75</c:v>
                </c:pt>
                <c:pt idx="39">
                  <c:v>76</c:v>
                </c:pt>
                <c:pt idx="40">
                  <c:v>77</c:v>
                </c:pt>
                <c:pt idx="41">
                  <c:v>78</c:v>
                </c:pt>
                <c:pt idx="42">
                  <c:v>84</c:v>
                </c:pt>
                <c:pt idx="43">
                  <c:v>85</c:v>
                </c:pt>
                <c:pt idx="44">
                  <c:v>86</c:v>
                </c:pt>
                <c:pt idx="45">
                  <c:v>87</c:v>
                </c:pt>
                <c:pt idx="46">
                  <c:v>89</c:v>
                </c:pt>
                <c:pt idx="47">
                  <c:v>90</c:v>
                </c:pt>
                <c:pt idx="48">
                  <c:v>91</c:v>
                </c:pt>
                <c:pt idx="49">
                  <c:v>92</c:v>
                </c:pt>
                <c:pt idx="50">
                  <c:v>93</c:v>
                </c:pt>
                <c:pt idx="51">
                  <c:v>94</c:v>
                </c:pt>
                <c:pt idx="52">
                  <c:v>95</c:v>
                </c:pt>
                <c:pt idx="53">
                  <c:v>96</c:v>
                </c:pt>
                <c:pt idx="54">
                  <c:v>101</c:v>
                </c:pt>
              </c:numCache>
            </c:numRef>
          </c:cat>
          <c:val>
            <c:numRef>
              <c:f>'Dados Dashboard'!$AW$3:$AW$57</c:f>
              <c:numCache>
                <c:formatCode>#,##0</c:formatCode>
                <c:ptCount val="55"/>
                <c:pt idx="0">
                  <c:v>0</c:v>
                </c:pt>
                <c:pt idx="1">
                  <c:v>6</c:v>
                </c:pt>
                <c:pt idx="2">
                  <c:v>10</c:v>
                </c:pt>
                <c:pt idx="3">
                  <c:v>15</c:v>
                </c:pt>
                <c:pt idx="4">
                  <c:v>0</c:v>
                </c:pt>
                <c:pt idx="5">
                  <c:v>0</c:v>
                </c:pt>
                <c:pt idx="6">
                  <c:v>0</c:v>
                </c:pt>
                <c:pt idx="7">
                  <c:v>0</c:v>
                </c:pt>
                <c:pt idx="8">
                  <c:v>0</c:v>
                </c:pt>
                <c:pt idx="9">
                  <c:v>0</c:v>
                </c:pt>
                <c:pt idx="10">
                  <c:v>0</c:v>
                </c:pt>
                <c:pt idx="11">
                  <c:v>0</c:v>
                </c:pt>
                <c:pt idx="12">
                  <c:v>0</c:v>
                </c:pt>
                <c:pt idx="13">
                  <c:v>0</c:v>
                </c:pt>
                <c:pt idx="14">
                  <c:v>0</c:v>
                </c:pt>
                <c:pt idx="15">
                  <c:v>0</c:v>
                </c:pt>
                <c:pt idx="16">
                  <c:v>12</c:v>
                </c:pt>
                <c:pt idx="17">
                  <c:v>0</c:v>
                </c:pt>
                <c:pt idx="18">
                  <c:v>0</c:v>
                </c:pt>
                <c:pt idx="19">
                  <c:v>0</c:v>
                </c:pt>
                <c:pt idx="20">
                  <c:v>10</c:v>
                </c:pt>
                <c:pt idx="21">
                  <c:v>15</c:v>
                </c:pt>
                <c:pt idx="22">
                  <c:v>0</c:v>
                </c:pt>
                <c:pt idx="23">
                  <c:v>0</c:v>
                </c:pt>
                <c:pt idx="24">
                  <c:v>0</c:v>
                </c:pt>
                <c:pt idx="25">
                  <c:v>0</c:v>
                </c:pt>
                <c:pt idx="26">
                  <c:v>0</c:v>
                </c:pt>
                <c:pt idx="27">
                  <c:v>0</c:v>
                </c:pt>
                <c:pt idx="28">
                  <c:v>0</c:v>
                </c:pt>
                <c:pt idx="29">
                  <c:v>0</c:v>
                </c:pt>
                <c:pt idx="30">
                  <c:v>5</c:v>
                </c:pt>
                <c:pt idx="31">
                  <c:v>30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5</c:v>
                </c:pt>
                <c:pt idx="47">
                  <c:v>2</c:v>
                </c:pt>
                <c:pt idx="48">
                  <c:v>5</c:v>
                </c:pt>
                <c:pt idx="49">
                  <c:v>0</c:v>
                </c:pt>
                <c:pt idx="50">
                  <c:v>0</c:v>
                </c:pt>
                <c:pt idx="51">
                  <c:v>0</c:v>
                </c:pt>
                <c:pt idx="52">
                  <c:v>0</c:v>
                </c:pt>
                <c:pt idx="53">
                  <c:v>0</c:v>
                </c:pt>
                <c:pt idx="54">
                  <c:v>0</c:v>
                </c:pt>
              </c:numCache>
            </c:numRef>
          </c:val>
          <c:extLst>
            <c:ext xmlns:c16="http://schemas.microsoft.com/office/drawing/2014/chart" uri="{C3380CC4-5D6E-409C-BE32-E72D297353CC}">
              <c16:uniqueId val="{0000000A-69D3-42FF-81ED-0FBDCD0908E6}"/>
            </c:ext>
          </c:extLst>
        </c:ser>
        <c:ser>
          <c:idx val="11"/>
          <c:order val="10"/>
          <c:tx>
            <c:strRef>
              <c:f>'Dados Dashboard'!$AX$2</c:f>
              <c:strCache>
                <c:ptCount val="1"/>
                <c:pt idx="0">
                  <c:v> CCT </c:v>
                </c:pt>
              </c:strCache>
            </c:strRef>
          </c:tx>
          <c:spPr>
            <a:solidFill>
              <a:schemeClr val="accent6">
                <a:lumMod val="60000"/>
              </a:schemeClr>
            </a:solidFill>
            <a:ln>
              <a:noFill/>
            </a:ln>
            <a:effectLst/>
          </c:spPr>
          <c:invertIfNegative val="0"/>
          <c:cat>
            <c:numRef>
              <c:f>'Dados Dashboard'!$A$3:$A$57</c:f>
              <c:numCache>
                <c:formatCode>General</c:formatCode>
                <c:ptCount val="5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26</c:v>
                </c:pt>
                <c:pt idx="18">
                  <c:v>27</c:v>
                </c:pt>
                <c:pt idx="19">
                  <c:v>28</c:v>
                </c:pt>
                <c:pt idx="20">
                  <c:v>29</c:v>
                </c:pt>
                <c:pt idx="21">
                  <c:v>30</c:v>
                </c:pt>
                <c:pt idx="22">
                  <c:v>31</c:v>
                </c:pt>
                <c:pt idx="23">
                  <c:v>33</c:v>
                </c:pt>
                <c:pt idx="24">
                  <c:v>34</c:v>
                </c:pt>
                <c:pt idx="25">
                  <c:v>35</c:v>
                </c:pt>
                <c:pt idx="26">
                  <c:v>36</c:v>
                </c:pt>
                <c:pt idx="27">
                  <c:v>37</c:v>
                </c:pt>
                <c:pt idx="28">
                  <c:v>38</c:v>
                </c:pt>
                <c:pt idx="29">
                  <c:v>39</c:v>
                </c:pt>
                <c:pt idx="30">
                  <c:v>59</c:v>
                </c:pt>
                <c:pt idx="31">
                  <c:v>60</c:v>
                </c:pt>
                <c:pt idx="32">
                  <c:v>61</c:v>
                </c:pt>
                <c:pt idx="33">
                  <c:v>62</c:v>
                </c:pt>
                <c:pt idx="34">
                  <c:v>63</c:v>
                </c:pt>
                <c:pt idx="35">
                  <c:v>64</c:v>
                </c:pt>
                <c:pt idx="36">
                  <c:v>65</c:v>
                </c:pt>
                <c:pt idx="37">
                  <c:v>68</c:v>
                </c:pt>
                <c:pt idx="38">
                  <c:v>75</c:v>
                </c:pt>
                <c:pt idx="39">
                  <c:v>76</c:v>
                </c:pt>
                <c:pt idx="40">
                  <c:v>77</c:v>
                </c:pt>
                <c:pt idx="41">
                  <c:v>78</c:v>
                </c:pt>
                <c:pt idx="42">
                  <c:v>84</c:v>
                </c:pt>
                <c:pt idx="43">
                  <c:v>85</c:v>
                </c:pt>
                <c:pt idx="44">
                  <c:v>86</c:v>
                </c:pt>
                <c:pt idx="45">
                  <c:v>87</c:v>
                </c:pt>
                <c:pt idx="46">
                  <c:v>89</c:v>
                </c:pt>
                <c:pt idx="47">
                  <c:v>90</c:v>
                </c:pt>
                <c:pt idx="48">
                  <c:v>91</c:v>
                </c:pt>
                <c:pt idx="49">
                  <c:v>92</c:v>
                </c:pt>
                <c:pt idx="50">
                  <c:v>93</c:v>
                </c:pt>
                <c:pt idx="51">
                  <c:v>94</c:v>
                </c:pt>
                <c:pt idx="52">
                  <c:v>95</c:v>
                </c:pt>
                <c:pt idx="53">
                  <c:v>96</c:v>
                </c:pt>
                <c:pt idx="54">
                  <c:v>101</c:v>
                </c:pt>
              </c:numCache>
            </c:numRef>
          </c:cat>
          <c:val>
            <c:numRef>
              <c:f>'Dados Dashboard'!$AX$3:$AX$57</c:f>
              <c:numCache>
                <c:formatCode>#,##0</c:formatCode>
                <c:ptCount val="55"/>
                <c:pt idx="0">
                  <c:v>1</c:v>
                </c:pt>
                <c:pt idx="1">
                  <c:v>19</c:v>
                </c:pt>
                <c:pt idx="2">
                  <c:v>30</c:v>
                </c:pt>
                <c:pt idx="3">
                  <c:v>32</c:v>
                </c:pt>
                <c:pt idx="4">
                  <c:v>7</c:v>
                </c:pt>
                <c:pt idx="5">
                  <c:v>0</c:v>
                </c:pt>
                <c:pt idx="6">
                  <c:v>15</c:v>
                </c:pt>
                <c:pt idx="7">
                  <c:v>0</c:v>
                </c:pt>
                <c:pt idx="8">
                  <c:v>0</c:v>
                </c:pt>
                <c:pt idx="9">
                  <c:v>0</c:v>
                </c:pt>
                <c:pt idx="10">
                  <c:v>0</c:v>
                </c:pt>
                <c:pt idx="11">
                  <c:v>65</c:v>
                </c:pt>
                <c:pt idx="12">
                  <c:v>0</c:v>
                </c:pt>
                <c:pt idx="13">
                  <c:v>12</c:v>
                </c:pt>
                <c:pt idx="14">
                  <c:v>0</c:v>
                </c:pt>
                <c:pt idx="15">
                  <c:v>80</c:v>
                </c:pt>
                <c:pt idx="16">
                  <c:v>14</c:v>
                </c:pt>
                <c:pt idx="17">
                  <c:v>34</c:v>
                </c:pt>
                <c:pt idx="18">
                  <c:v>0</c:v>
                </c:pt>
                <c:pt idx="19">
                  <c:v>0</c:v>
                </c:pt>
                <c:pt idx="20">
                  <c:v>45</c:v>
                </c:pt>
                <c:pt idx="21">
                  <c:v>40</c:v>
                </c:pt>
                <c:pt idx="22">
                  <c:v>55</c:v>
                </c:pt>
                <c:pt idx="23">
                  <c:v>0</c:v>
                </c:pt>
                <c:pt idx="24">
                  <c:v>5</c:v>
                </c:pt>
                <c:pt idx="25">
                  <c:v>10</c:v>
                </c:pt>
                <c:pt idx="26">
                  <c:v>0</c:v>
                </c:pt>
                <c:pt idx="27">
                  <c:v>3</c:v>
                </c:pt>
                <c:pt idx="28">
                  <c:v>3</c:v>
                </c:pt>
                <c:pt idx="29">
                  <c:v>1</c:v>
                </c:pt>
                <c:pt idx="30">
                  <c:v>30</c:v>
                </c:pt>
                <c:pt idx="31">
                  <c:v>30</c:v>
                </c:pt>
                <c:pt idx="32">
                  <c:v>3</c:v>
                </c:pt>
                <c:pt idx="33">
                  <c:v>5</c:v>
                </c:pt>
                <c:pt idx="34">
                  <c:v>0</c:v>
                </c:pt>
                <c:pt idx="35">
                  <c:v>0</c:v>
                </c:pt>
                <c:pt idx="36">
                  <c:v>14</c:v>
                </c:pt>
                <c:pt idx="37">
                  <c:v>0</c:v>
                </c:pt>
                <c:pt idx="38">
                  <c:v>60</c:v>
                </c:pt>
                <c:pt idx="39">
                  <c:v>5</c:v>
                </c:pt>
                <c:pt idx="40">
                  <c:v>43</c:v>
                </c:pt>
                <c:pt idx="41">
                  <c:v>0</c:v>
                </c:pt>
                <c:pt idx="42">
                  <c:v>0</c:v>
                </c:pt>
                <c:pt idx="43">
                  <c:v>0</c:v>
                </c:pt>
                <c:pt idx="44">
                  <c:v>0</c:v>
                </c:pt>
                <c:pt idx="45">
                  <c:v>0</c:v>
                </c:pt>
                <c:pt idx="46">
                  <c:v>0</c:v>
                </c:pt>
                <c:pt idx="47">
                  <c:v>2</c:v>
                </c:pt>
                <c:pt idx="48">
                  <c:v>58</c:v>
                </c:pt>
                <c:pt idx="49">
                  <c:v>0</c:v>
                </c:pt>
                <c:pt idx="50">
                  <c:v>0</c:v>
                </c:pt>
                <c:pt idx="51">
                  <c:v>0</c:v>
                </c:pt>
                <c:pt idx="52">
                  <c:v>0</c:v>
                </c:pt>
                <c:pt idx="53">
                  <c:v>3</c:v>
                </c:pt>
                <c:pt idx="54">
                  <c:v>4</c:v>
                </c:pt>
              </c:numCache>
            </c:numRef>
          </c:val>
          <c:extLst>
            <c:ext xmlns:c16="http://schemas.microsoft.com/office/drawing/2014/chart" uri="{C3380CC4-5D6E-409C-BE32-E72D297353CC}">
              <c16:uniqueId val="{0000000B-69D3-42FF-81ED-0FBDCD0908E6}"/>
            </c:ext>
          </c:extLst>
        </c:ser>
        <c:ser>
          <c:idx val="12"/>
          <c:order val="11"/>
          <c:tx>
            <c:strRef>
              <c:f>'Dados Dashboard'!$AY$2</c:f>
              <c:strCache>
                <c:ptCount val="1"/>
                <c:pt idx="0">
                  <c:v> CEPLAN </c:v>
                </c:pt>
              </c:strCache>
            </c:strRef>
          </c:tx>
          <c:spPr>
            <a:solidFill>
              <a:schemeClr val="accent1">
                <a:lumMod val="80000"/>
                <a:lumOff val="20000"/>
              </a:schemeClr>
            </a:solidFill>
            <a:ln>
              <a:noFill/>
            </a:ln>
            <a:effectLst/>
          </c:spPr>
          <c:invertIfNegative val="0"/>
          <c:cat>
            <c:numRef>
              <c:f>'Dados Dashboard'!$A$3:$A$57</c:f>
              <c:numCache>
                <c:formatCode>General</c:formatCode>
                <c:ptCount val="5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26</c:v>
                </c:pt>
                <c:pt idx="18">
                  <c:v>27</c:v>
                </c:pt>
                <c:pt idx="19">
                  <c:v>28</c:v>
                </c:pt>
                <c:pt idx="20">
                  <c:v>29</c:v>
                </c:pt>
                <c:pt idx="21">
                  <c:v>30</c:v>
                </c:pt>
                <c:pt idx="22">
                  <c:v>31</c:v>
                </c:pt>
                <c:pt idx="23">
                  <c:v>33</c:v>
                </c:pt>
                <c:pt idx="24">
                  <c:v>34</c:v>
                </c:pt>
                <c:pt idx="25">
                  <c:v>35</c:v>
                </c:pt>
                <c:pt idx="26">
                  <c:v>36</c:v>
                </c:pt>
                <c:pt idx="27">
                  <c:v>37</c:v>
                </c:pt>
                <c:pt idx="28">
                  <c:v>38</c:v>
                </c:pt>
                <c:pt idx="29">
                  <c:v>39</c:v>
                </c:pt>
                <c:pt idx="30">
                  <c:v>59</c:v>
                </c:pt>
                <c:pt idx="31">
                  <c:v>60</c:v>
                </c:pt>
                <c:pt idx="32">
                  <c:v>61</c:v>
                </c:pt>
                <c:pt idx="33">
                  <c:v>62</c:v>
                </c:pt>
                <c:pt idx="34">
                  <c:v>63</c:v>
                </c:pt>
                <c:pt idx="35">
                  <c:v>64</c:v>
                </c:pt>
                <c:pt idx="36">
                  <c:v>65</c:v>
                </c:pt>
                <c:pt idx="37">
                  <c:v>68</c:v>
                </c:pt>
                <c:pt idx="38">
                  <c:v>75</c:v>
                </c:pt>
                <c:pt idx="39">
                  <c:v>76</c:v>
                </c:pt>
                <c:pt idx="40">
                  <c:v>77</c:v>
                </c:pt>
                <c:pt idx="41">
                  <c:v>78</c:v>
                </c:pt>
                <c:pt idx="42">
                  <c:v>84</c:v>
                </c:pt>
                <c:pt idx="43">
                  <c:v>85</c:v>
                </c:pt>
                <c:pt idx="44">
                  <c:v>86</c:v>
                </c:pt>
                <c:pt idx="45">
                  <c:v>87</c:v>
                </c:pt>
                <c:pt idx="46">
                  <c:v>89</c:v>
                </c:pt>
                <c:pt idx="47">
                  <c:v>90</c:v>
                </c:pt>
                <c:pt idx="48">
                  <c:v>91</c:v>
                </c:pt>
                <c:pt idx="49">
                  <c:v>92</c:v>
                </c:pt>
                <c:pt idx="50">
                  <c:v>93</c:v>
                </c:pt>
                <c:pt idx="51">
                  <c:v>94</c:v>
                </c:pt>
                <c:pt idx="52">
                  <c:v>95</c:v>
                </c:pt>
                <c:pt idx="53">
                  <c:v>96</c:v>
                </c:pt>
                <c:pt idx="54">
                  <c:v>101</c:v>
                </c:pt>
              </c:numCache>
            </c:numRef>
          </c:cat>
          <c:val>
            <c:numRef>
              <c:f>'Dados Dashboard'!$AY$3:$AY$57</c:f>
              <c:numCache>
                <c:formatCode>#,##0</c:formatCode>
                <c:ptCount val="55"/>
                <c:pt idx="0">
                  <c:v>0</c:v>
                </c:pt>
                <c:pt idx="1">
                  <c:v>30</c:v>
                </c:pt>
                <c:pt idx="2">
                  <c:v>0</c:v>
                </c:pt>
                <c:pt idx="3">
                  <c:v>0</c:v>
                </c:pt>
                <c:pt idx="4">
                  <c:v>0</c:v>
                </c:pt>
                <c:pt idx="5">
                  <c:v>0</c:v>
                </c:pt>
                <c:pt idx="6">
                  <c:v>0</c:v>
                </c:pt>
                <c:pt idx="7">
                  <c:v>0</c:v>
                </c:pt>
                <c:pt idx="8">
                  <c:v>0</c:v>
                </c:pt>
                <c:pt idx="9">
                  <c:v>0</c:v>
                </c:pt>
                <c:pt idx="10">
                  <c:v>0</c:v>
                </c:pt>
                <c:pt idx="11">
                  <c:v>0</c:v>
                </c:pt>
                <c:pt idx="12">
                  <c:v>0</c:v>
                </c:pt>
                <c:pt idx="13">
                  <c:v>30</c:v>
                </c:pt>
                <c:pt idx="14">
                  <c:v>0</c:v>
                </c:pt>
                <c:pt idx="15">
                  <c:v>0</c:v>
                </c:pt>
                <c:pt idx="16">
                  <c:v>0</c:v>
                </c:pt>
                <c:pt idx="17">
                  <c:v>0</c:v>
                </c:pt>
                <c:pt idx="18">
                  <c:v>20</c:v>
                </c:pt>
                <c:pt idx="19">
                  <c:v>0</c:v>
                </c:pt>
                <c:pt idx="20">
                  <c:v>0</c:v>
                </c:pt>
                <c:pt idx="21">
                  <c:v>0</c:v>
                </c:pt>
                <c:pt idx="22">
                  <c:v>0</c:v>
                </c:pt>
                <c:pt idx="23">
                  <c:v>0</c:v>
                </c:pt>
                <c:pt idx="24">
                  <c:v>0</c:v>
                </c:pt>
                <c:pt idx="25">
                  <c:v>0</c:v>
                </c:pt>
                <c:pt idx="26">
                  <c:v>0</c:v>
                </c:pt>
                <c:pt idx="27">
                  <c:v>30</c:v>
                </c:pt>
                <c:pt idx="28">
                  <c:v>0</c:v>
                </c:pt>
                <c:pt idx="29">
                  <c:v>0</c:v>
                </c:pt>
                <c:pt idx="30">
                  <c:v>15</c:v>
                </c:pt>
                <c:pt idx="31">
                  <c:v>50</c:v>
                </c:pt>
                <c:pt idx="32">
                  <c:v>0</c:v>
                </c:pt>
                <c:pt idx="33">
                  <c:v>0</c:v>
                </c:pt>
                <c:pt idx="34">
                  <c:v>0</c:v>
                </c:pt>
                <c:pt idx="35">
                  <c:v>6</c:v>
                </c:pt>
                <c:pt idx="36">
                  <c:v>6</c:v>
                </c:pt>
                <c:pt idx="37">
                  <c:v>0</c:v>
                </c:pt>
                <c:pt idx="38">
                  <c:v>0</c:v>
                </c:pt>
                <c:pt idx="39">
                  <c:v>0</c:v>
                </c:pt>
                <c:pt idx="40">
                  <c:v>0</c:v>
                </c:pt>
                <c:pt idx="41">
                  <c:v>0</c:v>
                </c:pt>
                <c:pt idx="42">
                  <c:v>0</c:v>
                </c:pt>
                <c:pt idx="43">
                  <c:v>0</c:v>
                </c:pt>
                <c:pt idx="44">
                  <c:v>0</c:v>
                </c:pt>
                <c:pt idx="45">
                  <c:v>0</c:v>
                </c:pt>
                <c:pt idx="46">
                  <c:v>5</c:v>
                </c:pt>
                <c:pt idx="47">
                  <c:v>0</c:v>
                </c:pt>
                <c:pt idx="48">
                  <c:v>5</c:v>
                </c:pt>
                <c:pt idx="49">
                  <c:v>0</c:v>
                </c:pt>
                <c:pt idx="50">
                  <c:v>0</c:v>
                </c:pt>
                <c:pt idx="51">
                  <c:v>0</c:v>
                </c:pt>
                <c:pt idx="52">
                  <c:v>0</c:v>
                </c:pt>
                <c:pt idx="53">
                  <c:v>0</c:v>
                </c:pt>
                <c:pt idx="54">
                  <c:v>0</c:v>
                </c:pt>
              </c:numCache>
            </c:numRef>
          </c:val>
          <c:extLst>
            <c:ext xmlns:c16="http://schemas.microsoft.com/office/drawing/2014/chart" uri="{C3380CC4-5D6E-409C-BE32-E72D297353CC}">
              <c16:uniqueId val="{0000000C-69D3-42FF-81ED-0FBDCD0908E6}"/>
            </c:ext>
          </c:extLst>
        </c:ser>
        <c:ser>
          <c:idx val="13"/>
          <c:order val="12"/>
          <c:tx>
            <c:strRef>
              <c:f>'Dados Dashboard'!$AZ$2</c:f>
              <c:strCache>
                <c:ptCount val="1"/>
                <c:pt idx="0">
                  <c:v> CEAVI </c:v>
                </c:pt>
              </c:strCache>
            </c:strRef>
          </c:tx>
          <c:spPr>
            <a:solidFill>
              <a:schemeClr val="accent2">
                <a:lumMod val="80000"/>
                <a:lumOff val="20000"/>
              </a:schemeClr>
            </a:solidFill>
            <a:ln>
              <a:noFill/>
            </a:ln>
            <a:effectLst/>
          </c:spPr>
          <c:invertIfNegative val="0"/>
          <c:cat>
            <c:numRef>
              <c:f>'Dados Dashboard'!$A$3:$A$57</c:f>
              <c:numCache>
                <c:formatCode>General</c:formatCode>
                <c:ptCount val="5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26</c:v>
                </c:pt>
                <c:pt idx="18">
                  <c:v>27</c:v>
                </c:pt>
                <c:pt idx="19">
                  <c:v>28</c:v>
                </c:pt>
                <c:pt idx="20">
                  <c:v>29</c:v>
                </c:pt>
                <c:pt idx="21">
                  <c:v>30</c:v>
                </c:pt>
                <c:pt idx="22">
                  <c:v>31</c:v>
                </c:pt>
                <c:pt idx="23">
                  <c:v>33</c:v>
                </c:pt>
                <c:pt idx="24">
                  <c:v>34</c:v>
                </c:pt>
                <c:pt idx="25">
                  <c:v>35</c:v>
                </c:pt>
                <c:pt idx="26">
                  <c:v>36</c:v>
                </c:pt>
                <c:pt idx="27">
                  <c:v>37</c:v>
                </c:pt>
                <c:pt idx="28">
                  <c:v>38</c:v>
                </c:pt>
                <c:pt idx="29">
                  <c:v>39</c:v>
                </c:pt>
                <c:pt idx="30">
                  <c:v>59</c:v>
                </c:pt>
                <c:pt idx="31">
                  <c:v>60</c:v>
                </c:pt>
                <c:pt idx="32">
                  <c:v>61</c:v>
                </c:pt>
                <c:pt idx="33">
                  <c:v>62</c:v>
                </c:pt>
                <c:pt idx="34">
                  <c:v>63</c:v>
                </c:pt>
                <c:pt idx="35">
                  <c:v>64</c:v>
                </c:pt>
                <c:pt idx="36">
                  <c:v>65</c:v>
                </c:pt>
                <c:pt idx="37">
                  <c:v>68</c:v>
                </c:pt>
                <c:pt idx="38">
                  <c:v>75</c:v>
                </c:pt>
                <c:pt idx="39">
                  <c:v>76</c:v>
                </c:pt>
                <c:pt idx="40">
                  <c:v>77</c:v>
                </c:pt>
                <c:pt idx="41">
                  <c:v>78</c:v>
                </c:pt>
                <c:pt idx="42">
                  <c:v>84</c:v>
                </c:pt>
                <c:pt idx="43">
                  <c:v>85</c:v>
                </c:pt>
                <c:pt idx="44">
                  <c:v>86</c:v>
                </c:pt>
                <c:pt idx="45">
                  <c:v>87</c:v>
                </c:pt>
                <c:pt idx="46">
                  <c:v>89</c:v>
                </c:pt>
                <c:pt idx="47">
                  <c:v>90</c:v>
                </c:pt>
                <c:pt idx="48">
                  <c:v>91</c:v>
                </c:pt>
                <c:pt idx="49">
                  <c:v>92</c:v>
                </c:pt>
                <c:pt idx="50">
                  <c:v>93</c:v>
                </c:pt>
                <c:pt idx="51">
                  <c:v>94</c:v>
                </c:pt>
                <c:pt idx="52">
                  <c:v>95</c:v>
                </c:pt>
                <c:pt idx="53">
                  <c:v>96</c:v>
                </c:pt>
                <c:pt idx="54">
                  <c:v>101</c:v>
                </c:pt>
              </c:numCache>
            </c:numRef>
          </c:cat>
          <c:val>
            <c:numRef>
              <c:f>'Dados Dashboard'!$AZ$3:$AZ$57</c:f>
              <c:numCache>
                <c:formatCode>#,##0</c:formatCode>
                <c:ptCount val="55"/>
                <c:pt idx="0">
                  <c:v>3</c:v>
                </c:pt>
                <c:pt idx="1">
                  <c:v>20</c:v>
                </c:pt>
                <c:pt idx="2">
                  <c:v>0</c:v>
                </c:pt>
                <c:pt idx="3">
                  <c:v>0</c:v>
                </c:pt>
                <c:pt idx="4">
                  <c:v>20</c:v>
                </c:pt>
                <c:pt idx="5">
                  <c:v>3</c:v>
                </c:pt>
                <c:pt idx="6">
                  <c:v>0</c:v>
                </c:pt>
                <c:pt idx="7">
                  <c:v>0</c:v>
                </c:pt>
                <c:pt idx="8">
                  <c:v>3</c:v>
                </c:pt>
                <c:pt idx="9">
                  <c:v>0</c:v>
                </c:pt>
                <c:pt idx="10">
                  <c:v>0</c:v>
                </c:pt>
                <c:pt idx="11">
                  <c:v>3</c:v>
                </c:pt>
                <c:pt idx="12">
                  <c:v>0</c:v>
                </c:pt>
                <c:pt idx="13">
                  <c:v>0</c:v>
                </c:pt>
                <c:pt idx="14">
                  <c:v>0</c:v>
                </c:pt>
                <c:pt idx="15">
                  <c:v>0</c:v>
                </c:pt>
                <c:pt idx="16">
                  <c:v>12</c:v>
                </c:pt>
                <c:pt idx="17">
                  <c:v>3</c:v>
                </c:pt>
                <c:pt idx="18">
                  <c:v>0</c:v>
                </c:pt>
                <c:pt idx="19">
                  <c:v>0</c:v>
                </c:pt>
                <c:pt idx="20">
                  <c:v>15</c:v>
                </c:pt>
                <c:pt idx="21">
                  <c:v>27</c:v>
                </c:pt>
                <c:pt idx="22">
                  <c:v>0</c:v>
                </c:pt>
                <c:pt idx="23">
                  <c:v>10</c:v>
                </c:pt>
                <c:pt idx="24">
                  <c:v>0</c:v>
                </c:pt>
                <c:pt idx="25">
                  <c:v>0</c:v>
                </c:pt>
                <c:pt idx="26">
                  <c:v>0</c:v>
                </c:pt>
                <c:pt idx="27">
                  <c:v>0</c:v>
                </c:pt>
                <c:pt idx="28">
                  <c:v>6</c:v>
                </c:pt>
                <c:pt idx="29">
                  <c:v>0</c:v>
                </c:pt>
                <c:pt idx="30">
                  <c:v>62</c:v>
                </c:pt>
                <c:pt idx="31">
                  <c:v>40</c:v>
                </c:pt>
                <c:pt idx="32">
                  <c:v>0</c:v>
                </c:pt>
                <c:pt idx="33">
                  <c:v>0</c:v>
                </c:pt>
                <c:pt idx="34">
                  <c:v>0</c:v>
                </c:pt>
                <c:pt idx="35">
                  <c:v>3</c:v>
                </c:pt>
                <c:pt idx="36">
                  <c:v>12</c:v>
                </c:pt>
                <c:pt idx="37">
                  <c:v>0</c:v>
                </c:pt>
                <c:pt idx="38">
                  <c:v>0</c:v>
                </c:pt>
                <c:pt idx="39">
                  <c:v>0</c:v>
                </c:pt>
                <c:pt idx="40">
                  <c:v>0</c:v>
                </c:pt>
                <c:pt idx="41">
                  <c:v>0</c:v>
                </c:pt>
                <c:pt idx="42">
                  <c:v>0</c:v>
                </c:pt>
                <c:pt idx="43">
                  <c:v>0</c:v>
                </c:pt>
                <c:pt idx="44">
                  <c:v>0</c:v>
                </c:pt>
                <c:pt idx="45">
                  <c:v>0</c:v>
                </c:pt>
                <c:pt idx="46">
                  <c:v>20</c:v>
                </c:pt>
                <c:pt idx="47">
                  <c:v>20</c:v>
                </c:pt>
                <c:pt idx="48">
                  <c:v>20</c:v>
                </c:pt>
                <c:pt idx="49">
                  <c:v>20</c:v>
                </c:pt>
                <c:pt idx="50">
                  <c:v>20</c:v>
                </c:pt>
                <c:pt idx="51">
                  <c:v>15</c:v>
                </c:pt>
                <c:pt idx="52">
                  <c:v>30</c:v>
                </c:pt>
                <c:pt idx="53">
                  <c:v>0</c:v>
                </c:pt>
                <c:pt idx="54">
                  <c:v>0</c:v>
                </c:pt>
              </c:numCache>
            </c:numRef>
          </c:val>
          <c:extLst>
            <c:ext xmlns:c16="http://schemas.microsoft.com/office/drawing/2014/chart" uri="{C3380CC4-5D6E-409C-BE32-E72D297353CC}">
              <c16:uniqueId val="{0000000D-69D3-42FF-81ED-0FBDCD0908E6}"/>
            </c:ext>
          </c:extLst>
        </c:ser>
        <c:ser>
          <c:idx val="14"/>
          <c:order val="13"/>
          <c:tx>
            <c:strRef>
              <c:f>'Dados Dashboard'!$BA$2</c:f>
              <c:strCache>
                <c:ptCount val="1"/>
                <c:pt idx="0">
                  <c:v> CAV </c:v>
                </c:pt>
              </c:strCache>
            </c:strRef>
          </c:tx>
          <c:spPr>
            <a:solidFill>
              <a:schemeClr val="accent3">
                <a:lumMod val="80000"/>
                <a:lumOff val="20000"/>
              </a:schemeClr>
            </a:solidFill>
            <a:ln>
              <a:noFill/>
            </a:ln>
            <a:effectLst/>
          </c:spPr>
          <c:invertIfNegative val="0"/>
          <c:cat>
            <c:numRef>
              <c:f>'Dados Dashboard'!$A$3:$A$57</c:f>
              <c:numCache>
                <c:formatCode>General</c:formatCode>
                <c:ptCount val="5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26</c:v>
                </c:pt>
                <c:pt idx="18">
                  <c:v>27</c:v>
                </c:pt>
                <c:pt idx="19">
                  <c:v>28</c:v>
                </c:pt>
                <c:pt idx="20">
                  <c:v>29</c:v>
                </c:pt>
                <c:pt idx="21">
                  <c:v>30</c:v>
                </c:pt>
                <c:pt idx="22">
                  <c:v>31</c:v>
                </c:pt>
                <c:pt idx="23">
                  <c:v>33</c:v>
                </c:pt>
                <c:pt idx="24">
                  <c:v>34</c:v>
                </c:pt>
                <c:pt idx="25">
                  <c:v>35</c:v>
                </c:pt>
                <c:pt idx="26">
                  <c:v>36</c:v>
                </c:pt>
                <c:pt idx="27">
                  <c:v>37</c:v>
                </c:pt>
                <c:pt idx="28">
                  <c:v>38</c:v>
                </c:pt>
                <c:pt idx="29">
                  <c:v>39</c:v>
                </c:pt>
                <c:pt idx="30">
                  <c:v>59</c:v>
                </c:pt>
                <c:pt idx="31">
                  <c:v>60</c:v>
                </c:pt>
                <c:pt idx="32">
                  <c:v>61</c:v>
                </c:pt>
                <c:pt idx="33">
                  <c:v>62</c:v>
                </c:pt>
                <c:pt idx="34">
                  <c:v>63</c:v>
                </c:pt>
                <c:pt idx="35">
                  <c:v>64</c:v>
                </c:pt>
                <c:pt idx="36">
                  <c:v>65</c:v>
                </c:pt>
                <c:pt idx="37">
                  <c:v>68</c:v>
                </c:pt>
                <c:pt idx="38">
                  <c:v>75</c:v>
                </c:pt>
                <c:pt idx="39">
                  <c:v>76</c:v>
                </c:pt>
                <c:pt idx="40">
                  <c:v>77</c:v>
                </c:pt>
                <c:pt idx="41">
                  <c:v>78</c:v>
                </c:pt>
                <c:pt idx="42">
                  <c:v>84</c:v>
                </c:pt>
                <c:pt idx="43">
                  <c:v>85</c:v>
                </c:pt>
                <c:pt idx="44">
                  <c:v>86</c:v>
                </c:pt>
                <c:pt idx="45">
                  <c:v>87</c:v>
                </c:pt>
                <c:pt idx="46">
                  <c:v>89</c:v>
                </c:pt>
                <c:pt idx="47">
                  <c:v>90</c:v>
                </c:pt>
                <c:pt idx="48">
                  <c:v>91</c:v>
                </c:pt>
                <c:pt idx="49">
                  <c:v>92</c:v>
                </c:pt>
                <c:pt idx="50">
                  <c:v>93</c:v>
                </c:pt>
                <c:pt idx="51">
                  <c:v>94</c:v>
                </c:pt>
                <c:pt idx="52">
                  <c:v>95</c:v>
                </c:pt>
                <c:pt idx="53">
                  <c:v>96</c:v>
                </c:pt>
                <c:pt idx="54">
                  <c:v>101</c:v>
                </c:pt>
              </c:numCache>
            </c:numRef>
          </c:cat>
          <c:val>
            <c:numRef>
              <c:f>'Dados Dashboard'!$BA$3:$BA$57</c:f>
              <c:numCache>
                <c:formatCode>#,##0</c:formatCode>
                <c:ptCount val="55"/>
                <c:pt idx="0">
                  <c:v>2</c:v>
                </c:pt>
                <c:pt idx="1">
                  <c:v>0</c:v>
                </c:pt>
                <c:pt idx="2">
                  <c:v>21</c:v>
                </c:pt>
                <c:pt idx="3">
                  <c:v>24</c:v>
                </c:pt>
                <c:pt idx="4">
                  <c:v>20</c:v>
                </c:pt>
                <c:pt idx="5">
                  <c:v>0</c:v>
                </c:pt>
                <c:pt idx="6">
                  <c:v>0</c:v>
                </c:pt>
                <c:pt idx="7">
                  <c:v>20</c:v>
                </c:pt>
                <c:pt idx="8">
                  <c:v>0</c:v>
                </c:pt>
                <c:pt idx="9">
                  <c:v>0</c:v>
                </c:pt>
                <c:pt idx="10">
                  <c:v>0</c:v>
                </c:pt>
                <c:pt idx="11">
                  <c:v>10</c:v>
                </c:pt>
                <c:pt idx="12">
                  <c:v>0</c:v>
                </c:pt>
                <c:pt idx="13">
                  <c:v>0</c:v>
                </c:pt>
                <c:pt idx="14">
                  <c:v>0</c:v>
                </c:pt>
                <c:pt idx="15">
                  <c:v>0</c:v>
                </c:pt>
                <c:pt idx="16">
                  <c:v>3</c:v>
                </c:pt>
                <c:pt idx="17">
                  <c:v>0</c:v>
                </c:pt>
                <c:pt idx="18">
                  <c:v>0</c:v>
                </c:pt>
                <c:pt idx="19">
                  <c:v>0</c:v>
                </c:pt>
                <c:pt idx="20">
                  <c:v>0</c:v>
                </c:pt>
                <c:pt idx="21">
                  <c:v>0</c:v>
                </c:pt>
                <c:pt idx="22">
                  <c:v>0</c:v>
                </c:pt>
                <c:pt idx="23">
                  <c:v>0</c:v>
                </c:pt>
                <c:pt idx="24">
                  <c:v>0</c:v>
                </c:pt>
                <c:pt idx="25">
                  <c:v>10</c:v>
                </c:pt>
                <c:pt idx="26">
                  <c:v>0</c:v>
                </c:pt>
                <c:pt idx="27">
                  <c:v>0</c:v>
                </c:pt>
                <c:pt idx="28">
                  <c:v>0</c:v>
                </c:pt>
                <c:pt idx="29">
                  <c:v>0</c:v>
                </c:pt>
                <c:pt idx="30">
                  <c:v>20</c:v>
                </c:pt>
                <c:pt idx="31">
                  <c:v>20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numCache>
            </c:numRef>
          </c:val>
          <c:extLst>
            <c:ext xmlns:c16="http://schemas.microsoft.com/office/drawing/2014/chart" uri="{C3380CC4-5D6E-409C-BE32-E72D297353CC}">
              <c16:uniqueId val="{0000000E-69D3-42FF-81ED-0FBDCD0908E6}"/>
            </c:ext>
          </c:extLst>
        </c:ser>
        <c:ser>
          <c:idx val="15"/>
          <c:order val="14"/>
          <c:tx>
            <c:strRef>
              <c:f>'Dados Dashboard'!$BB$2</c:f>
              <c:strCache>
                <c:ptCount val="1"/>
                <c:pt idx="0">
                  <c:v> CEO </c:v>
                </c:pt>
              </c:strCache>
            </c:strRef>
          </c:tx>
          <c:spPr>
            <a:solidFill>
              <a:schemeClr val="accent4">
                <a:lumMod val="80000"/>
                <a:lumOff val="20000"/>
              </a:schemeClr>
            </a:solidFill>
            <a:ln>
              <a:noFill/>
            </a:ln>
            <a:effectLst/>
          </c:spPr>
          <c:invertIfNegative val="0"/>
          <c:cat>
            <c:numRef>
              <c:f>'Dados Dashboard'!$A$3:$A$57</c:f>
              <c:numCache>
                <c:formatCode>General</c:formatCode>
                <c:ptCount val="5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26</c:v>
                </c:pt>
                <c:pt idx="18">
                  <c:v>27</c:v>
                </c:pt>
                <c:pt idx="19">
                  <c:v>28</c:v>
                </c:pt>
                <c:pt idx="20">
                  <c:v>29</c:v>
                </c:pt>
                <c:pt idx="21">
                  <c:v>30</c:v>
                </c:pt>
                <c:pt idx="22">
                  <c:v>31</c:v>
                </c:pt>
                <c:pt idx="23">
                  <c:v>33</c:v>
                </c:pt>
                <c:pt idx="24">
                  <c:v>34</c:v>
                </c:pt>
                <c:pt idx="25">
                  <c:v>35</c:v>
                </c:pt>
                <c:pt idx="26">
                  <c:v>36</c:v>
                </c:pt>
                <c:pt idx="27">
                  <c:v>37</c:v>
                </c:pt>
                <c:pt idx="28">
                  <c:v>38</c:v>
                </c:pt>
                <c:pt idx="29">
                  <c:v>39</c:v>
                </c:pt>
                <c:pt idx="30">
                  <c:v>59</c:v>
                </c:pt>
                <c:pt idx="31">
                  <c:v>60</c:v>
                </c:pt>
                <c:pt idx="32">
                  <c:v>61</c:v>
                </c:pt>
                <c:pt idx="33">
                  <c:v>62</c:v>
                </c:pt>
                <c:pt idx="34">
                  <c:v>63</c:v>
                </c:pt>
                <c:pt idx="35">
                  <c:v>64</c:v>
                </c:pt>
                <c:pt idx="36">
                  <c:v>65</c:v>
                </c:pt>
                <c:pt idx="37">
                  <c:v>68</c:v>
                </c:pt>
                <c:pt idx="38">
                  <c:v>75</c:v>
                </c:pt>
                <c:pt idx="39">
                  <c:v>76</c:v>
                </c:pt>
                <c:pt idx="40">
                  <c:v>77</c:v>
                </c:pt>
                <c:pt idx="41">
                  <c:v>78</c:v>
                </c:pt>
                <c:pt idx="42">
                  <c:v>84</c:v>
                </c:pt>
                <c:pt idx="43">
                  <c:v>85</c:v>
                </c:pt>
                <c:pt idx="44">
                  <c:v>86</c:v>
                </c:pt>
                <c:pt idx="45">
                  <c:v>87</c:v>
                </c:pt>
                <c:pt idx="46">
                  <c:v>89</c:v>
                </c:pt>
                <c:pt idx="47">
                  <c:v>90</c:v>
                </c:pt>
                <c:pt idx="48">
                  <c:v>91</c:v>
                </c:pt>
                <c:pt idx="49">
                  <c:v>92</c:v>
                </c:pt>
                <c:pt idx="50">
                  <c:v>93</c:v>
                </c:pt>
                <c:pt idx="51">
                  <c:v>94</c:v>
                </c:pt>
                <c:pt idx="52">
                  <c:v>95</c:v>
                </c:pt>
                <c:pt idx="53">
                  <c:v>96</c:v>
                </c:pt>
                <c:pt idx="54">
                  <c:v>101</c:v>
                </c:pt>
              </c:numCache>
            </c:numRef>
          </c:cat>
          <c:val>
            <c:numRef>
              <c:f>'Dados Dashboard'!$BB$3:$BB$57</c:f>
              <c:numCache>
                <c:formatCode>#,##0</c:formatCode>
                <c:ptCount val="55"/>
                <c:pt idx="0">
                  <c:v>0</c:v>
                </c:pt>
                <c:pt idx="1">
                  <c:v>10</c:v>
                </c:pt>
                <c:pt idx="2">
                  <c:v>10</c:v>
                </c:pt>
                <c:pt idx="3">
                  <c:v>30</c:v>
                </c:pt>
                <c:pt idx="4">
                  <c:v>20</c:v>
                </c:pt>
                <c:pt idx="5">
                  <c:v>0</c:v>
                </c:pt>
                <c:pt idx="6">
                  <c:v>5</c:v>
                </c:pt>
                <c:pt idx="7">
                  <c:v>20</c:v>
                </c:pt>
                <c:pt idx="8">
                  <c:v>0</c:v>
                </c:pt>
                <c:pt idx="9">
                  <c:v>3</c:v>
                </c:pt>
                <c:pt idx="10">
                  <c:v>5</c:v>
                </c:pt>
                <c:pt idx="11">
                  <c:v>1</c:v>
                </c:pt>
                <c:pt idx="12">
                  <c:v>0</c:v>
                </c:pt>
                <c:pt idx="13">
                  <c:v>0</c:v>
                </c:pt>
                <c:pt idx="14">
                  <c:v>0</c:v>
                </c:pt>
                <c:pt idx="15">
                  <c:v>0</c:v>
                </c:pt>
                <c:pt idx="16">
                  <c:v>5</c:v>
                </c:pt>
                <c:pt idx="17">
                  <c:v>5</c:v>
                </c:pt>
                <c:pt idx="18">
                  <c:v>3</c:v>
                </c:pt>
                <c:pt idx="19">
                  <c:v>0</c:v>
                </c:pt>
                <c:pt idx="20">
                  <c:v>8</c:v>
                </c:pt>
                <c:pt idx="21">
                  <c:v>1</c:v>
                </c:pt>
                <c:pt idx="22">
                  <c:v>0</c:v>
                </c:pt>
                <c:pt idx="23">
                  <c:v>5</c:v>
                </c:pt>
                <c:pt idx="24">
                  <c:v>0</c:v>
                </c:pt>
                <c:pt idx="25">
                  <c:v>5</c:v>
                </c:pt>
                <c:pt idx="26">
                  <c:v>0</c:v>
                </c:pt>
                <c:pt idx="27">
                  <c:v>10</c:v>
                </c:pt>
                <c:pt idx="28">
                  <c:v>0</c:v>
                </c:pt>
                <c:pt idx="29">
                  <c:v>0</c:v>
                </c:pt>
                <c:pt idx="30">
                  <c:v>11</c:v>
                </c:pt>
                <c:pt idx="31">
                  <c:v>0</c:v>
                </c:pt>
                <c:pt idx="32">
                  <c:v>5</c:v>
                </c:pt>
                <c:pt idx="33">
                  <c:v>0</c:v>
                </c:pt>
                <c:pt idx="34">
                  <c:v>0</c:v>
                </c:pt>
                <c:pt idx="35">
                  <c:v>0</c:v>
                </c:pt>
                <c:pt idx="36">
                  <c:v>2</c:v>
                </c:pt>
                <c:pt idx="37">
                  <c:v>9</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numCache>
            </c:numRef>
          </c:val>
          <c:extLst>
            <c:ext xmlns:c16="http://schemas.microsoft.com/office/drawing/2014/chart" uri="{C3380CC4-5D6E-409C-BE32-E72D297353CC}">
              <c16:uniqueId val="{0000000F-69D3-42FF-81ED-0FBDCD0908E6}"/>
            </c:ext>
          </c:extLst>
        </c:ser>
        <c:ser>
          <c:idx val="16"/>
          <c:order val="15"/>
          <c:tx>
            <c:strRef>
              <c:f>'Dados Dashboard'!$BC$2</c:f>
              <c:strCache>
                <c:ptCount val="1"/>
                <c:pt idx="0">
                  <c:v> CESMO </c:v>
                </c:pt>
              </c:strCache>
            </c:strRef>
          </c:tx>
          <c:spPr>
            <a:solidFill>
              <a:schemeClr val="accent5">
                <a:lumMod val="80000"/>
                <a:lumOff val="20000"/>
              </a:schemeClr>
            </a:solidFill>
            <a:ln>
              <a:noFill/>
            </a:ln>
            <a:effectLst/>
          </c:spPr>
          <c:invertIfNegative val="0"/>
          <c:cat>
            <c:numRef>
              <c:f>'Dados Dashboard'!$A$3:$A$57</c:f>
              <c:numCache>
                <c:formatCode>General</c:formatCode>
                <c:ptCount val="5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26</c:v>
                </c:pt>
                <c:pt idx="18">
                  <c:v>27</c:v>
                </c:pt>
                <c:pt idx="19">
                  <c:v>28</c:v>
                </c:pt>
                <c:pt idx="20">
                  <c:v>29</c:v>
                </c:pt>
                <c:pt idx="21">
                  <c:v>30</c:v>
                </c:pt>
                <c:pt idx="22">
                  <c:v>31</c:v>
                </c:pt>
                <c:pt idx="23">
                  <c:v>33</c:v>
                </c:pt>
                <c:pt idx="24">
                  <c:v>34</c:v>
                </c:pt>
                <c:pt idx="25">
                  <c:v>35</c:v>
                </c:pt>
                <c:pt idx="26">
                  <c:v>36</c:v>
                </c:pt>
                <c:pt idx="27">
                  <c:v>37</c:v>
                </c:pt>
                <c:pt idx="28">
                  <c:v>38</c:v>
                </c:pt>
                <c:pt idx="29">
                  <c:v>39</c:v>
                </c:pt>
                <c:pt idx="30">
                  <c:v>59</c:v>
                </c:pt>
                <c:pt idx="31">
                  <c:v>60</c:v>
                </c:pt>
                <c:pt idx="32">
                  <c:v>61</c:v>
                </c:pt>
                <c:pt idx="33">
                  <c:v>62</c:v>
                </c:pt>
                <c:pt idx="34">
                  <c:v>63</c:v>
                </c:pt>
                <c:pt idx="35">
                  <c:v>64</c:v>
                </c:pt>
                <c:pt idx="36">
                  <c:v>65</c:v>
                </c:pt>
                <c:pt idx="37">
                  <c:v>68</c:v>
                </c:pt>
                <c:pt idx="38">
                  <c:v>75</c:v>
                </c:pt>
                <c:pt idx="39">
                  <c:v>76</c:v>
                </c:pt>
                <c:pt idx="40">
                  <c:v>77</c:v>
                </c:pt>
                <c:pt idx="41">
                  <c:v>78</c:v>
                </c:pt>
                <c:pt idx="42">
                  <c:v>84</c:v>
                </c:pt>
                <c:pt idx="43">
                  <c:v>85</c:v>
                </c:pt>
                <c:pt idx="44">
                  <c:v>86</c:v>
                </c:pt>
                <c:pt idx="45">
                  <c:v>87</c:v>
                </c:pt>
                <c:pt idx="46">
                  <c:v>89</c:v>
                </c:pt>
                <c:pt idx="47">
                  <c:v>90</c:v>
                </c:pt>
                <c:pt idx="48">
                  <c:v>91</c:v>
                </c:pt>
                <c:pt idx="49">
                  <c:v>92</c:v>
                </c:pt>
                <c:pt idx="50">
                  <c:v>93</c:v>
                </c:pt>
                <c:pt idx="51">
                  <c:v>94</c:v>
                </c:pt>
                <c:pt idx="52">
                  <c:v>95</c:v>
                </c:pt>
                <c:pt idx="53">
                  <c:v>96</c:v>
                </c:pt>
                <c:pt idx="54">
                  <c:v>101</c:v>
                </c:pt>
              </c:numCache>
            </c:numRef>
          </c:cat>
          <c:val>
            <c:numRef>
              <c:f>'Dados Dashboard'!$BC$3:$BC$57</c:f>
              <c:numCache>
                <c:formatCode>#,##0</c:formatCode>
                <c:ptCount val="55"/>
                <c:pt idx="0">
                  <c:v>0</c:v>
                </c:pt>
                <c:pt idx="1">
                  <c:v>10</c:v>
                </c:pt>
                <c:pt idx="2">
                  <c:v>10</c:v>
                </c:pt>
                <c:pt idx="3">
                  <c:v>10</c:v>
                </c:pt>
                <c:pt idx="4">
                  <c:v>10</c:v>
                </c:pt>
                <c:pt idx="5">
                  <c:v>0</c:v>
                </c:pt>
                <c:pt idx="6">
                  <c:v>0</c:v>
                </c:pt>
                <c:pt idx="7">
                  <c:v>10</c:v>
                </c:pt>
                <c:pt idx="8">
                  <c:v>0</c:v>
                </c:pt>
                <c:pt idx="9">
                  <c:v>0</c:v>
                </c:pt>
                <c:pt idx="10">
                  <c:v>0</c:v>
                </c:pt>
                <c:pt idx="11">
                  <c:v>5</c:v>
                </c:pt>
                <c:pt idx="12">
                  <c:v>0</c:v>
                </c:pt>
                <c:pt idx="13">
                  <c:v>0</c:v>
                </c:pt>
                <c:pt idx="14">
                  <c:v>0</c:v>
                </c:pt>
                <c:pt idx="15">
                  <c:v>0</c:v>
                </c:pt>
                <c:pt idx="16">
                  <c:v>2</c:v>
                </c:pt>
                <c:pt idx="17">
                  <c:v>0</c:v>
                </c:pt>
                <c:pt idx="18">
                  <c:v>0</c:v>
                </c:pt>
                <c:pt idx="19">
                  <c:v>0</c:v>
                </c:pt>
                <c:pt idx="20">
                  <c:v>5</c:v>
                </c:pt>
                <c:pt idx="21">
                  <c:v>5</c:v>
                </c:pt>
                <c:pt idx="22">
                  <c:v>0</c:v>
                </c:pt>
                <c:pt idx="23">
                  <c:v>10</c:v>
                </c:pt>
                <c:pt idx="24">
                  <c:v>0</c:v>
                </c:pt>
                <c:pt idx="25">
                  <c:v>4</c:v>
                </c:pt>
                <c:pt idx="26">
                  <c:v>4</c:v>
                </c:pt>
                <c:pt idx="27">
                  <c:v>4</c:v>
                </c:pt>
                <c:pt idx="28">
                  <c:v>2</c:v>
                </c:pt>
                <c:pt idx="29">
                  <c:v>2</c:v>
                </c:pt>
                <c:pt idx="30">
                  <c:v>0</c:v>
                </c:pt>
                <c:pt idx="31">
                  <c:v>0</c:v>
                </c:pt>
                <c:pt idx="32">
                  <c:v>5</c:v>
                </c:pt>
                <c:pt idx="33">
                  <c:v>0</c:v>
                </c:pt>
                <c:pt idx="34">
                  <c:v>0</c:v>
                </c:pt>
                <c:pt idx="35">
                  <c:v>0</c:v>
                </c:pt>
                <c:pt idx="36">
                  <c:v>0</c:v>
                </c:pt>
                <c:pt idx="37">
                  <c:v>0</c:v>
                </c:pt>
                <c:pt idx="38">
                  <c:v>5</c:v>
                </c:pt>
                <c:pt idx="39">
                  <c:v>0</c:v>
                </c:pt>
                <c:pt idx="40">
                  <c:v>5</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numCache>
            </c:numRef>
          </c:val>
          <c:extLst>
            <c:ext xmlns:c16="http://schemas.microsoft.com/office/drawing/2014/chart" uri="{C3380CC4-5D6E-409C-BE32-E72D297353CC}">
              <c16:uniqueId val="{00000010-69D3-42FF-81ED-0FBDCD0908E6}"/>
            </c:ext>
          </c:extLst>
        </c:ser>
        <c:dLbls>
          <c:showLegendKey val="0"/>
          <c:showVal val="0"/>
          <c:showCatName val="0"/>
          <c:showSerName val="0"/>
          <c:showPercent val="0"/>
          <c:showBubbleSize val="0"/>
        </c:dLbls>
        <c:gapWidth val="219"/>
        <c:overlap val="-27"/>
        <c:axId val="444984111"/>
        <c:axId val="444985775"/>
      </c:barChart>
      <c:catAx>
        <c:axId val="44498411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t-BR"/>
          </a:p>
        </c:txPr>
        <c:crossAx val="444985775"/>
        <c:crosses val="autoZero"/>
        <c:auto val="1"/>
        <c:lblAlgn val="ctr"/>
        <c:lblOffset val="100"/>
        <c:noMultiLvlLbl val="0"/>
      </c:catAx>
      <c:valAx>
        <c:axId val="444985775"/>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t-BR"/>
          </a:p>
        </c:txPr>
        <c:crossAx val="444984111"/>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t-BR"/>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pt-BR"/>
    </a:p>
  </c:txPr>
  <c:printSettings>
    <c:headerFooter/>
    <c:pageMargins b="0.78740157499999996" l="0.511811024" r="0.511811024" t="0.78740157499999996" header="0.31496062000000002" footer="0.3149606200000000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Percentual Utilizado da Ata por Item</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pt-BR"/>
        </a:p>
      </c:txPr>
    </c:title>
    <c:autoTitleDeleted val="0"/>
    <c:plotArea>
      <c:layout/>
      <c:barChart>
        <c:barDir val="col"/>
        <c:grouping val="clustered"/>
        <c:varyColors val="0"/>
        <c:ser>
          <c:idx val="1"/>
          <c:order val="0"/>
          <c:tx>
            <c:strRef>
              <c:f>'Dados Dashboard'!$B$2</c:f>
              <c:strCache>
                <c:ptCount val="1"/>
                <c:pt idx="0">
                  <c:v>Percentual Utilizado</c:v>
                </c:pt>
              </c:strCache>
            </c:strRef>
          </c:tx>
          <c:spPr>
            <a:solidFill>
              <a:schemeClr val="accent2"/>
            </a:solidFill>
            <a:ln>
              <a:noFill/>
            </a:ln>
            <a:effectLst/>
          </c:spPr>
          <c:invertIfNegative val="0"/>
          <c:cat>
            <c:numRef>
              <c:f>'Dados Dashboard'!$A$3:$A$57</c:f>
              <c:numCache>
                <c:formatCode>General</c:formatCode>
                <c:ptCount val="5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26</c:v>
                </c:pt>
                <c:pt idx="18">
                  <c:v>27</c:v>
                </c:pt>
                <c:pt idx="19">
                  <c:v>28</c:v>
                </c:pt>
                <c:pt idx="20">
                  <c:v>29</c:v>
                </c:pt>
                <c:pt idx="21">
                  <c:v>30</c:v>
                </c:pt>
                <c:pt idx="22">
                  <c:v>31</c:v>
                </c:pt>
                <c:pt idx="23">
                  <c:v>33</c:v>
                </c:pt>
                <c:pt idx="24">
                  <c:v>34</c:v>
                </c:pt>
                <c:pt idx="25">
                  <c:v>35</c:v>
                </c:pt>
                <c:pt idx="26">
                  <c:v>36</c:v>
                </c:pt>
                <c:pt idx="27">
                  <c:v>37</c:v>
                </c:pt>
                <c:pt idx="28">
                  <c:v>38</c:v>
                </c:pt>
                <c:pt idx="29">
                  <c:v>39</c:v>
                </c:pt>
                <c:pt idx="30">
                  <c:v>59</c:v>
                </c:pt>
                <c:pt idx="31">
                  <c:v>60</c:v>
                </c:pt>
                <c:pt idx="32">
                  <c:v>61</c:v>
                </c:pt>
                <c:pt idx="33">
                  <c:v>62</c:v>
                </c:pt>
                <c:pt idx="34">
                  <c:v>63</c:v>
                </c:pt>
                <c:pt idx="35">
                  <c:v>64</c:v>
                </c:pt>
                <c:pt idx="36">
                  <c:v>65</c:v>
                </c:pt>
                <c:pt idx="37">
                  <c:v>68</c:v>
                </c:pt>
                <c:pt idx="38">
                  <c:v>75</c:v>
                </c:pt>
                <c:pt idx="39">
                  <c:v>76</c:v>
                </c:pt>
                <c:pt idx="40">
                  <c:v>77</c:v>
                </c:pt>
                <c:pt idx="41">
                  <c:v>78</c:v>
                </c:pt>
                <c:pt idx="42">
                  <c:v>84</c:v>
                </c:pt>
                <c:pt idx="43">
                  <c:v>85</c:v>
                </c:pt>
                <c:pt idx="44">
                  <c:v>86</c:v>
                </c:pt>
                <c:pt idx="45">
                  <c:v>87</c:v>
                </c:pt>
                <c:pt idx="46">
                  <c:v>89</c:v>
                </c:pt>
                <c:pt idx="47">
                  <c:v>90</c:v>
                </c:pt>
                <c:pt idx="48">
                  <c:v>91</c:v>
                </c:pt>
                <c:pt idx="49">
                  <c:v>92</c:v>
                </c:pt>
                <c:pt idx="50">
                  <c:v>93</c:v>
                </c:pt>
                <c:pt idx="51">
                  <c:v>94</c:v>
                </c:pt>
                <c:pt idx="52">
                  <c:v>95</c:v>
                </c:pt>
                <c:pt idx="53">
                  <c:v>96</c:v>
                </c:pt>
                <c:pt idx="54">
                  <c:v>101</c:v>
                </c:pt>
              </c:numCache>
            </c:numRef>
          </c:cat>
          <c:val>
            <c:numRef>
              <c:f>'Dados Dashboard'!$B$3:$B$57</c:f>
              <c:numCache>
                <c:formatCode>0.00%</c:formatCode>
                <c:ptCount val="55"/>
                <c:pt idx="0">
                  <c:v>0.18390804597701149</c:v>
                </c:pt>
                <c:pt idx="1">
                  <c:v>0.69090909090909092</c:v>
                </c:pt>
                <c:pt idx="2">
                  <c:v>0.43181818181818182</c:v>
                </c:pt>
                <c:pt idx="3">
                  <c:v>0.30327868852459017</c:v>
                </c:pt>
                <c:pt idx="4">
                  <c:v>0.29617304492512481</c:v>
                </c:pt>
                <c:pt idx="5">
                  <c:v>0.33884297520661155</c:v>
                </c:pt>
                <c:pt idx="6">
                  <c:v>0.45412844036697247</c:v>
                </c:pt>
                <c:pt idx="7">
                  <c:v>0.48669201520912547</c:v>
                </c:pt>
                <c:pt idx="8">
                  <c:v>0.33057851239669422</c:v>
                </c:pt>
                <c:pt idx="9">
                  <c:v>3.896103896103896E-2</c:v>
                </c:pt>
                <c:pt idx="10">
                  <c:v>0.42857142857142855</c:v>
                </c:pt>
                <c:pt idx="11">
                  <c:v>0.53214285714285714</c:v>
                </c:pt>
                <c:pt idx="12">
                  <c:v>0.51851851851851849</c:v>
                </c:pt>
                <c:pt idx="13">
                  <c:v>0.24102564102564103</c:v>
                </c:pt>
                <c:pt idx="14">
                  <c:v>0</c:v>
                </c:pt>
                <c:pt idx="15">
                  <c:v>0.75471698113207553</c:v>
                </c:pt>
                <c:pt idx="16">
                  <c:v>0.50431034482758619</c:v>
                </c:pt>
                <c:pt idx="17">
                  <c:v>0.6376811594202898</c:v>
                </c:pt>
                <c:pt idx="18">
                  <c:v>0.34224598930481281</c:v>
                </c:pt>
                <c:pt idx="19">
                  <c:v>0.34210526315789475</c:v>
                </c:pt>
                <c:pt idx="20">
                  <c:v>0.59722222222222221</c:v>
                </c:pt>
                <c:pt idx="21">
                  <c:v>0.85462555066079293</c:v>
                </c:pt>
                <c:pt idx="22">
                  <c:v>0.53142857142857147</c:v>
                </c:pt>
                <c:pt idx="23">
                  <c:v>0.41085271317829458</c:v>
                </c:pt>
                <c:pt idx="24">
                  <c:v>0.5</c:v>
                </c:pt>
                <c:pt idx="25">
                  <c:v>0.72043010752688175</c:v>
                </c:pt>
                <c:pt idx="26">
                  <c:v>5.2631578947368418E-2</c:v>
                </c:pt>
                <c:pt idx="27">
                  <c:v>0.41666666666666669</c:v>
                </c:pt>
                <c:pt idx="28">
                  <c:v>0.39285714285714285</c:v>
                </c:pt>
                <c:pt idx="29">
                  <c:v>0.25</c:v>
                </c:pt>
                <c:pt idx="30">
                  <c:v>0.46986301369863015</c:v>
                </c:pt>
                <c:pt idx="31">
                  <c:v>0.72892561983471071</c:v>
                </c:pt>
                <c:pt idx="32">
                  <c:v>0.22448979591836735</c:v>
                </c:pt>
                <c:pt idx="33">
                  <c:v>0.74193548387096775</c:v>
                </c:pt>
                <c:pt idx="34">
                  <c:v>0.27777777777777779</c:v>
                </c:pt>
                <c:pt idx="35">
                  <c:v>0.24210526315789474</c:v>
                </c:pt>
                <c:pt idx="36">
                  <c:v>0.38636363636363635</c:v>
                </c:pt>
                <c:pt idx="37">
                  <c:v>0.30851063829787234</c:v>
                </c:pt>
                <c:pt idx="38">
                  <c:v>0.6386554621848739</c:v>
                </c:pt>
                <c:pt idx="39">
                  <c:v>0.34883720930232559</c:v>
                </c:pt>
                <c:pt idx="40">
                  <c:v>0.50862068965517238</c:v>
                </c:pt>
                <c:pt idx="41">
                  <c:v>0</c:v>
                </c:pt>
                <c:pt idx="42">
                  <c:v>1</c:v>
                </c:pt>
                <c:pt idx="43">
                  <c:v>1</c:v>
                </c:pt>
                <c:pt idx="44">
                  <c:v>1</c:v>
                </c:pt>
                <c:pt idx="45">
                  <c:v>1</c:v>
                </c:pt>
                <c:pt idx="46">
                  <c:v>0.765625</c:v>
                </c:pt>
                <c:pt idx="47">
                  <c:v>0.5892857142857143</c:v>
                </c:pt>
                <c:pt idx="48">
                  <c:v>0.91803278688524592</c:v>
                </c:pt>
                <c:pt idx="49">
                  <c:v>0.62962962962962965</c:v>
                </c:pt>
                <c:pt idx="50">
                  <c:v>0.53703703703703709</c:v>
                </c:pt>
                <c:pt idx="51">
                  <c:v>0.82758620689655171</c:v>
                </c:pt>
                <c:pt idx="52">
                  <c:v>1</c:v>
                </c:pt>
                <c:pt idx="53">
                  <c:v>0.70588235294117652</c:v>
                </c:pt>
                <c:pt idx="54">
                  <c:v>0.17391304347826086</c:v>
                </c:pt>
              </c:numCache>
            </c:numRef>
          </c:val>
          <c:extLst>
            <c:ext xmlns:c16="http://schemas.microsoft.com/office/drawing/2014/chart" uri="{C3380CC4-5D6E-409C-BE32-E72D297353CC}">
              <c16:uniqueId val="{00000000-CE64-4C23-A701-7BA589B89C6B}"/>
            </c:ext>
          </c:extLst>
        </c:ser>
        <c:dLbls>
          <c:showLegendKey val="0"/>
          <c:showVal val="0"/>
          <c:showCatName val="0"/>
          <c:showSerName val="0"/>
          <c:showPercent val="0"/>
          <c:showBubbleSize val="0"/>
        </c:dLbls>
        <c:gapWidth val="219"/>
        <c:overlap val="-27"/>
        <c:axId val="403394879"/>
        <c:axId val="403385727"/>
      </c:barChart>
      <c:catAx>
        <c:axId val="40339487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t-BR"/>
          </a:p>
        </c:txPr>
        <c:crossAx val="403385727"/>
        <c:crosses val="autoZero"/>
        <c:auto val="1"/>
        <c:lblAlgn val="ctr"/>
        <c:lblOffset val="100"/>
        <c:noMultiLvlLbl val="0"/>
      </c:catAx>
      <c:valAx>
        <c:axId val="403385727"/>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t-BR"/>
          </a:p>
        </c:txPr>
        <c:crossAx val="403394879"/>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t-BR"/>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pt-BR"/>
    </a:p>
  </c:txPr>
  <c:printSettings>
    <c:headerFooter/>
    <c:pageMargins b="0.78740157499999996" l="0.511811024" r="0.511811024" t="0.78740157499999996" header="0.31496062000000002" footer="0.3149606200000000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pt-BR"/>
              <a:t>Percentual</a:t>
            </a:r>
            <a:r>
              <a:rPr lang="pt-BR" baseline="0"/>
              <a:t> Utilizado da Ata por Centro em Relação ao Registrado</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pt-BR"/>
        </a:p>
      </c:txPr>
    </c:title>
    <c:autoTitleDeleted val="0"/>
    <c:plotArea>
      <c:layout/>
      <c:barChart>
        <c:barDir val="col"/>
        <c:grouping val="clustered"/>
        <c:varyColors val="0"/>
        <c:ser>
          <c:idx val="1"/>
          <c:order val="0"/>
          <c:tx>
            <c:strRef>
              <c:f>'Dados Dashboard'!$BD$2</c:f>
              <c:strCache>
                <c:ptCount val="1"/>
                <c:pt idx="0">
                  <c:v>Reitoria </c:v>
                </c:pt>
              </c:strCache>
            </c:strRef>
          </c:tx>
          <c:spPr>
            <a:solidFill>
              <a:schemeClr val="accent2"/>
            </a:solidFill>
            <a:ln>
              <a:noFill/>
            </a:ln>
            <a:effectLst/>
          </c:spPr>
          <c:invertIfNegative val="0"/>
          <c:cat>
            <c:numRef>
              <c:f>'Dados Dashboard'!$A$3:$A$57</c:f>
              <c:numCache>
                <c:formatCode>General</c:formatCode>
                <c:ptCount val="5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26</c:v>
                </c:pt>
                <c:pt idx="18">
                  <c:v>27</c:v>
                </c:pt>
                <c:pt idx="19">
                  <c:v>28</c:v>
                </c:pt>
                <c:pt idx="20">
                  <c:v>29</c:v>
                </c:pt>
                <c:pt idx="21">
                  <c:v>30</c:v>
                </c:pt>
                <c:pt idx="22">
                  <c:v>31</c:v>
                </c:pt>
                <c:pt idx="23">
                  <c:v>33</c:v>
                </c:pt>
                <c:pt idx="24">
                  <c:v>34</c:v>
                </c:pt>
                <c:pt idx="25">
                  <c:v>35</c:v>
                </c:pt>
                <c:pt idx="26">
                  <c:v>36</c:v>
                </c:pt>
                <c:pt idx="27">
                  <c:v>37</c:v>
                </c:pt>
                <c:pt idx="28">
                  <c:v>38</c:v>
                </c:pt>
                <c:pt idx="29">
                  <c:v>39</c:v>
                </c:pt>
                <c:pt idx="30">
                  <c:v>59</c:v>
                </c:pt>
                <c:pt idx="31">
                  <c:v>60</c:v>
                </c:pt>
                <c:pt idx="32">
                  <c:v>61</c:v>
                </c:pt>
                <c:pt idx="33">
                  <c:v>62</c:v>
                </c:pt>
                <c:pt idx="34">
                  <c:v>63</c:v>
                </c:pt>
                <c:pt idx="35">
                  <c:v>64</c:v>
                </c:pt>
                <c:pt idx="36">
                  <c:v>65</c:v>
                </c:pt>
                <c:pt idx="37">
                  <c:v>68</c:v>
                </c:pt>
                <c:pt idx="38">
                  <c:v>75</c:v>
                </c:pt>
                <c:pt idx="39">
                  <c:v>76</c:v>
                </c:pt>
                <c:pt idx="40">
                  <c:v>77</c:v>
                </c:pt>
                <c:pt idx="41">
                  <c:v>78</c:v>
                </c:pt>
                <c:pt idx="42">
                  <c:v>84</c:v>
                </c:pt>
                <c:pt idx="43">
                  <c:v>85</c:v>
                </c:pt>
                <c:pt idx="44">
                  <c:v>86</c:v>
                </c:pt>
                <c:pt idx="45">
                  <c:v>87</c:v>
                </c:pt>
                <c:pt idx="46">
                  <c:v>89</c:v>
                </c:pt>
                <c:pt idx="47">
                  <c:v>90</c:v>
                </c:pt>
                <c:pt idx="48">
                  <c:v>91</c:v>
                </c:pt>
                <c:pt idx="49">
                  <c:v>92</c:v>
                </c:pt>
                <c:pt idx="50">
                  <c:v>93</c:v>
                </c:pt>
                <c:pt idx="51">
                  <c:v>94</c:v>
                </c:pt>
                <c:pt idx="52">
                  <c:v>95</c:v>
                </c:pt>
                <c:pt idx="53">
                  <c:v>96</c:v>
                </c:pt>
                <c:pt idx="54">
                  <c:v>101</c:v>
                </c:pt>
              </c:numCache>
            </c:numRef>
          </c:cat>
          <c:val>
            <c:numRef>
              <c:f>'Dados Dashboard'!$BD$3:$BD$57</c:f>
              <c:numCache>
                <c:formatCode>0.00%</c:formatCode>
                <c:ptCount val="55"/>
                <c:pt idx="0">
                  <c:v>0</c:v>
                </c:pt>
                <c:pt idx="1">
                  <c:v>1</c:v>
                </c:pt>
                <c:pt idx="2">
                  <c:v>1</c:v>
                </c:pt>
                <c:pt idx="3">
                  <c:v>1</c:v>
                </c:pt>
                <c:pt idx="4">
                  <c:v>1</c:v>
                </c:pt>
                <c:pt idx="5">
                  <c:v>1</c:v>
                </c:pt>
                <c:pt idx="6">
                  <c:v>1</c:v>
                </c:pt>
                <c:pt idx="7">
                  <c:v>1</c:v>
                </c:pt>
                <c:pt idx="8">
                  <c:v>1</c:v>
                </c:pt>
                <c:pt idx="9">
                  <c:v>0</c:v>
                </c:pt>
                <c:pt idx="10">
                  <c:v>0</c:v>
                </c:pt>
                <c:pt idx="11">
                  <c:v>1</c:v>
                </c:pt>
                <c:pt idx="12">
                  <c:v>1</c:v>
                </c:pt>
                <c:pt idx="13">
                  <c:v>0</c:v>
                </c:pt>
                <c:pt idx="14">
                  <c:v>0</c:v>
                </c:pt>
                <c:pt idx="15">
                  <c:v>0</c:v>
                </c:pt>
                <c:pt idx="16">
                  <c:v>1</c:v>
                </c:pt>
                <c:pt idx="17">
                  <c:v>0</c:v>
                </c:pt>
                <c:pt idx="18">
                  <c:v>0</c:v>
                </c:pt>
                <c:pt idx="19">
                  <c:v>1</c:v>
                </c:pt>
                <c:pt idx="20">
                  <c:v>0</c:v>
                </c:pt>
                <c:pt idx="21">
                  <c:v>0.44444444444444442</c:v>
                </c:pt>
                <c:pt idx="22">
                  <c:v>0</c:v>
                </c:pt>
                <c:pt idx="23">
                  <c:v>0</c:v>
                </c:pt>
                <c:pt idx="24">
                  <c:v>0</c:v>
                </c:pt>
                <c:pt idx="25">
                  <c:v>0</c:v>
                </c:pt>
                <c:pt idx="26">
                  <c:v>0</c:v>
                </c:pt>
                <c:pt idx="27">
                  <c:v>0</c:v>
                </c:pt>
                <c:pt idx="28">
                  <c:v>0</c:v>
                </c:pt>
                <c:pt idx="29">
                  <c:v>0</c:v>
                </c:pt>
                <c:pt idx="30">
                  <c:v>1</c:v>
                </c:pt>
                <c:pt idx="31">
                  <c:v>1</c:v>
                </c:pt>
                <c:pt idx="32">
                  <c:v>0</c:v>
                </c:pt>
                <c:pt idx="33">
                  <c:v>1</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numCache>
            </c:numRef>
          </c:val>
          <c:extLst>
            <c:ext xmlns:c16="http://schemas.microsoft.com/office/drawing/2014/chart" uri="{C3380CC4-5D6E-409C-BE32-E72D297353CC}">
              <c16:uniqueId val="{00000001-31B2-40DC-A629-B8E11066DA06}"/>
            </c:ext>
          </c:extLst>
        </c:ser>
        <c:ser>
          <c:idx val="2"/>
          <c:order val="1"/>
          <c:tx>
            <c:strRef>
              <c:f>'Dados Dashboard'!$BE$2</c:f>
              <c:strCache>
                <c:ptCount val="1"/>
                <c:pt idx="0">
                  <c:v>PROEX/PROPPG </c:v>
                </c:pt>
              </c:strCache>
            </c:strRef>
          </c:tx>
          <c:spPr>
            <a:solidFill>
              <a:schemeClr val="accent3"/>
            </a:solidFill>
            <a:ln>
              <a:noFill/>
            </a:ln>
            <a:effectLst/>
          </c:spPr>
          <c:invertIfNegative val="0"/>
          <c:cat>
            <c:numRef>
              <c:f>'Dados Dashboard'!$A$3:$A$57</c:f>
              <c:numCache>
                <c:formatCode>General</c:formatCode>
                <c:ptCount val="5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26</c:v>
                </c:pt>
                <c:pt idx="18">
                  <c:v>27</c:v>
                </c:pt>
                <c:pt idx="19">
                  <c:v>28</c:v>
                </c:pt>
                <c:pt idx="20">
                  <c:v>29</c:v>
                </c:pt>
                <c:pt idx="21">
                  <c:v>30</c:v>
                </c:pt>
                <c:pt idx="22">
                  <c:v>31</c:v>
                </c:pt>
                <c:pt idx="23">
                  <c:v>33</c:v>
                </c:pt>
                <c:pt idx="24">
                  <c:v>34</c:v>
                </c:pt>
                <c:pt idx="25">
                  <c:v>35</c:v>
                </c:pt>
                <c:pt idx="26">
                  <c:v>36</c:v>
                </c:pt>
                <c:pt idx="27">
                  <c:v>37</c:v>
                </c:pt>
                <c:pt idx="28">
                  <c:v>38</c:v>
                </c:pt>
                <c:pt idx="29">
                  <c:v>39</c:v>
                </c:pt>
                <c:pt idx="30">
                  <c:v>59</c:v>
                </c:pt>
                <c:pt idx="31">
                  <c:v>60</c:v>
                </c:pt>
                <c:pt idx="32">
                  <c:v>61</c:v>
                </c:pt>
                <c:pt idx="33">
                  <c:v>62</c:v>
                </c:pt>
                <c:pt idx="34">
                  <c:v>63</c:v>
                </c:pt>
                <c:pt idx="35">
                  <c:v>64</c:v>
                </c:pt>
                <c:pt idx="36">
                  <c:v>65</c:v>
                </c:pt>
                <c:pt idx="37">
                  <c:v>68</c:v>
                </c:pt>
                <c:pt idx="38">
                  <c:v>75</c:v>
                </c:pt>
                <c:pt idx="39">
                  <c:v>76</c:v>
                </c:pt>
                <c:pt idx="40">
                  <c:v>77</c:v>
                </c:pt>
                <c:pt idx="41">
                  <c:v>78</c:v>
                </c:pt>
                <c:pt idx="42">
                  <c:v>84</c:v>
                </c:pt>
                <c:pt idx="43">
                  <c:v>85</c:v>
                </c:pt>
                <c:pt idx="44">
                  <c:v>86</c:v>
                </c:pt>
                <c:pt idx="45">
                  <c:v>87</c:v>
                </c:pt>
                <c:pt idx="46">
                  <c:v>89</c:v>
                </c:pt>
                <c:pt idx="47">
                  <c:v>90</c:v>
                </c:pt>
                <c:pt idx="48">
                  <c:v>91</c:v>
                </c:pt>
                <c:pt idx="49">
                  <c:v>92</c:v>
                </c:pt>
                <c:pt idx="50">
                  <c:v>93</c:v>
                </c:pt>
                <c:pt idx="51">
                  <c:v>94</c:v>
                </c:pt>
                <c:pt idx="52">
                  <c:v>95</c:v>
                </c:pt>
                <c:pt idx="53">
                  <c:v>96</c:v>
                </c:pt>
                <c:pt idx="54">
                  <c:v>101</c:v>
                </c:pt>
              </c:numCache>
            </c:numRef>
          </c:cat>
          <c:val>
            <c:numRef>
              <c:f>'Dados Dashboard'!$BE$3:$BE$57</c:f>
              <c:numCache>
                <c:formatCode>0.00%</c:formatCode>
                <c:ptCount val="5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numCache>
            </c:numRef>
          </c:val>
          <c:extLst>
            <c:ext xmlns:c16="http://schemas.microsoft.com/office/drawing/2014/chart" uri="{C3380CC4-5D6E-409C-BE32-E72D297353CC}">
              <c16:uniqueId val="{00000002-31B2-40DC-A629-B8E11066DA06}"/>
            </c:ext>
          </c:extLst>
        </c:ser>
        <c:ser>
          <c:idx val="3"/>
          <c:order val="2"/>
          <c:tx>
            <c:strRef>
              <c:f>'Dados Dashboard'!$BF$2</c:f>
              <c:strCache>
                <c:ptCount val="1"/>
                <c:pt idx="0">
                  <c:v>BU </c:v>
                </c:pt>
              </c:strCache>
            </c:strRef>
          </c:tx>
          <c:spPr>
            <a:solidFill>
              <a:schemeClr val="accent4"/>
            </a:solidFill>
            <a:ln>
              <a:noFill/>
            </a:ln>
            <a:effectLst/>
          </c:spPr>
          <c:invertIfNegative val="0"/>
          <c:cat>
            <c:numRef>
              <c:f>'Dados Dashboard'!$A$3:$A$57</c:f>
              <c:numCache>
                <c:formatCode>General</c:formatCode>
                <c:ptCount val="5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26</c:v>
                </c:pt>
                <c:pt idx="18">
                  <c:v>27</c:v>
                </c:pt>
                <c:pt idx="19">
                  <c:v>28</c:v>
                </c:pt>
                <c:pt idx="20">
                  <c:v>29</c:v>
                </c:pt>
                <c:pt idx="21">
                  <c:v>30</c:v>
                </c:pt>
                <c:pt idx="22">
                  <c:v>31</c:v>
                </c:pt>
                <c:pt idx="23">
                  <c:v>33</c:v>
                </c:pt>
                <c:pt idx="24">
                  <c:v>34</c:v>
                </c:pt>
                <c:pt idx="25">
                  <c:v>35</c:v>
                </c:pt>
                <c:pt idx="26">
                  <c:v>36</c:v>
                </c:pt>
                <c:pt idx="27">
                  <c:v>37</c:v>
                </c:pt>
                <c:pt idx="28">
                  <c:v>38</c:v>
                </c:pt>
                <c:pt idx="29">
                  <c:v>39</c:v>
                </c:pt>
                <c:pt idx="30">
                  <c:v>59</c:v>
                </c:pt>
                <c:pt idx="31">
                  <c:v>60</c:v>
                </c:pt>
                <c:pt idx="32">
                  <c:v>61</c:v>
                </c:pt>
                <c:pt idx="33">
                  <c:v>62</c:v>
                </c:pt>
                <c:pt idx="34">
                  <c:v>63</c:v>
                </c:pt>
                <c:pt idx="35">
                  <c:v>64</c:v>
                </c:pt>
                <c:pt idx="36">
                  <c:v>65</c:v>
                </c:pt>
                <c:pt idx="37">
                  <c:v>68</c:v>
                </c:pt>
                <c:pt idx="38">
                  <c:v>75</c:v>
                </c:pt>
                <c:pt idx="39">
                  <c:v>76</c:v>
                </c:pt>
                <c:pt idx="40">
                  <c:v>77</c:v>
                </c:pt>
                <c:pt idx="41">
                  <c:v>78</c:v>
                </c:pt>
                <c:pt idx="42">
                  <c:v>84</c:v>
                </c:pt>
                <c:pt idx="43">
                  <c:v>85</c:v>
                </c:pt>
                <c:pt idx="44">
                  <c:v>86</c:v>
                </c:pt>
                <c:pt idx="45">
                  <c:v>87</c:v>
                </c:pt>
                <c:pt idx="46">
                  <c:v>89</c:v>
                </c:pt>
                <c:pt idx="47">
                  <c:v>90</c:v>
                </c:pt>
                <c:pt idx="48">
                  <c:v>91</c:v>
                </c:pt>
                <c:pt idx="49">
                  <c:v>92</c:v>
                </c:pt>
                <c:pt idx="50">
                  <c:v>93</c:v>
                </c:pt>
                <c:pt idx="51">
                  <c:v>94</c:v>
                </c:pt>
                <c:pt idx="52">
                  <c:v>95</c:v>
                </c:pt>
                <c:pt idx="53">
                  <c:v>96</c:v>
                </c:pt>
                <c:pt idx="54">
                  <c:v>101</c:v>
                </c:pt>
              </c:numCache>
            </c:numRef>
          </c:cat>
          <c:val>
            <c:numRef>
              <c:f>'Dados Dashboard'!$BF$3:$BF$57</c:f>
              <c:numCache>
                <c:formatCode>0.00%</c:formatCode>
                <c:ptCount val="5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numCache>
            </c:numRef>
          </c:val>
          <c:extLst>
            <c:ext xmlns:c16="http://schemas.microsoft.com/office/drawing/2014/chart" uri="{C3380CC4-5D6E-409C-BE32-E72D297353CC}">
              <c16:uniqueId val="{00000003-31B2-40DC-A629-B8E11066DA06}"/>
            </c:ext>
          </c:extLst>
        </c:ser>
        <c:ser>
          <c:idx val="4"/>
          <c:order val="3"/>
          <c:tx>
            <c:strRef>
              <c:f>'Dados Dashboard'!$BG$2</c:f>
              <c:strCache>
                <c:ptCount val="1"/>
                <c:pt idx="0">
                  <c:v>ESAG </c:v>
                </c:pt>
              </c:strCache>
            </c:strRef>
          </c:tx>
          <c:spPr>
            <a:solidFill>
              <a:schemeClr val="accent5"/>
            </a:solidFill>
            <a:ln>
              <a:noFill/>
            </a:ln>
            <a:effectLst/>
          </c:spPr>
          <c:invertIfNegative val="0"/>
          <c:cat>
            <c:numRef>
              <c:f>'Dados Dashboard'!$A$3:$A$57</c:f>
              <c:numCache>
                <c:formatCode>General</c:formatCode>
                <c:ptCount val="5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26</c:v>
                </c:pt>
                <c:pt idx="18">
                  <c:v>27</c:v>
                </c:pt>
                <c:pt idx="19">
                  <c:v>28</c:v>
                </c:pt>
                <c:pt idx="20">
                  <c:v>29</c:v>
                </c:pt>
                <c:pt idx="21">
                  <c:v>30</c:v>
                </c:pt>
                <c:pt idx="22">
                  <c:v>31</c:v>
                </c:pt>
                <c:pt idx="23">
                  <c:v>33</c:v>
                </c:pt>
                <c:pt idx="24">
                  <c:v>34</c:v>
                </c:pt>
                <c:pt idx="25">
                  <c:v>35</c:v>
                </c:pt>
                <c:pt idx="26">
                  <c:v>36</c:v>
                </c:pt>
                <c:pt idx="27">
                  <c:v>37</c:v>
                </c:pt>
                <c:pt idx="28">
                  <c:v>38</c:v>
                </c:pt>
                <c:pt idx="29">
                  <c:v>39</c:v>
                </c:pt>
                <c:pt idx="30">
                  <c:v>59</c:v>
                </c:pt>
                <c:pt idx="31">
                  <c:v>60</c:v>
                </c:pt>
                <c:pt idx="32">
                  <c:v>61</c:v>
                </c:pt>
                <c:pt idx="33">
                  <c:v>62</c:v>
                </c:pt>
                <c:pt idx="34">
                  <c:v>63</c:v>
                </c:pt>
                <c:pt idx="35">
                  <c:v>64</c:v>
                </c:pt>
                <c:pt idx="36">
                  <c:v>65</c:v>
                </c:pt>
                <c:pt idx="37">
                  <c:v>68</c:v>
                </c:pt>
                <c:pt idx="38">
                  <c:v>75</c:v>
                </c:pt>
                <c:pt idx="39">
                  <c:v>76</c:v>
                </c:pt>
                <c:pt idx="40">
                  <c:v>77</c:v>
                </c:pt>
                <c:pt idx="41">
                  <c:v>78</c:v>
                </c:pt>
                <c:pt idx="42">
                  <c:v>84</c:v>
                </c:pt>
                <c:pt idx="43">
                  <c:v>85</c:v>
                </c:pt>
                <c:pt idx="44">
                  <c:v>86</c:v>
                </c:pt>
                <c:pt idx="45">
                  <c:v>87</c:v>
                </c:pt>
                <c:pt idx="46">
                  <c:v>89</c:v>
                </c:pt>
                <c:pt idx="47">
                  <c:v>90</c:v>
                </c:pt>
                <c:pt idx="48">
                  <c:v>91</c:v>
                </c:pt>
                <c:pt idx="49">
                  <c:v>92</c:v>
                </c:pt>
                <c:pt idx="50">
                  <c:v>93</c:v>
                </c:pt>
                <c:pt idx="51">
                  <c:v>94</c:v>
                </c:pt>
                <c:pt idx="52">
                  <c:v>95</c:v>
                </c:pt>
                <c:pt idx="53">
                  <c:v>96</c:v>
                </c:pt>
                <c:pt idx="54">
                  <c:v>101</c:v>
                </c:pt>
              </c:numCache>
            </c:numRef>
          </c:cat>
          <c:val>
            <c:numRef>
              <c:f>'Dados Dashboard'!$BG$3:$BG$57</c:f>
              <c:numCache>
                <c:formatCode>0.00%</c:formatCode>
                <c:ptCount val="55"/>
                <c:pt idx="0">
                  <c:v>0</c:v>
                </c:pt>
                <c:pt idx="1">
                  <c:v>0</c:v>
                </c:pt>
                <c:pt idx="2">
                  <c:v>0</c:v>
                </c:pt>
                <c:pt idx="3">
                  <c:v>0</c:v>
                </c:pt>
                <c:pt idx="4">
                  <c:v>1</c:v>
                </c:pt>
                <c:pt idx="5">
                  <c:v>0</c:v>
                </c:pt>
                <c:pt idx="6">
                  <c:v>0</c:v>
                </c:pt>
                <c:pt idx="7">
                  <c:v>0.3</c:v>
                </c:pt>
                <c:pt idx="8">
                  <c:v>0.1</c:v>
                </c:pt>
                <c:pt idx="9">
                  <c:v>0</c:v>
                </c:pt>
                <c:pt idx="10">
                  <c:v>0</c:v>
                </c:pt>
                <c:pt idx="11">
                  <c:v>0.33333333333333331</c:v>
                </c:pt>
                <c:pt idx="12">
                  <c:v>0</c:v>
                </c:pt>
                <c:pt idx="13">
                  <c:v>0</c:v>
                </c:pt>
                <c:pt idx="14">
                  <c:v>0</c:v>
                </c:pt>
                <c:pt idx="15">
                  <c:v>0</c:v>
                </c:pt>
                <c:pt idx="16">
                  <c:v>0.2</c:v>
                </c:pt>
                <c:pt idx="17">
                  <c:v>0</c:v>
                </c:pt>
                <c:pt idx="18">
                  <c:v>1</c:v>
                </c:pt>
                <c:pt idx="19">
                  <c:v>0</c:v>
                </c:pt>
                <c:pt idx="20">
                  <c:v>0</c:v>
                </c:pt>
                <c:pt idx="21">
                  <c:v>1</c:v>
                </c:pt>
                <c:pt idx="22">
                  <c:v>0</c:v>
                </c:pt>
                <c:pt idx="23">
                  <c:v>1</c:v>
                </c:pt>
                <c:pt idx="24">
                  <c:v>0</c:v>
                </c:pt>
                <c:pt idx="25">
                  <c:v>1</c:v>
                </c:pt>
                <c:pt idx="26">
                  <c:v>0</c:v>
                </c:pt>
                <c:pt idx="27">
                  <c:v>0</c:v>
                </c:pt>
                <c:pt idx="28">
                  <c:v>0</c:v>
                </c:pt>
                <c:pt idx="29">
                  <c:v>0</c:v>
                </c:pt>
                <c:pt idx="30">
                  <c:v>1</c:v>
                </c:pt>
                <c:pt idx="31">
                  <c:v>1</c:v>
                </c:pt>
                <c:pt idx="32">
                  <c:v>0.05</c:v>
                </c:pt>
                <c:pt idx="33">
                  <c:v>1</c:v>
                </c:pt>
                <c:pt idx="34">
                  <c:v>0</c:v>
                </c:pt>
                <c:pt idx="35">
                  <c:v>0.2</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numCache>
            </c:numRef>
          </c:val>
          <c:extLst>
            <c:ext xmlns:c16="http://schemas.microsoft.com/office/drawing/2014/chart" uri="{C3380CC4-5D6E-409C-BE32-E72D297353CC}">
              <c16:uniqueId val="{00000004-31B2-40DC-A629-B8E11066DA06}"/>
            </c:ext>
          </c:extLst>
        </c:ser>
        <c:ser>
          <c:idx val="5"/>
          <c:order val="4"/>
          <c:tx>
            <c:strRef>
              <c:f>'Dados Dashboard'!$BH$2</c:f>
              <c:strCache>
                <c:ptCount val="1"/>
                <c:pt idx="0">
                  <c:v>CEART </c:v>
                </c:pt>
              </c:strCache>
            </c:strRef>
          </c:tx>
          <c:spPr>
            <a:solidFill>
              <a:schemeClr val="accent6"/>
            </a:solidFill>
            <a:ln>
              <a:noFill/>
            </a:ln>
            <a:effectLst/>
          </c:spPr>
          <c:invertIfNegative val="0"/>
          <c:cat>
            <c:numRef>
              <c:f>'Dados Dashboard'!$A$3:$A$57</c:f>
              <c:numCache>
                <c:formatCode>General</c:formatCode>
                <c:ptCount val="5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26</c:v>
                </c:pt>
                <c:pt idx="18">
                  <c:v>27</c:v>
                </c:pt>
                <c:pt idx="19">
                  <c:v>28</c:v>
                </c:pt>
                <c:pt idx="20">
                  <c:v>29</c:v>
                </c:pt>
                <c:pt idx="21">
                  <c:v>30</c:v>
                </c:pt>
                <c:pt idx="22">
                  <c:v>31</c:v>
                </c:pt>
                <c:pt idx="23">
                  <c:v>33</c:v>
                </c:pt>
                <c:pt idx="24">
                  <c:v>34</c:v>
                </c:pt>
                <c:pt idx="25">
                  <c:v>35</c:v>
                </c:pt>
                <c:pt idx="26">
                  <c:v>36</c:v>
                </c:pt>
                <c:pt idx="27">
                  <c:v>37</c:v>
                </c:pt>
                <c:pt idx="28">
                  <c:v>38</c:v>
                </c:pt>
                <c:pt idx="29">
                  <c:v>39</c:v>
                </c:pt>
                <c:pt idx="30">
                  <c:v>59</c:v>
                </c:pt>
                <c:pt idx="31">
                  <c:v>60</c:v>
                </c:pt>
                <c:pt idx="32">
                  <c:v>61</c:v>
                </c:pt>
                <c:pt idx="33">
                  <c:v>62</c:v>
                </c:pt>
                <c:pt idx="34">
                  <c:v>63</c:v>
                </c:pt>
                <c:pt idx="35">
                  <c:v>64</c:v>
                </c:pt>
                <c:pt idx="36">
                  <c:v>65</c:v>
                </c:pt>
                <c:pt idx="37">
                  <c:v>68</c:v>
                </c:pt>
                <c:pt idx="38">
                  <c:v>75</c:v>
                </c:pt>
                <c:pt idx="39">
                  <c:v>76</c:v>
                </c:pt>
                <c:pt idx="40">
                  <c:v>77</c:v>
                </c:pt>
                <c:pt idx="41">
                  <c:v>78</c:v>
                </c:pt>
                <c:pt idx="42">
                  <c:v>84</c:v>
                </c:pt>
                <c:pt idx="43">
                  <c:v>85</c:v>
                </c:pt>
                <c:pt idx="44">
                  <c:v>86</c:v>
                </c:pt>
                <c:pt idx="45">
                  <c:v>87</c:v>
                </c:pt>
                <c:pt idx="46">
                  <c:v>89</c:v>
                </c:pt>
                <c:pt idx="47">
                  <c:v>90</c:v>
                </c:pt>
                <c:pt idx="48">
                  <c:v>91</c:v>
                </c:pt>
                <c:pt idx="49">
                  <c:v>92</c:v>
                </c:pt>
                <c:pt idx="50">
                  <c:v>93</c:v>
                </c:pt>
                <c:pt idx="51">
                  <c:v>94</c:v>
                </c:pt>
                <c:pt idx="52">
                  <c:v>95</c:v>
                </c:pt>
                <c:pt idx="53">
                  <c:v>96</c:v>
                </c:pt>
                <c:pt idx="54">
                  <c:v>101</c:v>
                </c:pt>
              </c:numCache>
            </c:numRef>
          </c:cat>
          <c:val>
            <c:numRef>
              <c:f>'Dados Dashboard'!$BH$3:$BH$57</c:f>
              <c:numCache>
                <c:formatCode>0.00%</c:formatCode>
                <c:ptCount val="55"/>
                <c:pt idx="0">
                  <c:v>0</c:v>
                </c:pt>
                <c:pt idx="1">
                  <c:v>0.1388888888888889</c:v>
                </c:pt>
                <c:pt idx="2">
                  <c:v>0</c:v>
                </c:pt>
                <c:pt idx="3">
                  <c:v>0.2</c:v>
                </c:pt>
                <c:pt idx="4">
                  <c:v>0.33333333333333331</c:v>
                </c:pt>
                <c:pt idx="5">
                  <c:v>0</c:v>
                </c:pt>
                <c:pt idx="6">
                  <c:v>0</c:v>
                </c:pt>
                <c:pt idx="7">
                  <c:v>0.33333333333333331</c:v>
                </c:pt>
                <c:pt idx="8">
                  <c:v>0</c:v>
                </c:pt>
                <c:pt idx="9">
                  <c:v>0</c:v>
                </c:pt>
                <c:pt idx="10">
                  <c:v>0</c:v>
                </c:pt>
                <c:pt idx="11">
                  <c:v>0.27777777777777779</c:v>
                </c:pt>
                <c:pt idx="12">
                  <c:v>0</c:v>
                </c:pt>
                <c:pt idx="13">
                  <c:v>0</c:v>
                </c:pt>
                <c:pt idx="14">
                  <c:v>0</c:v>
                </c:pt>
                <c:pt idx="15">
                  <c:v>0</c:v>
                </c:pt>
                <c:pt idx="16">
                  <c:v>0</c:v>
                </c:pt>
                <c:pt idx="17">
                  <c:v>0.25</c:v>
                </c:pt>
                <c:pt idx="18">
                  <c:v>0</c:v>
                </c:pt>
                <c:pt idx="19">
                  <c:v>0</c:v>
                </c:pt>
                <c:pt idx="20">
                  <c:v>0.4</c:v>
                </c:pt>
                <c:pt idx="21">
                  <c:v>0.6</c:v>
                </c:pt>
                <c:pt idx="22">
                  <c:v>0</c:v>
                </c:pt>
                <c:pt idx="23">
                  <c:v>0</c:v>
                </c:pt>
                <c:pt idx="24">
                  <c:v>0</c:v>
                </c:pt>
                <c:pt idx="25">
                  <c:v>0</c:v>
                </c:pt>
                <c:pt idx="26">
                  <c:v>0</c:v>
                </c:pt>
                <c:pt idx="27">
                  <c:v>0</c:v>
                </c:pt>
                <c:pt idx="28">
                  <c:v>0</c:v>
                </c:pt>
                <c:pt idx="29">
                  <c:v>0</c:v>
                </c:pt>
                <c:pt idx="30">
                  <c:v>0.2</c:v>
                </c:pt>
                <c:pt idx="31">
                  <c:v>0</c:v>
                </c:pt>
                <c:pt idx="32">
                  <c:v>0</c:v>
                </c:pt>
                <c:pt idx="33">
                  <c:v>0</c:v>
                </c:pt>
                <c:pt idx="34">
                  <c:v>0.3</c:v>
                </c:pt>
                <c:pt idx="35">
                  <c:v>0</c:v>
                </c:pt>
                <c:pt idx="36">
                  <c:v>0</c:v>
                </c:pt>
                <c:pt idx="37">
                  <c:v>0</c:v>
                </c:pt>
                <c:pt idx="38">
                  <c:v>1</c:v>
                </c:pt>
                <c:pt idx="39">
                  <c:v>0</c:v>
                </c:pt>
                <c:pt idx="40">
                  <c:v>1</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numCache>
            </c:numRef>
          </c:val>
          <c:extLst>
            <c:ext xmlns:c16="http://schemas.microsoft.com/office/drawing/2014/chart" uri="{C3380CC4-5D6E-409C-BE32-E72D297353CC}">
              <c16:uniqueId val="{00000005-31B2-40DC-A629-B8E11066DA06}"/>
            </c:ext>
          </c:extLst>
        </c:ser>
        <c:ser>
          <c:idx val="6"/>
          <c:order val="5"/>
          <c:tx>
            <c:strRef>
              <c:f>'Dados Dashboard'!$BI$2</c:f>
              <c:strCache>
                <c:ptCount val="1"/>
                <c:pt idx="0">
                  <c:v>FAED </c:v>
                </c:pt>
              </c:strCache>
            </c:strRef>
          </c:tx>
          <c:spPr>
            <a:solidFill>
              <a:schemeClr val="accent1">
                <a:lumMod val="60000"/>
              </a:schemeClr>
            </a:solidFill>
            <a:ln>
              <a:noFill/>
            </a:ln>
            <a:effectLst/>
          </c:spPr>
          <c:invertIfNegative val="0"/>
          <c:cat>
            <c:numRef>
              <c:f>'Dados Dashboard'!$A$3:$A$57</c:f>
              <c:numCache>
                <c:formatCode>General</c:formatCode>
                <c:ptCount val="5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26</c:v>
                </c:pt>
                <c:pt idx="18">
                  <c:v>27</c:v>
                </c:pt>
                <c:pt idx="19">
                  <c:v>28</c:v>
                </c:pt>
                <c:pt idx="20">
                  <c:v>29</c:v>
                </c:pt>
                <c:pt idx="21">
                  <c:v>30</c:v>
                </c:pt>
                <c:pt idx="22">
                  <c:v>31</c:v>
                </c:pt>
                <c:pt idx="23">
                  <c:v>33</c:v>
                </c:pt>
                <c:pt idx="24">
                  <c:v>34</c:v>
                </c:pt>
                <c:pt idx="25">
                  <c:v>35</c:v>
                </c:pt>
                <c:pt idx="26">
                  <c:v>36</c:v>
                </c:pt>
                <c:pt idx="27">
                  <c:v>37</c:v>
                </c:pt>
                <c:pt idx="28">
                  <c:v>38</c:v>
                </c:pt>
                <c:pt idx="29">
                  <c:v>39</c:v>
                </c:pt>
                <c:pt idx="30">
                  <c:v>59</c:v>
                </c:pt>
                <c:pt idx="31">
                  <c:v>60</c:v>
                </c:pt>
                <c:pt idx="32">
                  <c:v>61</c:v>
                </c:pt>
                <c:pt idx="33">
                  <c:v>62</c:v>
                </c:pt>
                <c:pt idx="34">
                  <c:v>63</c:v>
                </c:pt>
                <c:pt idx="35">
                  <c:v>64</c:v>
                </c:pt>
                <c:pt idx="36">
                  <c:v>65</c:v>
                </c:pt>
                <c:pt idx="37">
                  <c:v>68</c:v>
                </c:pt>
                <c:pt idx="38">
                  <c:v>75</c:v>
                </c:pt>
                <c:pt idx="39">
                  <c:v>76</c:v>
                </c:pt>
                <c:pt idx="40">
                  <c:v>77</c:v>
                </c:pt>
                <c:pt idx="41">
                  <c:v>78</c:v>
                </c:pt>
                <c:pt idx="42">
                  <c:v>84</c:v>
                </c:pt>
                <c:pt idx="43">
                  <c:v>85</c:v>
                </c:pt>
                <c:pt idx="44">
                  <c:v>86</c:v>
                </c:pt>
                <c:pt idx="45">
                  <c:v>87</c:v>
                </c:pt>
                <c:pt idx="46">
                  <c:v>89</c:v>
                </c:pt>
                <c:pt idx="47">
                  <c:v>90</c:v>
                </c:pt>
                <c:pt idx="48">
                  <c:v>91</c:v>
                </c:pt>
                <c:pt idx="49">
                  <c:v>92</c:v>
                </c:pt>
                <c:pt idx="50">
                  <c:v>93</c:v>
                </c:pt>
                <c:pt idx="51">
                  <c:v>94</c:v>
                </c:pt>
                <c:pt idx="52">
                  <c:v>95</c:v>
                </c:pt>
                <c:pt idx="53">
                  <c:v>96</c:v>
                </c:pt>
                <c:pt idx="54">
                  <c:v>101</c:v>
                </c:pt>
              </c:numCache>
            </c:numRef>
          </c:cat>
          <c:val>
            <c:numRef>
              <c:f>'Dados Dashboard'!$BI$3:$BI$57</c:f>
              <c:numCache>
                <c:formatCode>0.00%</c:formatCode>
                <c:ptCount val="55"/>
                <c:pt idx="0">
                  <c:v>0</c:v>
                </c:pt>
                <c:pt idx="1">
                  <c:v>1</c:v>
                </c:pt>
                <c:pt idx="2">
                  <c:v>0</c:v>
                </c:pt>
                <c:pt idx="3">
                  <c:v>0</c:v>
                </c:pt>
                <c:pt idx="4">
                  <c:v>0</c:v>
                </c:pt>
                <c:pt idx="5">
                  <c:v>0</c:v>
                </c:pt>
                <c:pt idx="6">
                  <c:v>0</c:v>
                </c:pt>
                <c:pt idx="7">
                  <c:v>0</c:v>
                </c:pt>
                <c:pt idx="8">
                  <c:v>0</c:v>
                </c:pt>
                <c:pt idx="9">
                  <c:v>0</c:v>
                </c:pt>
                <c:pt idx="10">
                  <c:v>0</c:v>
                </c:pt>
                <c:pt idx="11">
                  <c:v>0</c:v>
                </c:pt>
                <c:pt idx="12">
                  <c:v>0.66666666666666663</c:v>
                </c:pt>
                <c:pt idx="13">
                  <c:v>0</c:v>
                </c:pt>
                <c:pt idx="14">
                  <c:v>0</c:v>
                </c:pt>
                <c:pt idx="15">
                  <c:v>0</c:v>
                </c:pt>
                <c:pt idx="16">
                  <c:v>1</c:v>
                </c:pt>
                <c:pt idx="17">
                  <c:v>0.66666666666666663</c:v>
                </c:pt>
                <c:pt idx="18">
                  <c:v>0</c:v>
                </c:pt>
                <c:pt idx="19">
                  <c:v>0.5</c:v>
                </c:pt>
                <c:pt idx="20">
                  <c:v>1.2222222222222223</c:v>
                </c:pt>
                <c:pt idx="21">
                  <c:v>0</c:v>
                </c:pt>
                <c:pt idx="22">
                  <c:v>0</c:v>
                </c:pt>
                <c:pt idx="23">
                  <c:v>1</c:v>
                </c:pt>
                <c:pt idx="24">
                  <c:v>0</c:v>
                </c:pt>
                <c:pt idx="25">
                  <c:v>0.75</c:v>
                </c:pt>
                <c:pt idx="26">
                  <c:v>1</c:v>
                </c:pt>
                <c:pt idx="27">
                  <c:v>1</c:v>
                </c:pt>
                <c:pt idx="28">
                  <c:v>0</c:v>
                </c:pt>
                <c:pt idx="29">
                  <c:v>0</c:v>
                </c:pt>
                <c:pt idx="30">
                  <c:v>0.46875</c:v>
                </c:pt>
                <c:pt idx="31">
                  <c:v>0.52380952380952384</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numCache>
            </c:numRef>
          </c:val>
          <c:extLst>
            <c:ext xmlns:c16="http://schemas.microsoft.com/office/drawing/2014/chart" uri="{C3380CC4-5D6E-409C-BE32-E72D297353CC}">
              <c16:uniqueId val="{00000006-31B2-40DC-A629-B8E11066DA06}"/>
            </c:ext>
          </c:extLst>
        </c:ser>
        <c:ser>
          <c:idx val="7"/>
          <c:order val="6"/>
          <c:tx>
            <c:strRef>
              <c:f>'Dados Dashboard'!$BJ$2</c:f>
              <c:strCache>
                <c:ptCount val="1"/>
                <c:pt idx="0">
                  <c:v>CEAD </c:v>
                </c:pt>
              </c:strCache>
            </c:strRef>
          </c:tx>
          <c:spPr>
            <a:solidFill>
              <a:schemeClr val="accent2">
                <a:lumMod val="60000"/>
              </a:schemeClr>
            </a:solidFill>
            <a:ln>
              <a:noFill/>
            </a:ln>
            <a:effectLst/>
          </c:spPr>
          <c:invertIfNegative val="0"/>
          <c:cat>
            <c:numRef>
              <c:f>'Dados Dashboard'!$A$3:$A$57</c:f>
              <c:numCache>
                <c:formatCode>General</c:formatCode>
                <c:ptCount val="5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26</c:v>
                </c:pt>
                <c:pt idx="18">
                  <c:v>27</c:v>
                </c:pt>
                <c:pt idx="19">
                  <c:v>28</c:v>
                </c:pt>
                <c:pt idx="20">
                  <c:v>29</c:v>
                </c:pt>
                <c:pt idx="21">
                  <c:v>30</c:v>
                </c:pt>
                <c:pt idx="22">
                  <c:v>31</c:v>
                </c:pt>
                <c:pt idx="23">
                  <c:v>33</c:v>
                </c:pt>
                <c:pt idx="24">
                  <c:v>34</c:v>
                </c:pt>
                <c:pt idx="25">
                  <c:v>35</c:v>
                </c:pt>
                <c:pt idx="26">
                  <c:v>36</c:v>
                </c:pt>
                <c:pt idx="27">
                  <c:v>37</c:v>
                </c:pt>
                <c:pt idx="28">
                  <c:v>38</c:v>
                </c:pt>
                <c:pt idx="29">
                  <c:v>39</c:v>
                </c:pt>
                <c:pt idx="30">
                  <c:v>59</c:v>
                </c:pt>
                <c:pt idx="31">
                  <c:v>60</c:v>
                </c:pt>
                <c:pt idx="32">
                  <c:v>61</c:v>
                </c:pt>
                <c:pt idx="33">
                  <c:v>62</c:v>
                </c:pt>
                <c:pt idx="34">
                  <c:v>63</c:v>
                </c:pt>
                <c:pt idx="35">
                  <c:v>64</c:v>
                </c:pt>
                <c:pt idx="36">
                  <c:v>65</c:v>
                </c:pt>
                <c:pt idx="37">
                  <c:v>68</c:v>
                </c:pt>
                <c:pt idx="38">
                  <c:v>75</c:v>
                </c:pt>
                <c:pt idx="39">
                  <c:v>76</c:v>
                </c:pt>
                <c:pt idx="40">
                  <c:v>77</c:v>
                </c:pt>
                <c:pt idx="41">
                  <c:v>78</c:v>
                </c:pt>
                <c:pt idx="42">
                  <c:v>84</c:v>
                </c:pt>
                <c:pt idx="43">
                  <c:v>85</c:v>
                </c:pt>
                <c:pt idx="44">
                  <c:v>86</c:v>
                </c:pt>
                <c:pt idx="45">
                  <c:v>87</c:v>
                </c:pt>
                <c:pt idx="46">
                  <c:v>89</c:v>
                </c:pt>
                <c:pt idx="47">
                  <c:v>90</c:v>
                </c:pt>
                <c:pt idx="48">
                  <c:v>91</c:v>
                </c:pt>
                <c:pt idx="49">
                  <c:v>92</c:v>
                </c:pt>
                <c:pt idx="50">
                  <c:v>93</c:v>
                </c:pt>
                <c:pt idx="51">
                  <c:v>94</c:v>
                </c:pt>
                <c:pt idx="52">
                  <c:v>95</c:v>
                </c:pt>
                <c:pt idx="53">
                  <c:v>96</c:v>
                </c:pt>
                <c:pt idx="54">
                  <c:v>101</c:v>
                </c:pt>
              </c:numCache>
            </c:numRef>
          </c:cat>
          <c:val>
            <c:numRef>
              <c:f>'Dados Dashboard'!$BJ$3:$BJ$57</c:f>
              <c:numCache>
                <c:formatCode>0.00%</c:formatCode>
                <c:ptCount val="55"/>
                <c:pt idx="0">
                  <c:v>1</c:v>
                </c:pt>
                <c:pt idx="1">
                  <c:v>1</c:v>
                </c:pt>
                <c:pt idx="2">
                  <c:v>0</c:v>
                </c:pt>
                <c:pt idx="3">
                  <c:v>0</c:v>
                </c:pt>
                <c:pt idx="4">
                  <c:v>1</c:v>
                </c:pt>
                <c:pt idx="5">
                  <c:v>1</c:v>
                </c:pt>
                <c:pt idx="6">
                  <c:v>1</c:v>
                </c:pt>
                <c:pt idx="7">
                  <c:v>1</c:v>
                </c:pt>
                <c:pt idx="8">
                  <c:v>1</c:v>
                </c:pt>
                <c:pt idx="9">
                  <c:v>0</c:v>
                </c:pt>
                <c:pt idx="10">
                  <c:v>1</c:v>
                </c:pt>
                <c:pt idx="11">
                  <c:v>1</c:v>
                </c:pt>
                <c:pt idx="12">
                  <c:v>1</c:v>
                </c:pt>
                <c:pt idx="13">
                  <c:v>0.5</c:v>
                </c:pt>
                <c:pt idx="14">
                  <c:v>0</c:v>
                </c:pt>
                <c:pt idx="15">
                  <c:v>0</c:v>
                </c:pt>
                <c:pt idx="16">
                  <c:v>1</c:v>
                </c:pt>
                <c:pt idx="17">
                  <c:v>1</c:v>
                </c:pt>
                <c:pt idx="18">
                  <c:v>1</c:v>
                </c:pt>
                <c:pt idx="19">
                  <c:v>1</c:v>
                </c:pt>
                <c:pt idx="20">
                  <c:v>1</c:v>
                </c:pt>
                <c:pt idx="21">
                  <c:v>1</c:v>
                </c:pt>
                <c:pt idx="22">
                  <c:v>1</c:v>
                </c:pt>
                <c:pt idx="23">
                  <c:v>1</c:v>
                </c:pt>
                <c:pt idx="24">
                  <c:v>0</c:v>
                </c:pt>
                <c:pt idx="25">
                  <c:v>1</c:v>
                </c:pt>
                <c:pt idx="26">
                  <c:v>0</c:v>
                </c:pt>
                <c:pt idx="27">
                  <c:v>0</c:v>
                </c:pt>
                <c:pt idx="28">
                  <c:v>0</c:v>
                </c:pt>
                <c:pt idx="29">
                  <c:v>0</c:v>
                </c:pt>
                <c:pt idx="30">
                  <c:v>0</c:v>
                </c:pt>
                <c:pt idx="31">
                  <c:v>0.8</c:v>
                </c:pt>
                <c:pt idx="32">
                  <c:v>1</c:v>
                </c:pt>
                <c:pt idx="33">
                  <c:v>1</c:v>
                </c:pt>
                <c:pt idx="34">
                  <c:v>1</c:v>
                </c:pt>
                <c:pt idx="35">
                  <c:v>1</c:v>
                </c:pt>
                <c:pt idx="36">
                  <c:v>0</c:v>
                </c:pt>
                <c:pt idx="37">
                  <c:v>0</c:v>
                </c:pt>
                <c:pt idx="38">
                  <c:v>1</c:v>
                </c:pt>
                <c:pt idx="39">
                  <c:v>1</c:v>
                </c:pt>
                <c:pt idx="40">
                  <c:v>1</c:v>
                </c:pt>
                <c:pt idx="41">
                  <c:v>0</c:v>
                </c:pt>
                <c:pt idx="42">
                  <c:v>0</c:v>
                </c:pt>
                <c:pt idx="43">
                  <c:v>0</c:v>
                </c:pt>
                <c:pt idx="44">
                  <c:v>0</c:v>
                </c:pt>
                <c:pt idx="45">
                  <c:v>0</c:v>
                </c:pt>
                <c:pt idx="46">
                  <c:v>0.5</c:v>
                </c:pt>
                <c:pt idx="47">
                  <c:v>0.5</c:v>
                </c:pt>
                <c:pt idx="48">
                  <c:v>1</c:v>
                </c:pt>
                <c:pt idx="49">
                  <c:v>1</c:v>
                </c:pt>
                <c:pt idx="50">
                  <c:v>0.5</c:v>
                </c:pt>
                <c:pt idx="51">
                  <c:v>0.5</c:v>
                </c:pt>
                <c:pt idx="52">
                  <c:v>1</c:v>
                </c:pt>
                <c:pt idx="53">
                  <c:v>0.5</c:v>
                </c:pt>
                <c:pt idx="54">
                  <c:v>0</c:v>
                </c:pt>
              </c:numCache>
            </c:numRef>
          </c:val>
          <c:extLst>
            <c:ext xmlns:c16="http://schemas.microsoft.com/office/drawing/2014/chart" uri="{C3380CC4-5D6E-409C-BE32-E72D297353CC}">
              <c16:uniqueId val="{00000007-31B2-40DC-A629-B8E11066DA06}"/>
            </c:ext>
          </c:extLst>
        </c:ser>
        <c:ser>
          <c:idx val="8"/>
          <c:order val="7"/>
          <c:tx>
            <c:strRef>
              <c:f>'Dados Dashboard'!$BK$2</c:f>
              <c:strCache>
                <c:ptCount val="1"/>
                <c:pt idx="0">
                  <c:v>CEFID </c:v>
                </c:pt>
              </c:strCache>
            </c:strRef>
          </c:tx>
          <c:spPr>
            <a:solidFill>
              <a:schemeClr val="accent3">
                <a:lumMod val="60000"/>
              </a:schemeClr>
            </a:solidFill>
            <a:ln>
              <a:noFill/>
            </a:ln>
            <a:effectLst/>
          </c:spPr>
          <c:invertIfNegative val="0"/>
          <c:cat>
            <c:numRef>
              <c:f>'Dados Dashboard'!$A$3:$A$57</c:f>
              <c:numCache>
                <c:formatCode>General</c:formatCode>
                <c:ptCount val="5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26</c:v>
                </c:pt>
                <c:pt idx="18">
                  <c:v>27</c:v>
                </c:pt>
                <c:pt idx="19">
                  <c:v>28</c:v>
                </c:pt>
                <c:pt idx="20">
                  <c:v>29</c:v>
                </c:pt>
                <c:pt idx="21">
                  <c:v>30</c:v>
                </c:pt>
                <c:pt idx="22">
                  <c:v>31</c:v>
                </c:pt>
                <c:pt idx="23">
                  <c:v>33</c:v>
                </c:pt>
                <c:pt idx="24">
                  <c:v>34</c:v>
                </c:pt>
                <c:pt idx="25">
                  <c:v>35</c:v>
                </c:pt>
                <c:pt idx="26">
                  <c:v>36</c:v>
                </c:pt>
                <c:pt idx="27">
                  <c:v>37</c:v>
                </c:pt>
                <c:pt idx="28">
                  <c:v>38</c:v>
                </c:pt>
                <c:pt idx="29">
                  <c:v>39</c:v>
                </c:pt>
                <c:pt idx="30">
                  <c:v>59</c:v>
                </c:pt>
                <c:pt idx="31">
                  <c:v>60</c:v>
                </c:pt>
                <c:pt idx="32">
                  <c:v>61</c:v>
                </c:pt>
                <c:pt idx="33">
                  <c:v>62</c:v>
                </c:pt>
                <c:pt idx="34">
                  <c:v>63</c:v>
                </c:pt>
                <c:pt idx="35">
                  <c:v>64</c:v>
                </c:pt>
                <c:pt idx="36">
                  <c:v>65</c:v>
                </c:pt>
                <c:pt idx="37">
                  <c:v>68</c:v>
                </c:pt>
                <c:pt idx="38">
                  <c:v>75</c:v>
                </c:pt>
                <c:pt idx="39">
                  <c:v>76</c:v>
                </c:pt>
                <c:pt idx="40">
                  <c:v>77</c:v>
                </c:pt>
                <c:pt idx="41">
                  <c:v>78</c:v>
                </c:pt>
                <c:pt idx="42">
                  <c:v>84</c:v>
                </c:pt>
                <c:pt idx="43">
                  <c:v>85</c:v>
                </c:pt>
                <c:pt idx="44">
                  <c:v>86</c:v>
                </c:pt>
                <c:pt idx="45">
                  <c:v>87</c:v>
                </c:pt>
                <c:pt idx="46">
                  <c:v>89</c:v>
                </c:pt>
                <c:pt idx="47">
                  <c:v>90</c:v>
                </c:pt>
                <c:pt idx="48">
                  <c:v>91</c:v>
                </c:pt>
                <c:pt idx="49">
                  <c:v>92</c:v>
                </c:pt>
                <c:pt idx="50">
                  <c:v>93</c:v>
                </c:pt>
                <c:pt idx="51">
                  <c:v>94</c:v>
                </c:pt>
                <c:pt idx="52">
                  <c:v>95</c:v>
                </c:pt>
                <c:pt idx="53">
                  <c:v>96</c:v>
                </c:pt>
                <c:pt idx="54">
                  <c:v>101</c:v>
                </c:pt>
              </c:numCache>
            </c:numRef>
          </c:cat>
          <c:val>
            <c:numRef>
              <c:f>'Dados Dashboard'!$BK$3:$BK$57</c:f>
              <c:numCache>
                <c:formatCode>0.00%</c:formatCode>
                <c:ptCount val="55"/>
                <c:pt idx="0">
                  <c:v>0</c:v>
                </c:pt>
                <c:pt idx="1">
                  <c:v>1</c:v>
                </c:pt>
                <c:pt idx="2">
                  <c:v>0</c:v>
                </c:pt>
                <c:pt idx="3">
                  <c:v>0</c:v>
                </c:pt>
                <c:pt idx="4">
                  <c:v>0</c:v>
                </c:pt>
                <c:pt idx="5">
                  <c:v>0</c:v>
                </c:pt>
                <c:pt idx="6">
                  <c:v>0</c:v>
                </c:pt>
                <c:pt idx="7">
                  <c:v>0</c:v>
                </c:pt>
                <c:pt idx="8">
                  <c:v>0</c:v>
                </c:pt>
                <c:pt idx="9">
                  <c:v>0</c:v>
                </c:pt>
                <c:pt idx="10">
                  <c:v>0</c:v>
                </c:pt>
                <c:pt idx="11">
                  <c:v>0.7</c:v>
                </c:pt>
                <c:pt idx="12">
                  <c:v>0</c:v>
                </c:pt>
                <c:pt idx="13">
                  <c:v>0</c:v>
                </c:pt>
                <c:pt idx="14">
                  <c:v>0</c:v>
                </c:pt>
                <c:pt idx="15">
                  <c:v>0</c:v>
                </c:pt>
                <c:pt idx="16">
                  <c:v>0</c:v>
                </c:pt>
                <c:pt idx="17">
                  <c:v>0</c:v>
                </c:pt>
                <c:pt idx="18">
                  <c:v>0</c:v>
                </c:pt>
                <c:pt idx="19">
                  <c:v>0</c:v>
                </c:pt>
                <c:pt idx="20">
                  <c:v>0.2</c:v>
                </c:pt>
                <c:pt idx="21">
                  <c:v>1</c:v>
                </c:pt>
                <c:pt idx="22">
                  <c:v>0</c:v>
                </c:pt>
                <c:pt idx="23">
                  <c:v>0</c:v>
                </c:pt>
                <c:pt idx="24">
                  <c:v>0</c:v>
                </c:pt>
                <c:pt idx="25">
                  <c:v>0</c:v>
                </c:pt>
                <c:pt idx="26">
                  <c:v>0</c:v>
                </c:pt>
                <c:pt idx="27">
                  <c:v>0</c:v>
                </c:pt>
                <c:pt idx="28">
                  <c:v>0</c:v>
                </c:pt>
                <c:pt idx="29">
                  <c:v>0</c:v>
                </c:pt>
                <c:pt idx="30">
                  <c:v>0</c:v>
                </c:pt>
                <c:pt idx="31">
                  <c:v>0</c:v>
                </c:pt>
                <c:pt idx="32">
                  <c:v>0</c:v>
                </c:pt>
                <c:pt idx="33">
                  <c:v>0</c:v>
                </c:pt>
                <c:pt idx="34">
                  <c:v>0.75</c:v>
                </c:pt>
                <c:pt idx="35">
                  <c:v>0.25</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numCache>
            </c:numRef>
          </c:val>
          <c:extLst>
            <c:ext xmlns:c16="http://schemas.microsoft.com/office/drawing/2014/chart" uri="{C3380CC4-5D6E-409C-BE32-E72D297353CC}">
              <c16:uniqueId val="{00000008-31B2-40DC-A629-B8E11066DA06}"/>
            </c:ext>
          </c:extLst>
        </c:ser>
        <c:ser>
          <c:idx val="9"/>
          <c:order val="8"/>
          <c:tx>
            <c:strRef>
              <c:f>'Dados Dashboard'!$BL$2</c:f>
              <c:strCache>
                <c:ptCount val="1"/>
                <c:pt idx="0">
                  <c:v>CERES </c:v>
                </c:pt>
              </c:strCache>
            </c:strRef>
          </c:tx>
          <c:spPr>
            <a:solidFill>
              <a:schemeClr val="accent4">
                <a:lumMod val="60000"/>
              </a:schemeClr>
            </a:solidFill>
            <a:ln>
              <a:noFill/>
            </a:ln>
            <a:effectLst/>
          </c:spPr>
          <c:invertIfNegative val="0"/>
          <c:cat>
            <c:numRef>
              <c:f>'Dados Dashboard'!$A$3:$A$57</c:f>
              <c:numCache>
                <c:formatCode>General</c:formatCode>
                <c:ptCount val="5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26</c:v>
                </c:pt>
                <c:pt idx="18">
                  <c:v>27</c:v>
                </c:pt>
                <c:pt idx="19">
                  <c:v>28</c:v>
                </c:pt>
                <c:pt idx="20">
                  <c:v>29</c:v>
                </c:pt>
                <c:pt idx="21">
                  <c:v>30</c:v>
                </c:pt>
                <c:pt idx="22">
                  <c:v>31</c:v>
                </c:pt>
                <c:pt idx="23">
                  <c:v>33</c:v>
                </c:pt>
                <c:pt idx="24">
                  <c:v>34</c:v>
                </c:pt>
                <c:pt idx="25">
                  <c:v>35</c:v>
                </c:pt>
                <c:pt idx="26">
                  <c:v>36</c:v>
                </c:pt>
                <c:pt idx="27">
                  <c:v>37</c:v>
                </c:pt>
                <c:pt idx="28">
                  <c:v>38</c:v>
                </c:pt>
                <c:pt idx="29">
                  <c:v>39</c:v>
                </c:pt>
                <c:pt idx="30">
                  <c:v>59</c:v>
                </c:pt>
                <c:pt idx="31">
                  <c:v>60</c:v>
                </c:pt>
                <c:pt idx="32">
                  <c:v>61</c:v>
                </c:pt>
                <c:pt idx="33">
                  <c:v>62</c:v>
                </c:pt>
                <c:pt idx="34">
                  <c:v>63</c:v>
                </c:pt>
                <c:pt idx="35">
                  <c:v>64</c:v>
                </c:pt>
                <c:pt idx="36">
                  <c:v>65</c:v>
                </c:pt>
                <c:pt idx="37">
                  <c:v>68</c:v>
                </c:pt>
                <c:pt idx="38">
                  <c:v>75</c:v>
                </c:pt>
                <c:pt idx="39">
                  <c:v>76</c:v>
                </c:pt>
                <c:pt idx="40">
                  <c:v>77</c:v>
                </c:pt>
                <c:pt idx="41">
                  <c:v>78</c:v>
                </c:pt>
                <c:pt idx="42">
                  <c:v>84</c:v>
                </c:pt>
                <c:pt idx="43">
                  <c:v>85</c:v>
                </c:pt>
                <c:pt idx="44">
                  <c:v>86</c:v>
                </c:pt>
                <c:pt idx="45">
                  <c:v>87</c:v>
                </c:pt>
                <c:pt idx="46">
                  <c:v>89</c:v>
                </c:pt>
                <c:pt idx="47">
                  <c:v>90</c:v>
                </c:pt>
                <c:pt idx="48">
                  <c:v>91</c:v>
                </c:pt>
                <c:pt idx="49">
                  <c:v>92</c:v>
                </c:pt>
                <c:pt idx="50">
                  <c:v>93</c:v>
                </c:pt>
                <c:pt idx="51">
                  <c:v>94</c:v>
                </c:pt>
                <c:pt idx="52">
                  <c:v>95</c:v>
                </c:pt>
                <c:pt idx="53">
                  <c:v>96</c:v>
                </c:pt>
                <c:pt idx="54">
                  <c:v>101</c:v>
                </c:pt>
              </c:numCache>
            </c:numRef>
          </c:cat>
          <c:val>
            <c:numRef>
              <c:f>'Dados Dashboard'!$BL$3:$BL$57</c:f>
              <c:numCache>
                <c:formatCode>0.00%</c:formatCode>
                <c:ptCount val="55"/>
                <c:pt idx="0">
                  <c:v>0</c:v>
                </c:pt>
                <c:pt idx="1">
                  <c:v>0.96296296296296291</c:v>
                </c:pt>
                <c:pt idx="2">
                  <c:v>1</c:v>
                </c:pt>
                <c:pt idx="3">
                  <c:v>1</c:v>
                </c:pt>
                <c:pt idx="4">
                  <c:v>0</c:v>
                </c:pt>
                <c:pt idx="5">
                  <c:v>1</c:v>
                </c:pt>
                <c:pt idx="6">
                  <c:v>0.26250000000000001</c:v>
                </c:pt>
                <c:pt idx="7">
                  <c:v>0</c:v>
                </c:pt>
                <c:pt idx="8">
                  <c:v>0</c:v>
                </c:pt>
                <c:pt idx="9">
                  <c:v>0</c:v>
                </c:pt>
                <c:pt idx="10">
                  <c:v>0</c:v>
                </c:pt>
                <c:pt idx="11">
                  <c:v>0.5</c:v>
                </c:pt>
                <c:pt idx="12">
                  <c:v>1</c:v>
                </c:pt>
                <c:pt idx="13">
                  <c:v>0</c:v>
                </c:pt>
                <c:pt idx="14">
                  <c:v>0</c:v>
                </c:pt>
                <c:pt idx="15">
                  <c:v>0</c:v>
                </c:pt>
                <c:pt idx="16">
                  <c:v>1</c:v>
                </c:pt>
                <c:pt idx="17">
                  <c:v>0</c:v>
                </c:pt>
                <c:pt idx="18">
                  <c:v>0.1</c:v>
                </c:pt>
                <c:pt idx="19">
                  <c:v>0</c:v>
                </c:pt>
                <c:pt idx="20">
                  <c:v>0.2857142857142857</c:v>
                </c:pt>
                <c:pt idx="21">
                  <c:v>1</c:v>
                </c:pt>
                <c:pt idx="22">
                  <c:v>0</c:v>
                </c:pt>
                <c:pt idx="23">
                  <c:v>0.5</c:v>
                </c:pt>
                <c:pt idx="24">
                  <c:v>0</c:v>
                </c:pt>
                <c:pt idx="25">
                  <c:v>1</c:v>
                </c:pt>
                <c:pt idx="26">
                  <c:v>0.25</c:v>
                </c:pt>
                <c:pt idx="27">
                  <c:v>0.5</c:v>
                </c:pt>
                <c:pt idx="28">
                  <c:v>0</c:v>
                </c:pt>
                <c:pt idx="29">
                  <c:v>0</c:v>
                </c:pt>
                <c:pt idx="30">
                  <c:v>0</c:v>
                </c:pt>
                <c:pt idx="31">
                  <c:v>0</c:v>
                </c:pt>
                <c:pt idx="32">
                  <c:v>0.1</c:v>
                </c:pt>
                <c:pt idx="33">
                  <c:v>0</c:v>
                </c:pt>
                <c:pt idx="34">
                  <c:v>0.13333333333333333</c:v>
                </c:pt>
                <c:pt idx="35">
                  <c:v>0.16666666666666666</c:v>
                </c:pt>
                <c:pt idx="36">
                  <c:v>0</c:v>
                </c:pt>
                <c:pt idx="37">
                  <c:v>1</c:v>
                </c:pt>
                <c:pt idx="38">
                  <c:v>0</c:v>
                </c:pt>
                <c:pt idx="39">
                  <c:v>0</c:v>
                </c:pt>
                <c:pt idx="40">
                  <c:v>0</c:v>
                </c:pt>
                <c:pt idx="41">
                  <c:v>0</c:v>
                </c:pt>
                <c:pt idx="42">
                  <c:v>1</c:v>
                </c:pt>
                <c:pt idx="43">
                  <c:v>1</c:v>
                </c:pt>
                <c:pt idx="44">
                  <c:v>1</c:v>
                </c:pt>
                <c:pt idx="45">
                  <c:v>1</c:v>
                </c:pt>
                <c:pt idx="46">
                  <c:v>1</c:v>
                </c:pt>
                <c:pt idx="47">
                  <c:v>1</c:v>
                </c:pt>
                <c:pt idx="48">
                  <c:v>1</c:v>
                </c:pt>
                <c:pt idx="49">
                  <c:v>1</c:v>
                </c:pt>
                <c:pt idx="50">
                  <c:v>1</c:v>
                </c:pt>
                <c:pt idx="51">
                  <c:v>1</c:v>
                </c:pt>
                <c:pt idx="52">
                  <c:v>1</c:v>
                </c:pt>
                <c:pt idx="53">
                  <c:v>1</c:v>
                </c:pt>
                <c:pt idx="54">
                  <c:v>0</c:v>
                </c:pt>
              </c:numCache>
            </c:numRef>
          </c:val>
          <c:extLst>
            <c:ext xmlns:c16="http://schemas.microsoft.com/office/drawing/2014/chart" uri="{C3380CC4-5D6E-409C-BE32-E72D297353CC}">
              <c16:uniqueId val="{00000009-31B2-40DC-A629-B8E11066DA06}"/>
            </c:ext>
          </c:extLst>
        </c:ser>
        <c:ser>
          <c:idx val="10"/>
          <c:order val="9"/>
          <c:tx>
            <c:strRef>
              <c:f>'Dados Dashboard'!$BM$2</c:f>
              <c:strCache>
                <c:ptCount val="1"/>
                <c:pt idx="0">
                  <c:v>CESFI </c:v>
                </c:pt>
              </c:strCache>
            </c:strRef>
          </c:tx>
          <c:spPr>
            <a:solidFill>
              <a:schemeClr val="accent5">
                <a:lumMod val="60000"/>
              </a:schemeClr>
            </a:solidFill>
            <a:ln>
              <a:noFill/>
            </a:ln>
            <a:effectLst/>
          </c:spPr>
          <c:invertIfNegative val="0"/>
          <c:cat>
            <c:numRef>
              <c:f>'Dados Dashboard'!$A$3:$A$57</c:f>
              <c:numCache>
                <c:formatCode>General</c:formatCode>
                <c:ptCount val="5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26</c:v>
                </c:pt>
                <c:pt idx="18">
                  <c:v>27</c:v>
                </c:pt>
                <c:pt idx="19">
                  <c:v>28</c:v>
                </c:pt>
                <c:pt idx="20">
                  <c:v>29</c:v>
                </c:pt>
                <c:pt idx="21">
                  <c:v>30</c:v>
                </c:pt>
                <c:pt idx="22">
                  <c:v>31</c:v>
                </c:pt>
                <c:pt idx="23">
                  <c:v>33</c:v>
                </c:pt>
                <c:pt idx="24">
                  <c:v>34</c:v>
                </c:pt>
                <c:pt idx="25">
                  <c:v>35</c:v>
                </c:pt>
                <c:pt idx="26">
                  <c:v>36</c:v>
                </c:pt>
                <c:pt idx="27">
                  <c:v>37</c:v>
                </c:pt>
                <c:pt idx="28">
                  <c:v>38</c:v>
                </c:pt>
                <c:pt idx="29">
                  <c:v>39</c:v>
                </c:pt>
                <c:pt idx="30">
                  <c:v>59</c:v>
                </c:pt>
                <c:pt idx="31">
                  <c:v>60</c:v>
                </c:pt>
                <c:pt idx="32">
                  <c:v>61</c:v>
                </c:pt>
                <c:pt idx="33">
                  <c:v>62</c:v>
                </c:pt>
                <c:pt idx="34">
                  <c:v>63</c:v>
                </c:pt>
                <c:pt idx="35">
                  <c:v>64</c:v>
                </c:pt>
                <c:pt idx="36">
                  <c:v>65</c:v>
                </c:pt>
                <c:pt idx="37">
                  <c:v>68</c:v>
                </c:pt>
                <c:pt idx="38">
                  <c:v>75</c:v>
                </c:pt>
                <c:pt idx="39">
                  <c:v>76</c:v>
                </c:pt>
                <c:pt idx="40">
                  <c:v>77</c:v>
                </c:pt>
                <c:pt idx="41">
                  <c:v>78</c:v>
                </c:pt>
                <c:pt idx="42">
                  <c:v>84</c:v>
                </c:pt>
                <c:pt idx="43">
                  <c:v>85</c:v>
                </c:pt>
                <c:pt idx="44">
                  <c:v>86</c:v>
                </c:pt>
                <c:pt idx="45">
                  <c:v>87</c:v>
                </c:pt>
                <c:pt idx="46">
                  <c:v>89</c:v>
                </c:pt>
                <c:pt idx="47">
                  <c:v>90</c:v>
                </c:pt>
                <c:pt idx="48">
                  <c:v>91</c:v>
                </c:pt>
                <c:pt idx="49">
                  <c:v>92</c:v>
                </c:pt>
                <c:pt idx="50">
                  <c:v>93</c:v>
                </c:pt>
                <c:pt idx="51">
                  <c:v>94</c:v>
                </c:pt>
                <c:pt idx="52">
                  <c:v>95</c:v>
                </c:pt>
                <c:pt idx="53">
                  <c:v>96</c:v>
                </c:pt>
                <c:pt idx="54">
                  <c:v>101</c:v>
                </c:pt>
              </c:numCache>
            </c:numRef>
          </c:cat>
          <c:val>
            <c:numRef>
              <c:f>'Dados Dashboard'!$BM$3:$BM$57</c:f>
              <c:numCache>
                <c:formatCode>0.00%</c:formatCode>
                <c:ptCount val="55"/>
                <c:pt idx="0">
                  <c:v>0</c:v>
                </c:pt>
                <c:pt idx="1">
                  <c:v>0.5</c:v>
                </c:pt>
                <c:pt idx="2">
                  <c:v>0</c:v>
                </c:pt>
                <c:pt idx="3">
                  <c:v>1</c:v>
                </c:pt>
                <c:pt idx="4">
                  <c:v>0</c:v>
                </c:pt>
                <c:pt idx="5">
                  <c:v>0</c:v>
                </c:pt>
                <c:pt idx="6">
                  <c:v>0</c:v>
                </c:pt>
                <c:pt idx="7">
                  <c:v>0</c:v>
                </c:pt>
                <c:pt idx="8">
                  <c:v>0</c:v>
                </c:pt>
                <c:pt idx="9">
                  <c:v>0</c:v>
                </c:pt>
                <c:pt idx="10">
                  <c:v>0</c:v>
                </c:pt>
                <c:pt idx="11">
                  <c:v>0</c:v>
                </c:pt>
                <c:pt idx="12">
                  <c:v>0</c:v>
                </c:pt>
                <c:pt idx="13">
                  <c:v>0</c:v>
                </c:pt>
                <c:pt idx="14">
                  <c:v>0</c:v>
                </c:pt>
                <c:pt idx="15">
                  <c:v>0</c:v>
                </c:pt>
                <c:pt idx="16">
                  <c:v>0.6</c:v>
                </c:pt>
                <c:pt idx="17">
                  <c:v>0</c:v>
                </c:pt>
                <c:pt idx="18">
                  <c:v>0</c:v>
                </c:pt>
                <c:pt idx="19">
                  <c:v>0</c:v>
                </c:pt>
                <c:pt idx="20">
                  <c:v>1</c:v>
                </c:pt>
                <c:pt idx="21">
                  <c:v>1</c:v>
                </c:pt>
                <c:pt idx="22">
                  <c:v>0</c:v>
                </c:pt>
                <c:pt idx="23">
                  <c:v>0</c:v>
                </c:pt>
                <c:pt idx="24">
                  <c:v>0</c:v>
                </c:pt>
                <c:pt idx="25">
                  <c:v>0</c:v>
                </c:pt>
                <c:pt idx="26">
                  <c:v>0</c:v>
                </c:pt>
                <c:pt idx="27">
                  <c:v>0</c:v>
                </c:pt>
                <c:pt idx="28">
                  <c:v>0</c:v>
                </c:pt>
                <c:pt idx="29">
                  <c:v>0</c:v>
                </c:pt>
                <c:pt idx="30">
                  <c:v>0.25</c:v>
                </c:pt>
                <c:pt idx="31">
                  <c:v>1.5</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numCache>
            </c:numRef>
          </c:val>
          <c:extLst>
            <c:ext xmlns:c16="http://schemas.microsoft.com/office/drawing/2014/chart" uri="{C3380CC4-5D6E-409C-BE32-E72D297353CC}">
              <c16:uniqueId val="{0000000A-31B2-40DC-A629-B8E11066DA06}"/>
            </c:ext>
          </c:extLst>
        </c:ser>
        <c:ser>
          <c:idx val="11"/>
          <c:order val="10"/>
          <c:tx>
            <c:strRef>
              <c:f>'Dados Dashboard'!$BN$2</c:f>
              <c:strCache>
                <c:ptCount val="1"/>
                <c:pt idx="0">
                  <c:v>CCT </c:v>
                </c:pt>
              </c:strCache>
            </c:strRef>
          </c:tx>
          <c:spPr>
            <a:solidFill>
              <a:schemeClr val="accent6">
                <a:lumMod val="60000"/>
              </a:schemeClr>
            </a:solidFill>
            <a:ln>
              <a:noFill/>
            </a:ln>
            <a:effectLst/>
          </c:spPr>
          <c:invertIfNegative val="0"/>
          <c:cat>
            <c:numRef>
              <c:f>'Dados Dashboard'!$A$3:$A$57</c:f>
              <c:numCache>
                <c:formatCode>General</c:formatCode>
                <c:ptCount val="5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26</c:v>
                </c:pt>
                <c:pt idx="18">
                  <c:v>27</c:v>
                </c:pt>
                <c:pt idx="19">
                  <c:v>28</c:v>
                </c:pt>
                <c:pt idx="20">
                  <c:v>29</c:v>
                </c:pt>
                <c:pt idx="21">
                  <c:v>30</c:v>
                </c:pt>
                <c:pt idx="22">
                  <c:v>31</c:v>
                </c:pt>
                <c:pt idx="23">
                  <c:v>33</c:v>
                </c:pt>
                <c:pt idx="24">
                  <c:v>34</c:v>
                </c:pt>
                <c:pt idx="25">
                  <c:v>35</c:v>
                </c:pt>
                <c:pt idx="26">
                  <c:v>36</c:v>
                </c:pt>
                <c:pt idx="27">
                  <c:v>37</c:v>
                </c:pt>
                <c:pt idx="28">
                  <c:v>38</c:v>
                </c:pt>
                <c:pt idx="29">
                  <c:v>39</c:v>
                </c:pt>
                <c:pt idx="30">
                  <c:v>59</c:v>
                </c:pt>
                <c:pt idx="31">
                  <c:v>60</c:v>
                </c:pt>
                <c:pt idx="32">
                  <c:v>61</c:v>
                </c:pt>
                <c:pt idx="33">
                  <c:v>62</c:v>
                </c:pt>
                <c:pt idx="34">
                  <c:v>63</c:v>
                </c:pt>
                <c:pt idx="35">
                  <c:v>64</c:v>
                </c:pt>
                <c:pt idx="36">
                  <c:v>65</c:v>
                </c:pt>
                <c:pt idx="37">
                  <c:v>68</c:v>
                </c:pt>
                <c:pt idx="38">
                  <c:v>75</c:v>
                </c:pt>
                <c:pt idx="39">
                  <c:v>76</c:v>
                </c:pt>
                <c:pt idx="40">
                  <c:v>77</c:v>
                </c:pt>
                <c:pt idx="41">
                  <c:v>78</c:v>
                </c:pt>
                <c:pt idx="42">
                  <c:v>84</c:v>
                </c:pt>
                <c:pt idx="43">
                  <c:v>85</c:v>
                </c:pt>
                <c:pt idx="44">
                  <c:v>86</c:v>
                </c:pt>
                <c:pt idx="45">
                  <c:v>87</c:v>
                </c:pt>
                <c:pt idx="46">
                  <c:v>89</c:v>
                </c:pt>
                <c:pt idx="47">
                  <c:v>90</c:v>
                </c:pt>
                <c:pt idx="48">
                  <c:v>91</c:v>
                </c:pt>
                <c:pt idx="49">
                  <c:v>92</c:v>
                </c:pt>
                <c:pt idx="50">
                  <c:v>93</c:v>
                </c:pt>
                <c:pt idx="51">
                  <c:v>94</c:v>
                </c:pt>
                <c:pt idx="52">
                  <c:v>95</c:v>
                </c:pt>
                <c:pt idx="53">
                  <c:v>96</c:v>
                </c:pt>
                <c:pt idx="54">
                  <c:v>101</c:v>
                </c:pt>
              </c:numCache>
            </c:numRef>
          </c:cat>
          <c:val>
            <c:numRef>
              <c:f>'Dados Dashboard'!$BN$3:$BN$57</c:f>
              <c:numCache>
                <c:formatCode>0.00%</c:formatCode>
                <c:ptCount val="55"/>
                <c:pt idx="0">
                  <c:v>0.14285714285714285</c:v>
                </c:pt>
                <c:pt idx="1">
                  <c:v>0.42222222222222222</c:v>
                </c:pt>
                <c:pt idx="2">
                  <c:v>0.6</c:v>
                </c:pt>
                <c:pt idx="3">
                  <c:v>0.53333333333333333</c:v>
                </c:pt>
                <c:pt idx="4">
                  <c:v>8.7499999999999994E-2</c:v>
                </c:pt>
                <c:pt idx="5">
                  <c:v>0</c:v>
                </c:pt>
                <c:pt idx="6">
                  <c:v>0.5</c:v>
                </c:pt>
                <c:pt idx="7">
                  <c:v>0</c:v>
                </c:pt>
                <c:pt idx="8">
                  <c:v>0</c:v>
                </c:pt>
                <c:pt idx="9">
                  <c:v>0</c:v>
                </c:pt>
                <c:pt idx="10">
                  <c:v>0</c:v>
                </c:pt>
                <c:pt idx="11">
                  <c:v>0.79268292682926833</c:v>
                </c:pt>
                <c:pt idx="12">
                  <c:v>0</c:v>
                </c:pt>
                <c:pt idx="13">
                  <c:v>0.4</c:v>
                </c:pt>
                <c:pt idx="14">
                  <c:v>0</c:v>
                </c:pt>
                <c:pt idx="15">
                  <c:v>1</c:v>
                </c:pt>
                <c:pt idx="16">
                  <c:v>0.42424242424242425</c:v>
                </c:pt>
                <c:pt idx="17">
                  <c:v>1</c:v>
                </c:pt>
                <c:pt idx="18">
                  <c:v>0</c:v>
                </c:pt>
                <c:pt idx="19">
                  <c:v>0</c:v>
                </c:pt>
                <c:pt idx="20">
                  <c:v>0.45</c:v>
                </c:pt>
                <c:pt idx="21">
                  <c:v>1</c:v>
                </c:pt>
                <c:pt idx="22">
                  <c:v>0.55000000000000004</c:v>
                </c:pt>
                <c:pt idx="23">
                  <c:v>0</c:v>
                </c:pt>
                <c:pt idx="24">
                  <c:v>0.5</c:v>
                </c:pt>
                <c:pt idx="25">
                  <c:v>0.5</c:v>
                </c:pt>
                <c:pt idx="26">
                  <c:v>0</c:v>
                </c:pt>
                <c:pt idx="27">
                  <c:v>0.5</c:v>
                </c:pt>
                <c:pt idx="28">
                  <c:v>0.6</c:v>
                </c:pt>
                <c:pt idx="29">
                  <c:v>0.33333333333333331</c:v>
                </c:pt>
                <c:pt idx="30">
                  <c:v>0.12</c:v>
                </c:pt>
                <c:pt idx="31">
                  <c:v>0.1875</c:v>
                </c:pt>
                <c:pt idx="32">
                  <c:v>1</c:v>
                </c:pt>
                <c:pt idx="33">
                  <c:v>1</c:v>
                </c:pt>
                <c:pt idx="34">
                  <c:v>0</c:v>
                </c:pt>
                <c:pt idx="35">
                  <c:v>0</c:v>
                </c:pt>
                <c:pt idx="36">
                  <c:v>0.58333333333333337</c:v>
                </c:pt>
                <c:pt idx="37">
                  <c:v>0</c:v>
                </c:pt>
                <c:pt idx="38">
                  <c:v>1</c:v>
                </c:pt>
                <c:pt idx="39">
                  <c:v>1</c:v>
                </c:pt>
                <c:pt idx="40">
                  <c:v>1</c:v>
                </c:pt>
                <c:pt idx="41">
                  <c:v>0</c:v>
                </c:pt>
                <c:pt idx="42">
                  <c:v>0</c:v>
                </c:pt>
                <c:pt idx="43">
                  <c:v>0</c:v>
                </c:pt>
                <c:pt idx="44">
                  <c:v>0</c:v>
                </c:pt>
                <c:pt idx="45">
                  <c:v>0</c:v>
                </c:pt>
                <c:pt idx="46">
                  <c:v>0</c:v>
                </c:pt>
                <c:pt idx="47">
                  <c:v>1</c:v>
                </c:pt>
                <c:pt idx="48">
                  <c:v>1</c:v>
                </c:pt>
                <c:pt idx="49">
                  <c:v>0</c:v>
                </c:pt>
                <c:pt idx="50">
                  <c:v>0</c:v>
                </c:pt>
                <c:pt idx="51">
                  <c:v>0</c:v>
                </c:pt>
                <c:pt idx="52">
                  <c:v>0</c:v>
                </c:pt>
                <c:pt idx="53">
                  <c:v>1</c:v>
                </c:pt>
                <c:pt idx="54">
                  <c:v>0.66666666666666663</c:v>
                </c:pt>
              </c:numCache>
            </c:numRef>
          </c:val>
          <c:extLst>
            <c:ext xmlns:c16="http://schemas.microsoft.com/office/drawing/2014/chart" uri="{C3380CC4-5D6E-409C-BE32-E72D297353CC}">
              <c16:uniqueId val="{0000000B-31B2-40DC-A629-B8E11066DA06}"/>
            </c:ext>
          </c:extLst>
        </c:ser>
        <c:ser>
          <c:idx val="12"/>
          <c:order val="11"/>
          <c:tx>
            <c:strRef>
              <c:f>'Dados Dashboard'!$BO$2</c:f>
              <c:strCache>
                <c:ptCount val="1"/>
                <c:pt idx="0">
                  <c:v>CEPLAN </c:v>
                </c:pt>
              </c:strCache>
            </c:strRef>
          </c:tx>
          <c:spPr>
            <a:solidFill>
              <a:schemeClr val="accent1">
                <a:lumMod val="80000"/>
                <a:lumOff val="20000"/>
              </a:schemeClr>
            </a:solidFill>
            <a:ln>
              <a:noFill/>
            </a:ln>
            <a:effectLst/>
          </c:spPr>
          <c:invertIfNegative val="0"/>
          <c:cat>
            <c:numRef>
              <c:f>'Dados Dashboard'!$A$3:$A$57</c:f>
              <c:numCache>
                <c:formatCode>General</c:formatCode>
                <c:ptCount val="5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26</c:v>
                </c:pt>
                <c:pt idx="18">
                  <c:v>27</c:v>
                </c:pt>
                <c:pt idx="19">
                  <c:v>28</c:v>
                </c:pt>
                <c:pt idx="20">
                  <c:v>29</c:v>
                </c:pt>
                <c:pt idx="21">
                  <c:v>30</c:v>
                </c:pt>
                <c:pt idx="22">
                  <c:v>31</c:v>
                </c:pt>
                <c:pt idx="23">
                  <c:v>33</c:v>
                </c:pt>
                <c:pt idx="24">
                  <c:v>34</c:v>
                </c:pt>
                <c:pt idx="25">
                  <c:v>35</c:v>
                </c:pt>
                <c:pt idx="26">
                  <c:v>36</c:v>
                </c:pt>
                <c:pt idx="27">
                  <c:v>37</c:v>
                </c:pt>
                <c:pt idx="28">
                  <c:v>38</c:v>
                </c:pt>
                <c:pt idx="29">
                  <c:v>39</c:v>
                </c:pt>
                <c:pt idx="30">
                  <c:v>59</c:v>
                </c:pt>
                <c:pt idx="31">
                  <c:v>60</c:v>
                </c:pt>
                <c:pt idx="32">
                  <c:v>61</c:v>
                </c:pt>
                <c:pt idx="33">
                  <c:v>62</c:v>
                </c:pt>
                <c:pt idx="34">
                  <c:v>63</c:v>
                </c:pt>
                <c:pt idx="35">
                  <c:v>64</c:v>
                </c:pt>
                <c:pt idx="36">
                  <c:v>65</c:v>
                </c:pt>
                <c:pt idx="37">
                  <c:v>68</c:v>
                </c:pt>
                <c:pt idx="38">
                  <c:v>75</c:v>
                </c:pt>
                <c:pt idx="39">
                  <c:v>76</c:v>
                </c:pt>
                <c:pt idx="40">
                  <c:v>77</c:v>
                </c:pt>
                <c:pt idx="41">
                  <c:v>78</c:v>
                </c:pt>
                <c:pt idx="42">
                  <c:v>84</c:v>
                </c:pt>
                <c:pt idx="43">
                  <c:v>85</c:v>
                </c:pt>
                <c:pt idx="44">
                  <c:v>86</c:v>
                </c:pt>
                <c:pt idx="45">
                  <c:v>87</c:v>
                </c:pt>
                <c:pt idx="46">
                  <c:v>89</c:v>
                </c:pt>
                <c:pt idx="47">
                  <c:v>90</c:v>
                </c:pt>
                <c:pt idx="48">
                  <c:v>91</c:v>
                </c:pt>
                <c:pt idx="49">
                  <c:v>92</c:v>
                </c:pt>
                <c:pt idx="50">
                  <c:v>93</c:v>
                </c:pt>
                <c:pt idx="51">
                  <c:v>94</c:v>
                </c:pt>
                <c:pt idx="52">
                  <c:v>95</c:v>
                </c:pt>
                <c:pt idx="53">
                  <c:v>96</c:v>
                </c:pt>
                <c:pt idx="54">
                  <c:v>101</c:v>
                </c:pt>
              </c:numCache>
            </c:numRef>
          </c:cat>
          <c:val>
            <c:numRef>
              <c:f>'Dados Dashboard'!$BO$3:$BO$57</c:f>
              <c:numCache>
                <c:formatCode>0.00%</c:formatCode>
                <c:ptCount val="55"/>
                <c:pt idx="0">
                  <c:v>0</c:v>
                </c:pt>
                <c:pt idx="1">
                  <c:v>0.6</c:v>
                </c:pt>
                <c:pt idx="2">
                  <c:v>0</c:v>
                </c:pt>
                <c:pt idx="3">
                  <c:v>0</c:v>
                </c:pt>
                <c:pt idx="4">
                  <c:v>0</c:v>
                </c:pt>
                <c:pt idx="5">
                  <c:v>0</c:v>
                </c:pt>
                <c:pt idx="6">
                  <c:v>0</c:v>
                </c:pt>
                <c:pt idx="7">
                  <c:v>0</c:v>
                </c:pt>
                <c:pt idx="8">
                  <c:v>0</c:v>
                </c:pt>
                <c:pt idx="9">
                  <c:v>0</c:v>
                </c:pt>
                <c:pt idx="10">
                  <c:v>0</c:v>
                </c:pt>
                <c:pt idx="11">
                  <c:v>0</c:v>
                </c:pt>
                <c:pt idx="12">
                  <c:v>0</c:v>
                </c:pt>
                <c:pt idx="13">
                  <c:v>0.75</c:v>
                </c:pt>
                <c:pt idx="14">
                  <c:v>0</c:v>
                </c:pt>
                <c:pt idx="15">
                  <c:v>0</c:v>
                </c:pt>
                <c:pt idx="16">
                  <c:v>0</c:v>
                </c:pt>
                <c:pt idx="17">
                  <c:v>0</c:v>
                </c:pt>
                <c:pt idx="18">
                  <c:v>0.4</c:v>
                </c:pt>
                <c:pt idx="19">
                  <c:v>0</c:v>
                </c:pt>
                <c:pt idx="20">
                  <c:v>0</c:v>
                </c:pt>
                <c:pt idx="21">
                  <c:v>0</c:v>
                </c:pt>
                <c:pt idx="22">
                  <c:v>0</c:v>
                </c:pt>
                <c:pt idx="23">
                  <c:v>0</c:v>
                </c:pt>
                <c:pt idx="24">
                  <c:v>0</c:v>
                </c:pt>
                <c:pt idx="25">
                  <c:v>0</c:v>
                </c:pt>
                <c:pt idx="26">
                  <c:v>0</c:v>
                </c:pt>
                <c:pt idx="27">
                  <c:v>1</c:v>
                </c:pt>
                <c:pt idx="28">
                  <c:v>0</c:v>
                </c:pt>
                <c:pt idx="29">
                  <c:v>0</c:v>
                </c:pt>
                <c:pt idx="30">
                  <c:v>0.1875</c:v>
                </c:pt>
                <c:pt idx="31">
                  <c:v>1</c:v>
                </c:pt>
                <c:pt idx="32">
                  <c:v>0</c:v>
                </c:pt>
                <c:pt idx="33">
                  <c:v>0</c:v>
                </c:pt>
                <c:pt idx="34">
                  <c:v>0</c:v>
                </c:pt>
                <c:pt idx="35">
                  <c:v>0.3</c:v>
                </c:pt>
                <c:pt idx="36">
                  <c:v>0.12</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numCache>
            </c:numRef>
          </c:val>
          <c:extLst>
            <c:ext xmlns:c16="http://schemas.microsoft.com/office/drawing/2014/chart" uri="{C3380CC4-5D6E-409C-BE32-E72D297353CC}">
              <c16:uniqueId val="{0000000C-31B2-40DC-A629-B8E11066DA06}"/>
            </c:ext>
          </c:extLst>
        </c:ser>
        <c:ser>
          <c:idx val="13"/>
          <c:order val="12"/>
          <c:tx>
            <c:strRef>
              <c:f>'Dados Dashboard'!$BP$2</c:f>
              <c:strCache>
                <c:ptCount val="1"/>
                <c:pt idx="0">
                  <c:v>CEAVI </c:v>
                </c:pt>
              </c:strCache>
            </c:strRef>
          </c:tx>
          <c:spPr>
            <a:solidFill>
              <a:schemeClr val="accent2">
                <a:lumMod val="80000"/>
                <a:lumOff val="20000"/>
              </a:schemeClr>
            </a:solidFill>
            <a:ln>
              <a:noFill/>
            </a:ln>
            <a:effectLst/>
          </c:spPr>
          <c:invertIfNegative val="0"/>
          <c:cat>
            <c:numRef>
              <c:f>'Dados Dashboard'!$A$3:$A$57</c:f>
              <c:numCache>
                <c:formatCode>General</c:formatCode>
                <c:ptCount val="5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26</c:v>
                </c:pt>
                <c:pt idx="18">
                  <c:v>27</c:v>
                </c:pt>
                <c:pt idx="19">
                  <c:v>28</c:v>
                </c:pt>
                <c:pt idx="20">
                  <c:v>29</c:v>
                </c:pt>
                <c:pt idx="21">
                  <c:v>30</c:v>
                </c:pt>
                <c:pt idx="22">
                  <c:v>31</c:v>
                </c:pt>
                <c:pt idx="23">
                  <c:v>33</c:v>
                </c:pt>
                <c:pt idx="24">
                  <c:v>34</c:v>
                </c:pt>
                <c:pt idx="25">
                  <c:v>35</c:v>
                </c:pt>
                <c:pt idx="26">
                  <c:v>36</c:v>
                </c:pt>
                <c:pt idx="27">
                  <c:v>37</c:v>
                </c:pt>
                <c:pt idx="28">
                  <c:v>38</c:v>
                </c:pt>
                <c:pt idx="29">
                  <c:v>39</c:v>
                </c:pt>
                <c:pt idx="30">
                  <c:v>59</c:v>
                </c:pt>
                <c:pt idx="31">
                  <c:v>60</c:v>
                </c:pt>
                <c:pt idx="32">
                  <c:v>61</c:v>
                </c:pt>
                <c:pt idx="33">
                  <c:v>62</c:v>
                </c:pt>
                <c:pt idx="34">
                  <c:v>63</c:v>
                </c:pt>
                <c:pt idx="35">
                  <c:v>64</c:v>
                </c:pt>
                <c:pt idx="36">
                  <c:v>65</c:v>
                </c:pt>
                <c:pt idx="37">
                  <c:v>68</c:v>
                </c:pt>
                <c:pt idx="38">
                  <c:v>75</c:v>
                </c:pt>
                <c:pt idx="39">
                  <c:v>76</c:v>
                </c:pt>
                <c:pt idx="40">
                  <c:v>77</c:v>
                </c:pt>
                <c:pt idx="41">
                  <c:v>78</c:v>
                </c:pt>
                <c:pt idx="42">
                  <c:v>84</c:v>
                </c:pt>
                <c:pt idx="43">
                  <c:v>85</c:v>
                </c:pt>
                <c:pt idx="44">
                  <c:v>86</c:v>
                </c:pt>
                <c:pt idx="45">
                  <c:v>87</c:v>
                </c:pt>
                <c:pt idx="46">
                  <c:v>89</c:v>
                </c:pt>
                <c:pt idx="47">
                  <c:v>90</c:v>
                </c:pt>
                <c:pt idx="48">
                  <c:v>91</c:v>
                </c:pt>
                <c:pt idx="49">
                  <c:v>92</c:v>
                </c:pt>
                <c:pt idx="50">
                  <c:v>93</c:v>
                </c:pt>
                <c:pt idx="51">
                  <c:v>94</c:v>
                </c:pt>
                <c:pt idx="52">
                  <c:v>95</c:v>
                </c:pt>
                <c:pt idx="53">
                  <c:v>96</c:v>
                </c:pt>
                <c:pt idx="54">
                  <c:v>101</c:v>
                </c:pt>
              </c:numCache>
            </c:numRef>
          </c:cat>
          <c:val>
            <c:numRef>
              <c:f>'Dados Dashboard'!$BP$3:$BP$57</c:f>
              <c:numCache>
                <c:formatCode>0.00%</c:formatCode>
                <c:ptCount val="55"/>
                <c:pt idx="0">
                  <c:v>1</c:v>
                </c:pt>
                <c:pt idx="1">
                  <c:v>1</c:v>
                </c:pt>
                <c:pt idx="2">
                  <c:v>0</c:v>
                </c:pt>
                <c:pt idx="3">
                  <c:v>0</c:v>
                </c:pt>
                <c:pt idx="4">
                  <c:v>0</c:v>
                </c:pt>
                <c:pt idx="5">
                  <c:v>1</c:v>
                </c:pt>
                <c:pt idx="6">
                  <c:v>0</c:v>
                </c:pt>
                <c:pt idx="7">
                  <c:v>0</c:v>
                </c:pt>
                <c:pt idx="8">
                  <c:v>1</c:v>
                </c:pt>
                <c:pt idx="9">
                  <c:v>0</c:v>
                </c:pt>
                <c:pt idx="10">
                  <c:v>0</c:v>
                </c:pt>
                <c:pt idx="11">
                  <c:v>1</c:v>
                </c:pt>
                <c:pt idx="12">
                  <c:v>0</c:v>
                </c:pt>
                <c:pt idx="13">
                  <c:v>0</c:v>
                </c:pt>
                <c:pt idx="14">
                  <c:v>0</c:v>
                </c:pt>
                <c:pt idx="15">
                  <c:v>0</c:v>
                </c:pt>
                <c:pt idx="16">
                  <c:v>1</c:v>
                </c:pt>
                <c:pt idx="17">
                  <c:v>1</c:v>
                </c:pt>
                <c:pt idx="18">
                  <c:v>0</c:v>
                </c:pt>
                <c:pt idx="19">
                  <c:v>0</c:v>
                </c:pt>
                <c:pt idx="20">
                  <c:v>1</c:v>
                </c:pt>
                <c:pt idx="21">
                  <c:v>1</c:v>
                </c:pt>
                <c:pt idx="22">
                  <c:v>0</c:v>
                </c:pt>
                <c:pt idx="23">
                  <c:v>0</c:v>
                </c:pt>
                <c:pt idx="24">
                  <c:v>0</c:v>
                </c:pt>
                <c:pt idx="25">
                  <c:v>0</c:v>
                </c:pt>
                <c:pt idx="26">
                  <c:v>0</c:v>
                </c:pt>
                <c:pt idx="27">
                  <c:v>0</c:v>
                </c:pt>
                <c:pt idx="28">
                  <c:v>1</c:v>
                </c:pt>
                <c:pt idx="29">
                  <c:v>0</c:v>
                </c:pt>
                <c:pt idx="30">
                  <c:v>1.4761904761904763</c:v>
                </c:pt>
                <c:pt idx="31">
                  <c:v>0</c:v>
                </c:pt>
                <c:pt idx="32">
                  <c:v>0</c:v>
                </c:pt>
                <c:pt idx="33">
                  <c:v>0</c:v>
                </c:pt>
                <c:pt idx="34">
                  <c:v>0</c:v>
                </c:pt>
                <c:pt idx="35">
                  <c:v>1</c:v>
                </c:pt>
                <c:pt idx="36">
                  <c:v>1</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1</c:v>
                </c:pt>
                <c:pt idx="52">
                  <c:v>2</c:v>
                </c:pt>
                <c:pt idx="53">
                  <c:v>0</c:v>
                </c:pt>
                <c:pt idx="54">
                  <c:v>0</c:v>
                </c:pt>
              </c:numCache>
            </c:numRef>
          </c:val>
          <c:extLst>
            <c:ext xmlns:c16="http://schemas.microsoft.com/office/drawing/2014/chart" uri="{C3380CC4-5D6E-409C-BE32-E72D297353CC}">
              <c16:uniqueId val="{0000000D-31B2-40DC-A629-B8E11066DA06}"/>
            </c:ext>
          </c:extLst>
        </c:ser>
        <c:ser>
          <c:idx val="14"/>
          <c:order val="13"/>
          <c:tx>
            <c:strRef>
              <c:f>'Dados Dashboard'!$BQ$2</c:f>
              <c:strCache>
                <c:ptCount val="1"/>
                <c:pt idx="0">
                  <c:v>CAV </c:v>
                </c:pt>
              </c:strCache>
            </c:strRef>
          </c:tx>
          <c:spPr>
            <a:solidFill>
              <a:schemeClr val="accent3">
                <a:lumMod val="80000"/>
                <a:lumOff val="20000"/>
              </a:schemeClr>
            </a:solidFill>
            <a:ln>
              <a:noFill/>
            </a:ln>
            <a:effectLst/>
          </c:spPr>
          <c:invertIfNegative val="0"/>
          <c:cat>
            <c:numRef>
              <c:f>'Dados Dashboard'!$A$3:$A$57</c:f>
              <c:numCache>
                <c:formatCode>General</c:formatCode>
                <c:ptCount val="5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26</c:v>
                </c:pt>
                <c:pt idx="18">
                  <c:v>27</c:v>
                </c:pt>
                <c:pt idx="19">
                  <c:v>28</c:v>
                </c:pt>
                <c:pt idx="20">
                  <c:v>29</c:v>
                </c:pt>
                <c:pt idx="21">
                  <c:v>30</c:v>
                </c:pt>
                <c:pt idx="22">
                  <c:v>31</c:v>
                </c:pt>
                <c:pt idx="23">
                  <c:v>33</c:v>
                </c:pt>
                <c:pt idx="24">
                  <c:v>34</c:v>
                </c:pt>
                <c:pt idx="25">
                  <c:v>35</c:v>
                </c:pt>
                <c:pt idx="26">
                  <c:v>36</c:v>
                </c:pt>
                <c:pt idx="27">
                  <c:v>37</c:v>
                </c:pt>
                <c:pt idx="28">
                  <c:v>38</c:v>
                </c:pt>
                <c:pt idx="29">
                  <c:v>39</c:v>
                </c:pt>
                <c:pt idx="30">
                  <c:v>59</c:v>
                </c:pt>
                <c:pt idx="31">
                  <c:v>60</c:v>
                </c:pt>
                <c:pt idx="32">
                  <c:v>61</c:v>
                </c:pt>
                <c:pt idx="33">
                  <c:v>62</c:v>
                </c:pt>
                <c:pt idx="34">
                  <c:v>63</c:v>
                </c:pt>
                <c:pt idx="35">
                  <c:v>64</c:v>
                </c:pt>
                <c:pt idx="36">
                  <c:v>65</c:v>
                </c:pt>
                <c:pt idx="37">
                  <c:v>68</c:v>
                </c:pt>
                <c:pt idx="38">
                  <c:v>75</c:v>
                </c:pt>
                <c:pt idx="39">
                  <c:v>76</c:v>
                </c:pt>
                <c:pt idx="40">
                  <c:v>77</c:v>
                </c:pt>
                <c:pt idx="41">
                  <c:v>78</c:v>
                </c:pt>
                <c:pt idx="42">
                  <c:v>84</c:v>
                </c:pt>
                <c:pt idx="43">
                  <c:v>85</c:v>
                </c:pt>
                <c:pt idx="44">
                  <c:v>86</c:v>
                </c:pt>
                <c:pt idx="45">
                  <c:v>87</c:v>
                </c:pt>
                <c:pt idx="46">
                  <c:v>89</c:v>
                </c:pt>
                <c:pt idx="47">
                  <c:v>90</c:v>
                </c:pt>
                <c:pt idx="48">
                  <c:v>91</c:v>
                </c:pt>
                <c:pt idx="49">
                  <c:v>92</c:v>
                </c:pt>
                <c:pt idx="50">
                  <c:v>93</c:v>
                </c:pt>
                <c:pt idx="51">
                  <c:v>94</c:v>
                </c:pt>
                <c:pt idx="52">
                  <c:v>95</c:v>
                </c:pt>
                <c:pt idx="53">
                  <c:v>96</c:v>
                </c:pt>
                <c:pt idx="54">
                  <c:v>101</c:v>
                </c:pt>
              </c:numCache>
            </c:numRef>
          </c:cat>
          <c:val>
            <c:numRef>
              <c:f>'Dados Dashboard'!$BQ$3:$BQ$57</c:f>
              <c:numCache>
                <c:formatCode>0.00%</c:formatCode>
                <c:ptCount val="55"/>
                <c:pt idx="0">
                  <c:v>1</c:v>
                </c:pt>
                <c:pt idx="1">
                  <c:v>0</c:v>
                </c:pt>
                <c:pt idx="2">
                  <c:v>1</c:v>
                </c:pt>
                <c:pt idx="3">
                  <c:v>1</c:v>
                </c:pt>
                <c:pt idx="4">
                  <c:v>1</c:v>
                </c:pt>
                <c:pt idx="5">
                  <c:v>0</c:v>
                </c:pt>
                <c:pt idx="6">
                  <c:v>0</c:v>
                </c:pt>
                <c:pt idx="7">
                  <c:v>1</c:v>
                </c:pt>
                <c:pt idx="8">
                  <c:v>0</c:v>
                </c:pt>
                <c:pt idx="9">
                  <c:v>0</c:v>
                </c:pt>
                <c:pt idx="10">
                  <c:v>0</c:v>
                </c:pt>
                <c:pt idx="11">
                  <c:v>0.76923076923076927</c:v>
                </c:pt>
                <c:pt idx="12">
                  <c:v>0</c:v>
                </c:pt>
                <c:pt idx="13">
                  <c:v>0</c:v>
                </c:pt>
                <c:pt idx="14">
                  <c:v>0</c:v>
                </c:pt>
                <c:pt idx="15">
                  <c:v>0</c:v>
                </c:pt>
                <c:pt idx="16">
                  <c:v>1</c:v>
                </c:pt>
                <c:pt idx="17">
                  <c:v>0</c:v>
                </c:pt>
                <c:pt idx="18">
                  <c:v>0</c:v>
                </c:pt>
                <c:pt idx="19">
                  <c:v>0</c:v>
                </c:pt>
                <c:pt idx="20">
                  <c:v>0</c:v>
                </c:pt>
                <c:pt idx="21">
                  <c:v>0</c:v>
                </c:pt>
                <c:pt idx="22">
                  <c:v>0</c:v>
                </c:pt>
                <c:pt idx="23">
                  <c:v>0</c:v>
                </c:pt>
                <c:pt idx="24">
                  <c:v>0</c:v>
                </c:pt>
                <c:pt idx="25">
                  <c:v>1</c:v>
                </c:pt>
                <c:pt idx="26">
                  <c:v>0</c:v>
                </c:pt>
                <c:pt idx="27">
                  <c:v>0</c:v>
                </c:pt>
                <c:pt idx="28">
                  <c:v>0</c:v>
                </c:pt>
                <c:pt idx="29">
                  <c:v>0</c:v>
                </c:pt>
                <c:pt idx="30">
                  <c:v>1</c:v>
                </c:pt>
                <c:pt idx="31">
                  <c:v>1</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numCache>
            </c:numRef>
          </c:val>
          <c:extLst>
            <c:ext xmlns:c16="http://schemas.microsoft.com/office/drawing/2014/chart" uri="{C3380CC4-5D6E-409C-BE32-E72D297353CC}">
              <c16:uniqueId val="{0000000E-31B2-40DC-A629-B8E11066DA06}"/>
            </c:ext>
          </c:extLst>
        </c:ser>
        <c:ser>
          <c:idx val="15"/>
          <c:order val="14"/>
          <c:tx>
            <c:strRef>
              <c:f>'Dados Dashboard'!$BR$2</c:f>
              <c:strCache>
                <c:ptCount val="1"/>
                <c:pt idx="0">
                  <c:v>CEO </c:v>
                </c:pt>
              </c:strCache>
            </c:strRef>
          </c:tx>
          <c:spPr>
            <a:solidFill>
              <a:schemeClr val="accent4">
                <a:lumMod val="80000"/>
                <a:lumOff val="20000"/>
              </a:schemeClr>
            </a:solidFill>
            <a:ln>
              <a:noFill/>
            </a:ln>
            <a:effectLst/>
          </c:spPr>
          <c:invertIfNegative val="0"/>
          <c:cat>
            <c:numRef>
              <c:f>'Dados Dashboard'!$A$3:$A$57</c:f>
              <c:numCache>
                <c:formatCode>General</c:formatCode>
                <c:ptCount val="5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26</c:v>
                </c:pt>
                <c:pt idx="18">
                  <c:v>27</c:v>
                </c:pt>
                <c:pt idx="19">
                  <c:v>28</c:v>
                </c:pt>
                <c:pt idx="20">
                  <c:v>29</c:v>
                </c:pt>
                <c:pt idx="21">
                  <c:v>30</c:v>
                </c:pt>
                <c:pt idx="22">
                  <c:v>31</c:v>
                </c:pt>
                <c:pt idx="23">
                  <c:v>33</c:v>
                </c:pt>
                <c:pt idx="24">
                  <c:v>34</c:v>
                </c:pt>
                <c:pt idx="25">
                  <c:v>35</c:v>
                </c:pt>
                <c:pt idx="26">
                  <c:v>36</c:v>
                </c:pt>
                <c:pt idx="27">
                  <c:v>37</c:v>
                </c:pt>
                <c:pt idx="28">
                  <c:v>38</c:v>
                </c:pt>
                <c:pt idx="29">
                  <c:v>39</c:v>
                </c:pt>
                <c:pt idx="30">
                  <c:v>59</c:v>
                </c:pt>
                <c:pt idx="31">
                  <c:v>60</c:v>
                </c:pt>
                <c:pt idx="32">
                  <c:v>61</c:v>
                </c:pt>
                <c:pt idx="33">
                  <c:v>62</c:v>
                </c:pt>
                <c:pt idx="34">
                  <c:v>63</c:v>
                </c:pt>
                <c:pt idx="35">
                  <c:v>64</c:v>
                </c:pt>
                <c:pt idx="36">
                  <c:v>65</c:v>
                </c:pt>
                <c:pt idx="37">
                  <c:v>68</c:v>
                </c:pt>
                <c:pt idx="38">
                  <c:v>75</c:v>
                </c:pt>
                <c:pt idx="39">
                  <c:v>76</c:v>
                </c:pt>
                <c:pt idx="40">
                  <c:v>77</c:v>
                </c:pt>
                <c:pt idx="41">
                  <c:v>78</c:v>
                </c:pt>
                <c:pt idx="42">
                  <c:v>84</c:v>
                </c:pt>
                <c:pt idx="43">
                  <c:v>85</c:v>
                </c:pt>
                <c:pt idx="44">
                  <c:v>86</c:v>
                </c:pt>
                <c:pt idx="45">
                  <c:v>87</c:v>
                </c:pt>
                <c:pt idx="46">
                  <c:v>89</c:v>
                </c:pt>
                <c:pt idx="47">
                  <c:v>90</c:v>
                </c:pt>
                <c:pt idx="48">
                  <c:v>91</c:v>
                </c:pt>
                <c:pt idx="49">
                  <c:v>92</c:v>
                </c:pt>
                <c:pt idx="50">
                  <c:v>93</c:v>
                </c:pt>
                <c:pt idx="51">
                  <c:v>94</c:v>
                </c:pt>
                <c:pt idx="52">
                  <c:v>95</c:v>
                </c:pt>
                <c:pt idx="53">
                  <c:v>96</c:v>
                </c:pt>
                <c:pt idx="54">
                  <c:v>101</c:v>
                </c:pt>
              </c:numCache>
            </c:numRef>
          </c:cat>
          <c:val>
            <c:numRef>
              <c:f>'Dados Dashboard'!$BR$3:$BR$57</c:f>
              <c:numCache>
                <c:formatCode>0.00%</c:formatCode>
                <c:ptCount val="55"/>
                <c:pt idx="0">
                  <c:v>0</c:v>
                </c:pt>
                <c:pt idx="1">
                  <c:v>0.4</c:v>
                </c:pt>
                <c:pt idx="2">
                  <c:v>0.33333333333333331</c:v>
                </c:pt>
                <c:pt idx="3">
                  <c:v>0.6</c:v>
                </c:pt>
                <c:pt idx="4">
                  <c:v>1</c:v>
                </c:pt>
                <c:pt idx="5">
                  <c:v>0</c:v>
                </c:pt>
                <c:pt idx="6">
                  <c:v>0.5</c:v>
                </c:pt>
                <c:pt idx="7">
                  <c:v>1</c:v>
                </c:pt>
                <c:pt idx="8">
                  <c:v>0</c:v>
                </c:pt>
                <c:pt idx="9">
                  <c:v>0.6</c:v>
                </c:pt>
                <c:pt idx="10">
                  <c:v>0.5</c:v>
                </c:pt>
                <c:pt idx="11">
                  <c:v>6.6666666666666666E-2</c:v>
                </c:pt>
                <c:pt idx="12">
                  <c:v>0</c:v>
                </c:pt>
                <c:pt idx="13">
                  <c:v>0</c:v>
                </c:pt>
                <c:pt idx="14">
                  <c:v>0</c:v>
                </c:pt>
                <c:pt idx="15">
                  <c:v>0</c:v>
                </c:pt>
                <c:pt idx="16">
                  <c:v>0.25</c:v>
                </c:pt>
                <c:pt idx="17">
                  <c:v>0.25</c:v>
                </c:pt>
                <c:pt idx="18">
                  <c:v>0.6</c:v>
                </c:pt>
                <c:pt idx="19">
                  <c:v>0</c:v>
                </c:pt>
                <c:pt idx="20">
                  <c:v>0.32</c:v>
                </c:pt>
                <c:pt idx="21">
                  <c:v>0.2</c:v>
                </c:pt>
                <c:pt idx="22">
                  <c:v>0</c:v>
                </c:pt>
                <c:pt idx="23">
                  <c:v>1</c:v>
                </c:pt>
                <c:pt idx="24">
                  <c:v>0</c:v>
                </c:pt>
                <c:pt idx="25">
                  <c:v>1</c:v>
                </c:pt>
                <c:pt idx="26">
                  <c:v>0</c:v>
                </c:pt>
                <c:pt idx="27">
                  <c:v>0.25</c:v>
                </c:pt>
                <c:pt idx="28">
                  <c:v>0</c:v>
                </c:pt>
                <c:pt idx="29">
                  <c:v>0</c:v>
                </c:pt>
                <c:pt idx="30">
                  <c:v>11</c:v>
                </c:pt>
                <c:pt idx="31">
                  <c:v>0</c:v>
                </c:pt>
                <c:pt idx="32">
                  <c:v>0.625</c:v>
                </c:pt>
                <c:pt idx="33">
                  <c:v>0</c:v>
                </c:pt>
                <c:pt idx="34">
                  <c:v>0</c:v>
                </c:pt>
                <c:pt idx="35">
                  <c:v>0</c:v>
                </c:pt>
                <c:pt idx="36">
                  <c:v>0</c:v>
                </c:pt>
                <c:pt idx="37">
                  <c:v>0.45</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numCache>
            </c:numRef>
          </c:val>
          <c:extLst>
            <c:ext xmlns:c16="http://schemas.microsoft.com/office/drawing/2014/chart" uri="{C3380CC4-5D6E-409C-BE32-E72D297353CC}">
              <c16:uniqueId val="{0000000F-31B2-40DC-A629-B8E11066DA06}"/>
            </c:ext>
          </c:extLst>
        </c:ser>
        <c:ser>
          <c:idx val="16"/>
          <c:order val="15"/>
          <c:tx>
            <c:strRef>
              <c:f>'Dados Dashboard'!$BS$2</c:f>
              <c:strCache>
                <c:ptCount val="1"/>
                <c:pt idx="0">
                  <c:v>CESMO </c:v>
                </c:pt>
              </c:strCache>
            </c:strRef>
          </c:tx>
          <c:spPr>
            <a:solidFill>
              <a:schemeClr val="accent5">
                <a:lumMod val="80000"/>
                <a:lumOff val="20000"/>
              </a:schemeClr>
            </a:solidFill>
            <a:ln>
              <a:noFill/>
            </a:ln>
            <a:effectLst/>
          </c:spPr>
          <c:invertIfNegative val="0"/>
          <c:cat>
            <c:numRef>
              <c:f>'Dados Dashboard'!$A$3:$A$57</c:f>
              <c:numCache>
                <c:formatCode>General</c:formatCode>
                <c:ptCount val="5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26</c:v>
                </c:pt>
                <c:pt idx="18">
                  <c:v>27</c:v>
                </c:pt>
                <c:pt idx="19">
                  <c:v>28</c:v>
                </c:pt>
                <c:pt idx="20">
                  <c:v>29</c:v>
                </c:pt>
                <c:pt idx="21">
                  <c:v>30</c:v>
                </c:pt>
                <c:pt idx="22">
                  <c:v>31</c:v>
                </c:pt>
                <c:pt idx="23">
                  <c:v>33</c:v>
                </c:pt>
                <c:pt idx="24">
                  <c:v>34</c:v>
                </c:pt>
                <c:pt idx="25">
                  <c:v>35</c:v>
                </c:pt>
                <c:pt idx="26">
                  <c:v>36</c:v>
                </c:pt>
                <c:pt idx="27">
                  <c:v>37</c:v>
                </c:pt>
                <c:pt idx="28">
                  <c:v>38</c:v>
                </c:pt>
                <c:pt idx="29">
                  <c:v>39</c:v>
                </c:pt>
                <c:pt idx="30">
                  <c:v>59</c:v>
                </c:pt>
                <c:pt idx="31">
                  <c:v>60</c:v>
                </c:pt>
                <c:pt idx="32">
                  <c:v>61</c:v>
                </c:pt>
                <c:pt idx="33">
                  <c:v>62</c:v>
                </c:pt>
                <c:pt idx="34">
                  <c:v>63</c:v>
                </c:pt>
                <c:pt idx="35">
                  <c:v>64</c:v>
                </c:pt>
                <c:pt idx="36">
                  <c:v>65</c:v>
                </c:pt>
                <c:pt idx="37">
                  <c:v>68</c:v>
                </c:pt>
                <c:pt idx="38">
                  <c:v>75</c:v>
                </c:pt>
                <c:pt idx="39">
                  <c:v>76</c:v>
                </c:pt>
                <c:pt idx="40">
                  <c:v>77</c:v>
                </c:pt>
                <c:pt idx="41">
                  <c:v>78</c:v>
                </c:pt>
                <c:pt idx="42">
                  <c:v>84</c:v>
                </c:pt>
                <c:pt idx="43">
                  <c:v>85</c:v>
                </c:pt>
                <c:pt idx="44">
                  <c:v>86</c:v>
                </c:pt>
                <c:pt idx="45">
                  <c:v>87</c:v>
                </c:pt>
                <c:pt idx="46">
                  <c:v>89</c:v>
                </c:pt>
                <c:pt idx="47">
                  <c:v>90</c:v>
                </c:pt>
                <c:pt idx="48">
                  <c:v>91</c:v>
                </c:pt>
                <c:pt idx="49">
                  <c:v>92</c:v>
                </c:pt>
                <c:pt idx="50">
                  <c:v>93</c:v>
                </c:pt>
                <c:pt idx="51">
                  <c:v>94</c:v>
                </c:pt>
                <c:pt idx="52">
                  <c:v>95</c:v>
                </c:pt>
                <c:pt idx="53">
                  <c:v>96</c:v>
                </c:pt>
                <c:pt idx="54">
                  <c:v>101</c:v>
                </c:pt>
              </c:numCache>
            </c:numRef>
          </c:cat>
          <c:val>
            <c:numRef>
              <c:f>'Dados Dashboard'!$BS$3:$BS$57</c:f>
              <c:numCache>
                <c:formatCode>0.00%</c:formatCode>
                <c:ptCount val="55"/>
                <c:pt idx="0">
                  <c:v>0</c:v>
                </c:pt>
                <c:pt idx="1">
                  <c:v>0.5</c:v>
                </c:pt>
                <c:pt idx="2">
                  <c:v>0.16666666666666666</c:v>
                </c:pt>
                <c:pt idx="3">
                  <c:v>0.16666666666666666</c:v>
                </c:pt>
                <c:pt idx="4">
                  <c:v>0.16666666666666666</c:v>
                </c:pt>
                <c:pt idx="5">
                  <c:v>0</c:v>
                </c:pt>
                <c:pt idx="6">
                  <c:v>0</c:v>
                </c:pt>
                <c:pt idx="7">
                  <c:v>0.16666666666666666</c:v>
                </c:pt>
                <c:pt idx="8">
                  <c:v>0</c:v>
                </c:pt>
                <c:pt idx="9">
                  <c:v>0</c:v>
                </c:pt>
                <c:pt idx="10">
                  <c:v>0</c:v>
                </c:pt>
                <c:pt idx="11">
                  <c:v>0.25</c:v>
                </c:pt>
                <c:pt idx="12">
                  <c:v>0</c:v>
                </c:pt>
                <c:pt idx="13">
                  <c:v>0</c:v>
                </c:pt>
                <c:pt idx="14">
                  <c:v>0</c:v>
                </c:pt>
                <c:pt idx="15">
                  <c:v>0</c:v>
                </c:pt>
                <c:pt idx="16">
                  <c:v>0.4</c:v>
                </c:pt>
                <c:pt idx="17">
                  <c:v>0</c:v>
                </c:pt>
                <c:pt idx="18">
                  <c:v>0</c:v>
                </c:pt>
                <c:pt idx="19">
                  <c:v>0</c:v>
                </c:pt>
                <c:pt idx="20">
                  <c:v>0.5</c:v>
                </c:pt>
                <c:pt idx="21">
                  <c:v>0.5</c:v>
                </c:pt>
                <c:pt idx="22">
                  <c:v>0</c:v>
                </c:pt>
                <c:pt idx="23">
                  <c:v>0.5</c:v>
                </c:pt>
                <c:pt idx="24">
                  <c:v>0</c:v>
                </c:pt>
                <c:pt idx="25">
                  <c:v>1</c:v>
                </c:pt>
                <c:pt idx="26">
                  <c:v>1</c:v>
                </c:pt>
                <c:pt idx="27">
                  <c:v>1</c:v>
                </c:pt>
                <c:pt idx="28">
                  <c:v>1</c:v>
                </c:pt>
                <c:pt idx="29">
                  <c:v>1</c:v>
                </c:pt>
                <c:pt idx="30">
                  <c:v>0</c:v>
                </c:pt>
                <c:pt idx="31">
                  <c:v>0</c:v>
                </c:pt>
                <c:pt idx="32">
                  <c:v>0.25</c:v>
                </c:pt>
                <c:pt idx="33">
                  <c:v>0</c:v>
                </c:pt>
                <c:pt idx="34">
                  <c:v>0</c:v>
                </c:pt>
                <c:pt idx="35">
                  <c:v>0</c:v>
                </c:pt>
                <c:pt idx="36">
                  <c:v>0</c:v>
                </c:pt>
                <c:pt idx="37">
                  <c:v>0</c:v>
                </c:pt>
                <c:pt idx="38">
                  <c:v>0.5</c:v>
                </c:pt>
                <c:pt idx="39">
                  <c:v>0</c:v>
                </c:pt>
                <c:pt idx="40">
                  <c:v>0.25</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numCache>
            </c:numRef>
          </c:val>
          <c:extLst>
            <c:ext xmlns:c16="http://schemas.microsoft.com/office/drawing/2014/chart" uri="{C3380CC4-5D6E-409C-BE32-E72D297353CC}">
              <c16:uniqueId val="{00000010-31B2-40DC-A629-B8E11066DA06}"/>
            </c:ext>
          </c:extLst>
        </c:ser>
        <c:dLbls>
          <c:showLegendKey val="0"/>
          <c:showVal val="0"/>
          <c:showCatName val="0"/>
          <c:showSerName val="0"/>
          <c:showPercent val="0"/>
          <c:showBubbleSize val="0"/>
        </c:dLbls>
        <c:gapWidth val="219"/>
        <c:overlap val="-27"/>
        <c:axId val="1514148655"/>
        <c:axId val="1514145327"/>
      </c:barChart>
      <c:catAx>
        <c:axId val="151414865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t-BR"/>
          </a:p>
        </c:txPr>
        <c:crossAx val="1514145327"/>
        <c:crosses val="autoZero"/>
        <c:auto val="1"/>
        <c:lblAlgn val="ctr"/>
        <c:lblOffset val="100"/>
        <c:noMultiLvlLbl val="0"/>
      </c:catAx>
      <c:valAx>
        <c:axId val="1514145327"/>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t-BR"/>
          </a:p>
        </c:txPr>
        <c:crossAx val="1514148655"/>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t-BR"/>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pt-BR"/>
    </a:p>
  </c:txPr>
  <c:printSettings>
    <c:headerFooter/>
    <c:pageMargins b="0.78740157499999996" l="0.511811024" r="0.511811024" t="0.78740157499999996" header="0.31496062000000002" footer="0.31496062000000002"/>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xdr:from>
      <xdr:col>0</xdr:col>
      <xdr:colOff>47626</xdr:colOff>
      <xdr:row>89</xdr:row>
      <xdr:rowOff>30954</xdr:rowOff>
    </xdr:from>
    <xdr:to>
      <xdr:col>15</xdr:col>
      <xdr:colOff>107157</xdr:colOff>
      <xdr:row>125</xdr:row>
      <xdr:rowOff>159543</xdr:rowOff>
    </xdr:to>
    <xdr:graphicFrame macro="">
      <xdr:nvGraphicFramePr>
        <xdr:cNvPr id="2" name="Gráfico 1">
          <a:extLst>
            <a:ext uri="{FF2B5EF4-FFF2-40B4-BE49-F238E27FC236}">
              <a16:creationId xmlns:a16="http://schemas.microsoft.com/office/drawing/2014/main" id="{E421D6D0-7988-4A46-959C-8959A5A4A4A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15</xdr:col>
      <xdr:colOff>190501</xdr:colOff>
      <xdr:row>52</xdr:row>
      <xdr:rowOff>71438</xdr:rowOff>
    </xdr:from>
    <xdr:to>
      <xdr:col>29</xdr:col>
      <xdr:colOff>23813</xdr:colOff>
      <xdr:row>88</xdr:row>
      <xdr:rowOff>95252</xdr:rowOff>
    </xdr:to>
    <xdr:graphicFrame macro="">
      <xdr:nvGraphicFramePr>
        <xdr:cNvPr id="4" name="Gráfico 3">
          <a:extLst>
            <a:ext uri="{FF2B5EF4-FFF2-40B4-BE49-F238E27FC236}">
              <a16:creationId xmlns:a16="http://schemas.microsoft.com/office/drawing/2014/main" id="{1FF49C1C-25E4-4E23-9F72-BD2F7E5039C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35719</xdr:colOff>
      <xdr:row>52</xdr:row>
      <xdr:rowOff>71437</xdr:rowOff>
    </xdr:from>
    <xdr:to>
      <xdr:col>15</xdr:col>
      <xdr:colOff>107155</xdr:colOff>
      <xdr:row>88</xdr:row>
      <xdr:rowOff>83343</xdr:rowOff>
    </xdr:to>
    <xdr:graphicFrame macro="">
      <xdr:nvGraphicFramePr>
        <xdr:cNvPr id="5" name="Gráfico 4">
          <a:extLst>
            <a:ext uri="{FF2B5EF4-FFF2-40B4-BE49-F238E27FC236}">
              <a16:creationId xmlns:a16="http://schemas.microsoft.com/office/drawing/2014/main" id="{99DC6BCA-EA38-4D27-9491-8BF4C16A3DA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15</xdr:col>
      <xdr:colOff>202406</xdr:colOff>
      <xdr:row>89</xdr:row>
      <xdr:rowOff>35718</xdr:rowOff>
    </xdr:from>
    <xdr:to>
      <xdr:col>29</xdr:col>
      <xdr:colOff>11906</xdr:colOff>
      <xdr:row>125</xdr:row>
      <xdr:rowOff>154781</xdr:rowOff>
    </xdr:to>
    <xdr:graphicFrame macro="">
      <xdr:nvGraphicFramePr>
        <xdr:cNvPr id="7" name="Gráfico 6">
          <a:extLst>
            <a:ext uri="{FF2B5EF4-FFF2-40B4-BE49-F238E27FC236}">
              <a16:creationId xmlns:a16="http://schemas.microsoft.com/office/drawing/2014/main" id="{EEACBCF9-8AD5-4D00-A5C5-D7EACC8D1C6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71436</xdr:colOff>
      <xdr:row>14</xdr:row>
      <xdr:rowOff>130968</xdr:rowOff>
    </xdr:from>
    <xdr:to>
      <xdr:col>15</xdr:col>
      <xdr:colOff>107156</xdr:colOff>
      <xdr:row>51</xdr:row>
      <xdr:rowOff>142874</xdr:rowOff>
    </xdr:to>
    <xdr:graphicFrame macro="">
      <xdr:nvGraphicFramePr>
        <xdr:cNvPr id="8" name="Gráfico 7">
          <a:extLst>
            <a:ext uri="{FF2B5EF4-FFF2-40B4-BE49-F238E27FC236}">
              <a16:creationId xmlns:a16="http://schemas.microsoft.com/office/drawing/2014/main" id="{B65A1013-EFAF-4E52-A198-12C75051396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editAs="absolute">
    <xdr:from>
      <xdr:col>0</xdr:col>
      <xdr:colOff>0</xdr:colOff>
      <xdr:row>0</xdr:row>
      <xdr:rowOff>0</xdr:rowOff>
    </xdr:from>
    <xdr:to>
      <xdr:col>2</xdr:col>
      <xdr:colOff>476249</xdr:colOff>
      <xdr:row>14</xdr:row>
      <xdr:rowOff>47625</xdr:rowOff>
    </xdr:to>
    <mc:AlternateContent xmlns:mc="http://schemas.openxmlformats.org/markup-compatibility/2006" xmlns:sle15="http://schemas.microsoft.com/office/drawing/2012/slicer">
      <mc:Choice Requires="sle15">
        <xdr:graphicFrame macro="">
          <xdr:nvGraphicFramePr>
            <xdr:cNvPr id="9" name="Item">
              <a:extLst>
                <a:ext uri="{FF2B5EF4-FFF2-40B4-BE49-F238E27FC236}">
                  <a16:creationId xmlns:a16="http://schemas.microsoft.com/office/drawing/2014/main" id="{DC806076-C0EE-4D6D-A378-030D0CB3258A}"/>
                </a:ext>
              </a:extLst>
            </xdr:cNvPr>
            <xdr:cNvGraphicFramePr/>
          </xdr:nvGraphicFramePr>
          <xdr:xfrm>
            <a:off x="0" y="0"/>
            <a:ext cx="0" cy="0"/>
          </xdr:xfrm>
          <a:graphic>
            <a:graphicData uri="http://schemas.microsoft.com/office/drawing/2010/slicer">
              <sle:slicer xmlns:sle="http://schemas.microsoft.com/office/drawing/2010/slicer" name="Item"/>
            </a:graphicData>
          </a:graphic>
        </xdr:graphicFrame>
      </mc:Choice>
      <mc:Fallback xmlns="">
        <xdr:sp macro="" textlink="">
          <xdr:nvSpPr>
            <xdr:cNvPr id="0" name=""/>
            <xdr:cNvSpPr>
              <a:spLocks noTextEdit="1"/>
            </xdr:cNvSpPr>
          </xdr:nvSpPr>
          <xdr:spPr>
            <a:xfrm>
              <a:off x="0" y="0"/>
              <a:ext cx="1690687" cy="2381250"/>
            </a:xfrm>
            <a:prstGeom prst="rect">
              <a:avLst/>
            </a:prstGeom>
            <a:solidFill>
              <a:prstClr val="white"/>
            </a:solidFill>
            <a:ln w="1">
              <a:solidFill>
                <a:prstClr val="green"/>
              </a:solidFill>
            </a:ln>
          </xdr:spPr>
          <xdr:txBody>
            <a:bodyPr vertOverflow="clip" horzOverflow="clip"/>
            <a:lstStyle/>
            <a:p>
              <a:r>
                <a:rPr lang="pt-BR" sz="1100"/>
                <a:t>Esta forma representa um slicer da tabela. As segmentações de dados da tabela não são suportadas nesta versão do Excel.
Se a forma tiver sido modificada em uma versão anterior do Excel, ou se a pasta de trabalho foi salva no Excel 2007 ou anterior, a segmentação de dados não pode ser usada.</a:t>
              </a:r>
            </a:p>
          </xdr:txBody>
        </xdr:sp>
      </mc:Fallback>
    </mc:AlternateContent>
    <xdr:clientData/>
  </xdr:twoCellAnchor>
  <xdr:twoCellAnchor>
    <xdr:from>
      <xdr:col>15</xdr:col>
      <xdr:colOff>190500</xdr:colOff>
      <xdr:row>14</xdr:row>
      <xdr:rowOff>142876</xdr:rowOff>
    </xdr:from>
    <xdr:to>
      <xdr:col>29</xdr:col>
      <xdr:colOff>23812</xdr:colOff>
      <xdr:row>51</xdr:row>
      <xdr:rowOff>130968</xdr:rowOff>
    </xdr:to>
    <xdr:graphicFrame macro="">
      <xdr:nvGraphicFramePr>
        <xdr:cNvPr id="10" name="Gráfico 9">
          <a:extLst>
            <a:ext uri="{FF2B5EF4-FFF2-40B4-BE49-F238E27FC236}">
              <a16:creationId xmlns:a16="http://schemas.microsoft.com/office/drawing/2014/main" id="{116128B0-06CF-48E2-8597-CAB64EF187A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persons/person.xml><?xml version="1.0" encoding="utf-8"?>
<personList xmlns="http://schemas.microsoft.com/office/spreadsheetml/2018/threadedcomments" xmlns:x="http://schemas.openxmlformats.org/spreadsheetml/2006/main">
  <person displayName="Camila Luca" id="{5DB89D46-3BA7-44E8-B150-66823FF203C7}" userId="650d3afa6dd1c1e5" providerId="Windows Live"/>
</personList>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egmentaçãodeDados_Item" xr10:uid="{60508A87-E571-4B6F-B652-22228731F61B}" sourceName="Item">
  <extLst>
    <x:ext xmlns:x15="http://schemas.microsoft.com/office/spreadsheetml/2010/11/main" uri="{2F2917AC-EB37-4324-AD4E-5DD8C200BD13}">
      <x15:tableSlicerCache tableId="3" column="1"/>
    </x:ext>
  </extLst>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Item" xr10:uid="{1981E65D-5F8D-4360-9C2D-8F8C3CA2E915}" cache="SegmentaçãodeDados_Item" caption="Item" rowHeight="225425"/>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EA7B388A-64BF-4029-9A9F-F36372F21125}" name="Tabela3" displayName="Tabela3" ref="A2:BS57" totalsRowShown="0" headerRowDxfId="115" dataDxfId="114" tableBorderDxfId="113">
  <autoFilter ref="A2:BS57" xr:uid="{EA7B388A-64BF-4029-9A9F-F36372F21125}"/>
  <tableColumns count="71">
    <tableColumn id="1" xr3:uid="{EC586B24-32E2-4AB8-B3F4-83AF125D2D56}" name="Item" dataDxfId="112"/>
    <tableColumn id="2" xr3:uid="{65110625-9B2D-45AB-A0CD-76946D574197}" name="Percentual Utilizado" dataDxfId="111" dataCellStyle="Porcentagem">
      <calculatedColumnFormula>GESTOR!L4/GESTOR!J4</calculatedColumnFormula>
    </tableColumn>
    <tableColumn id="3" xr3:uid="{CF53D755-1D52-4C27-B141-EAC526B40F14}" name="Percentual Carona" dataDxfId="110" dataCellStyle="Porcentagem">
      <calculatedColumnFormula>'(CARONA)'!W4/'(CARONA)'!G4</calculatedColumnFormula>
    </tableColumn>
    <tableColumn id="4" xr3:uid="{E0609538-102F-4F56-8260-6C5C8986DFEF}" name="Órgão 1" dataDxfId="109" dataCellStyle="Porcentagem">
      <calculatedColumnFormula>'(CARONA)'!J4/'(CARONA)'!G4</calculatedColumnFormula>
    </tableColumn>
    <tableColumn id="5" xr3:uid="{FABFB2FF-53CD-495F-B416-111E6A008616}" name="Órgão 2" dataDxfId="108" dataCellStyle="Porcentagem">
      <calculatedColumnFormula>'(CARONA)'!M4/'(CARONA)'!G4</calculatedColumnFormula>
    </tableColumn>
    <tableColumn id="6" xr3:uid="{72259640-7019-4A72-A324-B643BE3A288F}" name="Órgão 3" dataDxfId="107" dataCellStyle="Porcentagem">
      <calculatedColumnFormula>'(CARONA)'!P4/'(CARONA)'!G4</calculatedColumnFormula>
    </tableColumn>
    <tableColumn id="7" xr3:uid="{8CCD4D22-6067-4076-A71D-E9518AAFD2E3}" name="Órgão 4" dataDxfId="106" dataCellStyle="Porcentagem">
      <calculatedColumnFormula>'(CARONA)'!S4/'(CARONA)'!G4</calculatedColumnFormula>
    </tableColumn>
    <tableColumn id="8" xr3:uid="{BA66424C-98AA-459B-ADDE-1045EC6D12DC}" name="Reitoria" dataDxfId="105">
      <calculatedColumnFormula>'Reitoria-SETIC'!O4</calculatedColumnFormula>
    </tableColumn>
    <tableColumn id="9" xr3:uid="{8DF9748E-36C2-45EA-8B66-7D026ECF2C54}" name="PROEX/PROPPG" dataDxfId="104">
      <calculatedColumnFormula>'Reit - PROEX-PROPPG'!O4</calculatedColumnFormula>
    </tableColumn>
    <tableColumn id="10" xr3:uid="{6A05E985-98FD-4A3A-92E7-470C00C4C91F}" name="BU" dataDxfId="103">
      <calculatedColumnFormula>'Reit - BU'!O4</calculatedColumnFormula>
    </tableColumn>
    <tableColumn id="11" xr3:uid="{0E5A07B8-D7C5-4425-836A-87141E820A3A}" name="ESAG" dataDxfId="102">
      <calculatedColumnFormula>ESAG!O4</calculatedColumnFormula>
    </tableColumn>
    <tableColumn id="12" xr3:uid="{64D78FFB-7A1B-4D6A-BA53-8200AA1AA520}" name="CEART" dataDxfId="101">
      <calculatedColumnFormula>CEART!O4</calculatedColumnFormula>
    </tableColumn>
    <tableColumn id="13" xr3:uid="{26BFAA99-88EE-49AB-9D93-065657F3BB30}" name="FAED" dataDxfId="100">
      <calculatedColumnFormula>FAED!O4</calculatedColumnFormula>
    </tableColumn>
    <tableColumn id="14" xr3:uid="{77E51631-FA79-4EEB-AF56-8B3014E72E25}" name="CEAD" dataDxfId="99">
      <calculatedColumnFormula>CEAD!O4</calculatedColumnFormula>
    </tableColumn>
    <tableColumn id="15" xr3:uid="{E829D40C-8241-4BA1-8A6B-AD5CCFA77CB7}" name="CEFID" dataDxfId="98">
      <calculatedColumnFormula>CEFID!O4</calculatedColumnFormula>
    </tableColumn>
    <tableColumn id="16" xr3:uid="{F17E30AC-A31F-4B46-A095-31552FFD942A}" name="CERES" dataDxfId="97">
      <calculatedColumnFormula>CERES!O4</calculatedColumnFormula>
    </tableColumn>
    <tableColumn id="17" xr3:uid="{864251F1-5CAD-43D0-9DE6-8275E3B530B6}" name="CESFI" dataDxfId="96">
      <calculatedColumnFormula>CESFI!O4</calculatedColumnFormula>
    </tableColumn>
    <tableColumn id="18" xr3:uid="{37EF22A9-0BD8-431D-827B-853FA32AADC2}" name="CCT" dataDxfId="95">
      <calculatedColumnFormula>CCT!O4</calculatedColumnFormula>
    </tableColumn>
    <tableColumn id="19" xr3:uid="{5720BF5F-29F3-47F1-ACDA-66A066E8C6BE}" name="CEPLAN" dataDxfId="94">
      <calculatedColumnFormula>CEPLAN!O4</calculatedColumnFormula>
    </tableColumn>
    <tableColumn id="20" xr3:uid="{DF32BB35-BC94-4476-857F-88B85CDBD3D1}" name="CEAVI" dataDxfId="93">
      <calculatedColumnFormula>CEAVI!O4</calculatedColumnFormula>
    </tableColumn>
    <tableColumn id="21" xr3:uid="{3F11D4DB-6194-4386-ABCC-B9D0C34C5571}" name="CAV" dataDxfId="92">
      <calculatedColumnFormula>CAV!O4</calculatedColumnFormula>
    </tableColumn>
    <tableColumn id="22" xr3:uid="{CCA56A02-7B12-4FA2-B977-79C090C27E7E}" name="CEO" dataDxfId="91">
      <calculatedColumnFormula>CEO!O4</calculatedColumnFormula>
    </tableColumn>
    <tableColumn id="23" xr3:uid="{5DC295A3-4A54-4769-8849-AADD4F5DCF8D}" name="CESMO" dataDxfId="90">
      <calculatedColumnFormula>CESMO!O4</calculatedColumnFormula>
    </tableColumn>
    <tableColumn id="24" xr3:uid="{AF965394-57CF-47FC-9E28-414F2FB8F85C}" name=" Reitoria" dataDxfId="89">
      <calculatedColumnFormula>'Reitoria-SETIC'!S4</calculatedColumnFormula>
    </tableColumn>
    <tableColumn id="25" xr3:uid="{FFB0BE95-419A-4A49-AA00-C528A54FBFC0}" name=" PROEX/PROPPG" dataDxfId="88">
      <calculatedColumnFormula>'Reit - PROEX-PROPPG'!S4</calculatedColumnFormula>
    </tableColumn>
    <tableColumn id="26" xr3:uid="{9F7BB13E-2E94-4803-B178-7B7321BBDA1B}" name=" BU" dataDxfId="87">
      <calculatedColumnFormula>'Reit - BU'!S4</calculatedColumnFormula>
    </tableColumn>
    <tableColumn id="27" xr3:uid="{82CD36A7-8857-4F6E-9826-7603210CFEB3}" name=" ESAG" dataDxfId="86">
      <calculatedColumnFormula>ESAG!S4</calculatedColumnFormula>
    </tableColumn>
    <tableColumn id="28" xr3:uid="{BB4286FE-E5B9-4439-A00C-1E51A6DE0237}" name="  CEART" dataDxfId="85">
      <calculatedColumnFormula>CEART!S4</calculatedColumnFormula>
    </tableColumn>
    <tableColumn id="29" xr3:uid="{25FA9DE6-9745-4AEA-A2C2-7E4B2DD82036}" name=" FAED" dataDxfId="84">
      <calculatedColumnFormula>FAED!S4</calculatedColumnFormula>
    </tableColumn>
    <tableColumn id="30" xr3:uid="{DC28E73E-E3FD-45B7-811B-B79B70DBD2CF}" name=" CEAD" dataDxfId="83">
      <calculatedColumnFormula>CEAD!S4</calculatedColumnFormula>
    </tableColumn>
    <tableColumn id="31" xr3:uid="{BA1D30A7-DD9E-4BBD-A803-9FEC3C77D37D}" name=" CEFID" dataDxfId="82">
      <calculatedColumnFormula>CEFID!S4</calculatedColumnFormula>
    </tableColumn>
    <tableColumn id="32" xr3:uid="{C76AEC4C-D268-4608-AA14-880AC76C5E60}" name=" CERES" dataDxfId="81">
      <calculatedColumnFormula>CERES!S4</calculatedColumnFormula>
    </tableColumn>
    <tableColumn id="33" xr3:uid="{D764EED6-D8BF-446E-81D0-527DD1811C6C}" name=" CESFI" dataDxfId="80">
      <calculatedColumnFormula>CESFI!S4</calculatedColumnFormula>
    </tableColumn>
    <tableColumn id="34" xr3:uid="{96BFF9AD-DAA0-4C01-83C9-DF2D72B21595}" name=" CCT" dataDxfId="79">
      <calculatedColumnFormula>CCT!S4</calculatedColumnFormula>
    </tableColumn>
    <tableColumn id="35" xr3:uid="{2CABD2A5-F805-4ED5-8B0F-79C30F1CE5EE}" name=" CEPLAN" dataDxfId="78">
      <calculatedColumnFormula>CEPLAN!S4</calculatedColumnFormula>
    </tableColumn>
    <tableColumn id="36" xr3:uid="{DFC8D871-DAAE-472F-A283-926F9B454EF8}" name=" CEAVI" dataDxfId="77">
      <calculatedColumnFormula>CEAVI!S4</calculatedColumnFormula>
    </tableColumn>
    <tableColumn id="37" xr3:uid="{117BD1C8-C484-440A-9296-C522420AD2F1}" name=" CAV" dataDxfId="76">
      <calculatedColumnFormula>CAV!S4</calculatedColumnFormula>
    </tableColumn>
    <tableColumn id="38" xr3:uid="{C468BEBB-97B5-411C-9738-29664299C1DC}" name=" CEO" dataDxfId="75">
      <calculatedColumnFormula>CEO!S4</calculatedColumnFormula>
    </tableColumn>
    <tableColumn id="39" xr3:uid="{64CCB2D2-22F9-4B34-86DC-CB2A8296E85B}" name=" CESMO" dataDxfId="74">
      <calculatedColumnFormula>CESMO!S4</calculatedColumnFormula>
    </tableColumn>
    <tableColumn id="40" xr3:uid="{F70BB205-3AA8-4D91-938E-EE060639ABFF}" name=" Reitoria " dataDxfId="73">
      <calculatedColumnFormula>'Reitoria-SETIC'!L4</calculatedColumnFormula>
    </tableColumn>
    <tableColumn id="41" xr3:uid="{5F28A507-B159-4F93-9788-D7A3EBF8FB9C}" name=" PROEX/PROPPG " dataDxfId="72">
      <calculatedColumnFormula>'Reit - PROEX-PROPPG'!L4</calculatedColumnFormula>
    </tableColumn>
    <tableColumn id="42" xr3:uid="{463AB9AF-4DEC-41B7-B6E2-07B25257A1AC}" name=" BU " dataDxfId="71">
      <calculatedColumnFormula>'Reit - BU'!L4</calculatedColumnFormula>
    </tableColumn>
    <tableColumn id="43" xr3:uid="{D1E10B3E-89E5-416F-915F-AC5822750FCF}" name=" ESAG " dataDxfId="70">
      <calculatedColumnFormula>ESAG!L4</calculatedColumnFormula>
    </tableColumn>
    <tableColumn id="44" xr3:uid="{78409FC2-F8CE-4B90-86C9-9A5981B197A0}" name=" CEART " dataDxfId="69">
      <calculatedColumnFormula>CEART!L4</calculatedColumnFormula>
    </tableColumn>
    <tableColumn id="45" xr3:uid="{9C3B74C4-AD99-4A6B-BF2A-7C6BD5D033DE}" name=" FAED " dataDxfId="68">
      <calculatedColumnFormula>FAED!L4</calculatedColumnFormula>
    </tableColumn>
    <tableColumn id="46" xr3:uid="{8EF16A8F-7F9E-4ACD-9668-ACA9DFD2B999}" name=" CEAD " dataDxfId="67">
      <calculatedColumnFormula>CEAD!L4</calculatedColumnFormula>
    </tableColumn>
    <tableColumn id="47" xr3:uid="{687FC70D-05A0-4A6B-AAD3-4DADC4D144E7}" name=" CEFID " dataDxfId="66">
      <calculatedColumnFormula>CEFID!L4</calculatedColumnFormula>
    </tableColumn>
    <tableColumn id="48" xr3:uid="{47D426F2-48AF-418B-B063-AAA15371DBFA}" name=" CERES " dataDxfId="65">
      <calculatedColumnFormula>CERES!L4</calculatedColumnFormula>
    </tableColumn>
    <tableColumn id="49" xr3:uid="{E957083E-8500-4939-B64B-582F9DDB97A5}" name=" CESFI " dataDxfId="64">
      <calculatedColumnFormula>CESFI!L4</calculatedColumnFormula>
    </tableColumn>
    <tableColumn id="50" xr3:uid="{45F52DDE-4DDF-4485-B8A1-D5E7FABA8FEE}" name=" CCT " dataDxfId="63">
      <calculatedColumnFormula>CCT!L4</calculatedColumnFormula>
    </tableColumn>
    <tableColumn id="51" xr3:uid="{37E14D6B-696E-47A5-942E-2CA68AD75777}" name=" CEPLAN " dataDxfId="62">
      <calculatedColumnFormula>CEPLAN!L4</calculatedColumnFormula>
    </tableColumn>
    <tableColumn id="52" xr3:uid="{660EF691-0D9C-4B13-B310-A8CC57880B7F}" name=" CEAVI " dataDxfId="61">
      <calculatedColumnFormula>CEAVI!L4</calculatedColumnFormula>
    </tableColumn>
    <tableColumn id="53" xr3:uid="{303527C7-7C3F-450C-95BA-D9E4BF58DB82}" name=" CAV " dataDxfId="60">
      <calculatedColumnFormula>CAV!L4</calculatedColumnFormula>
    </tableColumn>
    <tableColumn id="54" xr3:uid="{C797CF85-C3F4-45CF-9E56-7DC8573E82FF}" name=" CEO " dataDxfId="59">
      <calculatedColumnFormula>CEO!L4</calculatedColumnFormula>
    </tableColumn>
    <tableColumn id="55" xr3:uid="{D1BB17B9-8697-4754-8A65-E53311AB8656}" name=" CESMO " dataDxfId="58">
      <calculatedColumnFormula>CESMO!L4</calculatedColumnFormula>
    </tableColumn>
    <tableColumn id="56" xr3:uid="{70A40950-FBD5-452B-8DAE-709A790C8175}" name="Reitoria " dataDxfId="57" dataCellStyle="Porcentagem">
      <calculatedColumnFormula>IF('Reitoria-SETIC'!K4 = 0,0,'Reitoria-SETIC'!M4/'Reitoria-SETIC'!K4)</calculatedColumnFormula>
    </tableColumn>
    <tableColumn id="57" xr3:uid="{5DE72D74-550B-4E8D-9FC8-4241B30B6DEE}" name="PROEX/PROPPG " dataDxfId="56" dataCellStyle="Porcentagem">
      <calculatedColumnFormula>IF('Reit - PROEX-PROPPG'!K4 = 0,0,'Reit - PROEX-PROPPG'!M4/'Reit - PROEX-PROPPG'!K4)</calculatedColumnFormula>
    </tableColumn>
    <tableColumn id="58" xr3:uid="{3B536EC7-C32E-477E-8D01-FA23DF36B019}" name="BU " dataDxfId="55" dataCellStyle="Porcentagem">
      <calculatedColumnFormula>IF('Reit - BU'!K4 = 0,0,'Reit - BU'!M4/'Reit - BU'!K4)</calculatedColumnFormula>
    </tableColumn>
    <tableColumn id="59" xr3:uid="{88749DA4-4CFD-4CDA-80B9-FFCFB2150466}" name="ESAG " dataDxfId="54" dataCellStyle="Porcentagem">
      <calculatedColumnFormula>IF(ESAG!K4 = 0,0,ESAG!M4/ESAG!K4)</calculatedColumnFormula>
    </tableColumn>
    <tableColumn id="60" xr3:uid="{1303878B-6CDD-4190-A25B-EA9CC9D91B80}" name="CEART " dataDxfId="53" dataCellStyle="Porcentagem">
      <calculatedColumnFormula>IF(CEART!K4 = 0,0,CEART!M4/CEART!K4)</calculatedColumnFormula>
    </tableColumn>
    <tableColumn id="61" xr3:uid="{C49309D6-AFBB-49A4-ADC6-0AC777F3DFAF}" name="FAED " dataDxfId="52" dataCellStyle="Porcentagem">
      <calculatedColumnFormula>IF(FAED!K4 = 0,0,FAED!M4/FAED!K4)</calculatedColumnFormula>
    </tableColumn>
    <tableColumn id="62" xr3:uid="{1314FF4A-2FAC-4FFE-A07E-C28FB7F07C3F}" name="CEAD " dataDxfId="51" dataCellStyle="Porcentagem">
      <calculatedColumnFormula>IF(CEAD!K4 = 0,0,CEAD!M4/CEAD!K4)</calculatedColumnFormula>
    </tableColumn>
    <tableColumn id="63" xr3:uid="{E23DC364-0181-43A1-8095-F745F09EF34D}" name="CEFID " dataDxfId="50" dataCellStyle="Porcentagem">
      <calculatedColumnFormula>IF(CEFID!K4 = 0,0,CEFID!M4/CEFID!K4)</calculatedColumnFormula>
    </tableColumn>
    <tableColumn id="64" xr3:uid="{B9F974F7-A330-461E-911E-A99688CFB550}" name="CERES " dataDxfId="49" dataCellStyle="Porcentagem">
      <calculatedColumnFormula>IF(CERES!K4 = 0,0,CERES!M4/CERES!K4)</calculatedColumnFormula>
    </tableColumn>
    <tableColumn id="65" xr3:uid="{5442F75B-CA69-48C6-9809-60EBC2D7220D}" name="CESFI " dataDxfId="48" dataCellStyle="Porcentagem">
      <calculatedColumnFormula>IF(CESFI!K4 = 0,0,CESFI!M4/CESFI!K4)</calculatedColumnFormula>
    </tableColumn>
    <tableColumn id="66" xr3:uid="{8F0F02EA-F483-458C-96B4-916DEA669A13}" name="CCT " dataDxfId="47" dataCellStyle="Porcentagem">
      <calculatedColumnFormula>IF(CCT!K4 = 0,0,CCT!M4/CCT!K4)</calculatedColumnFormula>
    </tableColumn>
    <tableColumn id="67" xr3:uid="{AF9474A4-45B9-46C9-BC62-BF377D2533DD}" name="CEPLAN " dataDxfId="46" dataCellStyle="Porcentagem">
      <calculatedColumnFormula>IF(CEPLAN!K4 = 0,0,CEPLAN!M4/CEPLAN!K4)</calculatedColumnFormula>
    </tableColumn>
    <tableColumn id="68" xr3:uid="{CA4225EA-88D8-40DA-9929-34D13939D70E}" name="CEAVI " dataDxfId="45" dataCellStyle="Porcentagem">
      <calculatedColumnFormula>IF(CEAVI!K4 = 0,0,CEAVI!M4/CEAVI!K4)</calculatedColumnFormula>
    </tableColumn>
    <tableColumn id="69" xr3:uid="{3D0E487F-DE0B-4308-BDED-0F60256C7957}" name="CAV " dataDxfId="44" dataCellStyle="Porcentagem">
      <calculatedColumnFormula>IF(CAV!K4 = 0,0,CAV!M4/CAV!K4)</calculatedColumnFormula>
    </tableColumn>
    <tableColumn id="70" xr3:uid="{C2E8EF59-5617-4195-86EF-BB2DBB27BEBF}" name="CEO " dataDxfId="43" dataCellStyle="Porcentagem">
      <calculatedColumnFormula>IF(CEO!K4 = 0,0,CEO!M4/CEO!K4)</calculatedColumnFormula>
    </tableColumn>
    <tableColumn id="71" xr3:uid="{88ED0F6B-9DC1-4DA8-8C2B-03758538EE77}" name="CESMO " dataDxfId="42" dataCellStyle="Porcentagem">
      <calculatedColumnFormula>IF(CESMO!K4 = 0,0,CESMO!M4/CESMO!K4)</calculatedColumnFormula>
    </tableColumn>
  </tableColumns>
  <tableStyleInfo name="TableStyleMedium26" showFirstColumn="0" showLastColumn="0" showRowStripes="1" showColumnStripes="0"/>
</table>
</file>

<file path=xl/theme/theme1.xml><?xml version="1.0" encoding="utf-8"?>
<a:theme xmlns:a="http://schemas.openxmlformats.org/drawingml/2006/main" name="Tema do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microsoft.com/office/2007/relationships/slicer" Target="../slicers/slicer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printerSettings" Target="../printerSettings/printerSettings7.bin"/><Relationship Id="rId1" Type="http://schemas.openxmlformats.org/officeDocument/2006/relationships/hyperlink" Target="https://www.havan.com.br/mangueira-para-gas-de-cozinha-glp-1-20m-durin-05207.html" TargetMode="External"/><Relationship Id="rId4" Type="http://schemas.openxmlformats.org/officeDocument/2006/relationships/comments" Target="../comments4.xml"/></Relationships>
</file>

<file path=xl/worksheets/_rels/sheet11.xml.rels><?xml version="1.0" encoding="UTF-8" standalone="yes"?>
<Relationships xmlns="http://schemas.openxmlformats.org/package/2006/relationships"><Relationship Id="rId1" Type="http://schemas.openxmlformats.org/officeDocument/2006/relationships/hyperlink" Target="https://www.havan.com.br/mangueira-para-gas-de-cozinha-glp-1-20m-durin-05207.html" TargetMode="External"/></Relationships>
</file>

<file path=xl/worksheets/_rels/sheet12.xml.rels><?xml version="1.0" encoding="UTF-8" standalone="yes"?>
<Relationships xmlns="http://schemas.openxmlformats.org/package/2006/relationships"><Relationship Id="rId1" Type="http://schemas.openxmlformats.org/officeDocument/2006/relationships/hyperlink" Target="https://www.havan.com.br/mangueira-para-gas-de-cozinha-glp-1-20m-durin-05207.html" TargetMode="Externa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printerSettings" Target="../printerSettings/printerSettings8.bin"/><Relationship Id="rId1" Type="http://schemas.openxmlformats.org/officeDocument/2006/relationships/hyperlink" Target="https://www.havan.com.br/mangueira-para-gas-de-cozinha-glp-1-20m-durin-05207.html" TargetMode="External"/><Relationship Id="rId4" Type="http://schemas.openxmlformats.org/officeDocument/2006/relationships/comments" Target="../comments5.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printerSettings" Target="../printerSettings/printerSettings9.bin"/><Relationship Id="rId1" Type="http://schemas.openxmlformats.org/officeDocument/2006/relationships/hyperlink" Target="https://www.havan.com.br/mangueira-para-gas-de-cozinha-glp-1-20m-durin-05207.html" TargetMode="External"/><Relationship Id="rId4" Type="http://schemas.openxmlformats.org/officeDocument/2006/relationships/comments" Target="../comments6.xml"/></Relationships>
</file>

<file path=xl/worksheets/_rels/sheet15.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hyperlink" Target="https://www.havan.com.br/mangueira-para-gas-de-cozinha-glp-1-20m-durin-05207.html" TargetMode="External"/></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printerSettings" Target="../printerSettings/printerSettings10.bin"/><Relationship Id="rId1" Type="http://schemas.openxmlformats.org/officeDocument/2006/relationships/hyperlink" Target="https://www.havan.com.br/mangueira-para-gas-de-cozinha-glp-1-20m-durin-05207.html" TargetMode="External"/><Relationship Id="rId4" Type="http://schemas.openxmlformats.org/officeDocument/2006/relationships/comments" Target="../comments8.xml"/></Relationships>
</file>

<file path=xl/worksheets/_rels/sheet17.xml.rels><?xml version="1.0" encoding="UTF-8" standalone="yes"?>
<Relationships xmlns="http://schemas.openxmlformats.org/package/2006/relationships"><Relationship Id="rId1" Type="http://schemas.openxmlformats.org/officeDocument/2006/relationships/hyperlink" Target="https://www.havan.com.br/mangueira-para-gas-de-cozinha-glp-1-20m-durin-05207.html" TargetMode="External"/></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printerSettings" Target="../printerSettings/printerSettings11.bin"/><Relationship Id="rId1" Type="http://schemas.openxmlformats.org/officeDocument/2006/relationships/hyperlink" Target="https://www.havan.com.br/mangueira-para-gas-de-cozinha-glp-1-20m-durin-05207.html" TargetMode="External"/><Relationship Id="rId4" Type="http://schemas.openxmlformats.org/officeDocument/2006/relationships/comments" Target="../comments9.xml"/></Relationships>
</file>

<file path=xl/worksheets/_rels/sheet19.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hyperlink" Target="https://www.havan.com.br/mangueira-para-gas-de-cozinha-glp-1-20m-durin-05207.html" TargetMode="External"/></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printerSettings" Target="../printerSettings/printerSettings12.bin"/></Relationships>
</file>

<file path=xl/worksheets/_rels/sheet21.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2.vml"/><Relationship Id="rId1" Type="http://schemas.openxmlformats.org/officeDocument/2006/relationships/printerSettings" Target="../printerSettings/printerSettings13.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3.bin"/><Relationship Id="rId1" Type="http://schemas.openxmlformats.org/officeDocument/2006/relationships/hyperlink" Target="https://www.havan.com.br/mangueira-para-gas-de-cozinha-glp-1-20m-durin-05207.html" TargetMode="External"/><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printerSettings" Target="../printerSettings/printerSettings4.bin"/><Relationship Id="rId1" Type="http://schemas.openxmlformats.org/officeDocument/2006/relationships/hyperlink" Target="https://www.havan.com.br/mangueira-para-gas-de-cozinha-glp-1-20m-durin-05207.html" TargetMode="External"/><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1" Type="http://schemas.openxmlformats.org/officeDocument/2006/relationships/hyperlink" Target="https://www.havan.com.br/mangueira-para-gas-de-cozinha-glp-1-20m-durin-05207.html" TargetMode="External"/></Relationships>
</file>

<file path=xl/worksheets/_rels/sheet6.xml.rels><?xml version="1.0" encoding="UTF-8" standalone="yes"?>
<Relationships xmlns="http://schemas.openxmlformats.org/package/2006/relationships"><Relationship Id="rId1" Type="http://schemas.openxmlformats.org/officeDocument/2006/relationships/hyperlink" Target="https://www.havan.com.br/mangueira-para-gas-de-cozinha-glp-1-20m-durin-05207.html"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https://www.havan.com.br/mangueira-para-gas-de-cozinha-glp-1-20m-durin-05207.html" TargetMode="External"/></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havan.com.br/mangueira-para-gas-de-cozinha-glp-1-20m-durin-05207.html" TargetMode="Externa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printerSettings" Target="../printerSettings/printerSettings6.bin"/><Relationship Id="rId1" Type="http://schemas.openxmlformats.org/officeDocument/2006/relationships/hyperlink" Target="https://www.havan.com.br/mangueira-para-gas-de-cozinha-glp-1-20m-durin-05207.html" TargetMode="External"/><Relationship Id="rId4" Type="http://schemas.openxmlformats.org/officeDocument/2006/relationships/comments" Target="../comments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F6C5DC-780B-407F-8133-FE30F0587FB4}">
  <sheetPr>
    <tabColor theme="7" tint="0.39997558519241921"/>
  </sheetPr>
  <dimension ref="D3:AC12"/>
  <sheetViews>
    <sheetView zoomScale="90" zoomScaleNormal="90" workbookViewId="0">
      <selection activeCell="I3" sqref="I3:K10"/>
    </sheetView>
  </sheetViews>
  <sheetFormatPr defaultColWidth="9.140625" defaultRowHeight="12.75" x14ac:dyDescent="0.2"/>
  <cols>
    <col min="1" max="16" width="9.140625" style="124"/>
    <col min="17" max="17" width="11.85546875" style="124" customWidth="1"/>
    <col min="18" max="25" width="9.140625" style="124"/>
    <col min="26" max="26" width="11.28515625" style="124" customWidth="1"/>
    <col min="27" max="16384" width="9.140625" style="124"/>
  </cols>
  <sheetData>
    <row r="3" spans="4:29" ht="12.75" customHeight="1" x14ac:dyDescent="0.2">
      <c r="D3" s="249" t="s">
        <v>707</v>
      </c>
      <c r="E3" s="250"/>
      <c r="F3" s="250"/>
      <c r="G3" s="250"/>
      <c r="H3" s="250"/>
      <c r="I3" s="255">
        <f>SUMPRODUCT(GESTOR!$K$4:$K$58,GESTOR!$P$4:$P$58)/SUM(GESTOR!$Q$4:$Q$58)</f>
        <v>0.45137055308141355</v>
      </c>
      <c r="J3" s="256"/>
      <c r="K3" s="257"/>
      <c r="M3" s="264" t="s">
        <v>648</v>
      </c>
      <c r="N3" s="265"/>
      <c r="O3" s="265"/>
      <c r="P3" s="265"/>
      <c r="Q3" s="265"/>
      <c r="R3" s="270">
        <f>SUM(GESTOR!R4:R58)/SUM(GESTOR!Q4:Q58)</f>
        <v>0</v>
      </c>
      <c r="S3" s="271"/>
      <c r="T3" s="272"/>
      <c r="V3" s="264" t="s">
        <v>647</v>
      </c>
      <c r="W3" s="265"/>
      <c r="X3" s="265"/>
      <c r="Y3" s="265"/>
      <c r="Z3" s="265"/>
      <c r="AA3" s="279">
        <f>SUM(GESTOR!S4:S58)/SUM(GESTOR!Q4:Q58)</f>
        <v>0.45137055308141355</v>
      </c>
      <c r="AB3" s="280"/>
      <c r="AC3" s="281"/>
    </row>
    <row r="4" spans="4:29" ht="12.75" customHeight="1" x14ac:dyDescent="0.2">
      <c r="D4" s="251"/>
      <c r="E4" s="252"/>
      <c r="F4" s="252"/>
      <c r="G4" s="252"/>
      <c r="H4" s="252"/>
      <c r="I4" s="258"/>
      <c r="J4" s="259"/>
      <c r="K4" s="260"/>
      <c r="M4" s="266"/>
      <c r="N4" s="267"/>
      <c r="O4" s="267"/>
      <c r="P4" s="267"/>
      <c r="Q4" s="267"/>
      <c r="R4" s="273"/>
      <c r="S4" s="274"/>
      <c r="T4" s="275"/>
      <c r="V4" s="266"/>
      <c r="W4" s="267"/>
      <c r="X4" s="267"/>
      <c r="Y4" s="267"/>
      <c r="Z4" s="267"/>
      <c r="AA4" s="282"/>
      <c r="AB4" s="283"/>
      <c r="AC4" s="284"/>
    </row>
    <row r="5" spans="4:29" ht="12.75" customHeight="1" x14ac:dyDescent="0.2">
      <c r="D5" s="251"/>
      <c r="E5" s="252"/>
      <c r="F5" s="252"/>
      <c r="G5" s="252"/>
      <c r="H5" s="252"/>
      <c r="I5" s="258"/>
      <c r="J5" s="259"/>
      <c r="K5" s="260"/>
      <c r="M5" s="266"/>
      <c r="N5" s="267"/>
      <c r="O5" s="267"/>
      <c r="P5" s="267"/>
      <c r="Q5" s="267"/>
      <c r="R5" s="273"/>
      <c r="S5" s="274"/>
      <c r="T5" s="275"/>
      <c r="V5" s="266"/>
      <c r="W5" s="267"/>
      <c r="X5" s="267"/>
      <c r="Y5" s="267"/>
      <c r="Z5" s="267"/>
      <c r="AA5" s="282"/>
      <c r="AB5" s="283"/>
      <c r="AC5" s="284"/>
    </row>
    <row r="6" spans="4:29" ht="12.75" customHeight="1" x14ac:dyDescent="0.2">
      <c r="D6" s="251"/>
      <c r="E6" s="252"/>
      <c r="F6" s="252"/>
      <c r="G6" s="252"/>
      <c r="H6" s="252"/>
      <c r="I6" s="258"/>
      <c r="J6" s="259"/>
      <c r="K6" s="260"/>
      <c r="M6" s="266"/>
      <c r="N6" s="267"/>
      <c r="O6" s="267"/>
      <c r="P6" s="267"/>
      <c r="Q6" s="267"/>
      <c r="R6" s="273"/>
      <c r="S6" s="274"/>
      <c r="T6" s="275"/>
      <c r="V6" s="266"/>
      <c r="W6" s="267"/>
      <c r="X6" s="267"/>
      <c r="Y6" s="267"/>
      <c r="Z6" s="267"/>
      <c r="AA6" s="282"/>
      <c r="AB6" s="283"/>
      <c r="AC6" s="284"/>
    </row>
    <row r="7" spans="4:29" ht="12.75" customHeight="1" x14ac:dyDescent="0.2">
      <c r="D7" s="251"/>
      <c r="E7" s="252"/>
      <c r="F7" s="252"/>
      <c r="G7" s="252"/>
      <c r="H7" s="252"/>
      <c r="I7" s="258"/>
      <c r="J7" s="259"/>
      <c r="K7" s="260"/>
      <c r="M7" s="266"/>
      <c r="N7" s="267"/>
      <c r="O7" s="267"/>
      <c r="P7" s="267"/>
      <c r="Q7" s="267"/>
      <c r="R7" s="273"/>
      <c r="S7" s="274"/>
      <c r="T7" s="275"/>
      <c r="V7" s="266"/>
      <c r="W7" s="267"/>
      <c r="X7" s="267"/>
      <c r="Y7" s="267"/>
      <c r="Z7" s="267"/>
      <c r="AA7" s="282"/>
      <c r="AB7" s="283"/>
      <c r="AC7" s="284"/>
    </row>
    <row r="8" spans="4:29" ht="12.75" customHeight="1" x14ac:dyDescent="0.2">
      <c r="D8" s="251"/>
      <c r="E8" s="252"/>
      <c r="F8" s="252"/>
      <c r="G8" s="252"/>
      <c r="H8" s="252"/>
      <c r="I8" s="258"/>
      <c r="J8" s="259"/>
      <c r="K8" s="260"/>
      <c r="M8" s="266"/>
      <c r="N8" s="267"/>
      <c r="O8" s="267"/>
      <c r="P8" s="267"/>
      <c r="Q8" s="267"/>
      <c r="R8" s="273"/>
      <c r="S8" s="274"/>
      <c r="T8" s="275"/>
      <c r="V8" s="266"/>
      <c r="W8" s="267"/>
      <c r="X8" s="267"/>
      <c r="Y8" s="267"/>
      <c r="Z8" s="267"/>
      <c r="AA8" s="282"/>
      <c r="AB8" s="283"/>
      <c r="AC8" s="284"/>
    </row>
    <row r="9" spans="4:29" ht="12.75" customHeight="1" x14ac:dyDescent="0.2">
      <c r="D9" s="251"/>
      <c r="E9" s="252"/>
      <c r="F9" s="252"/>
      <c r="G9" s="252"/>
      <c r="H9" s="252"/>
      <c r="I9" s="258"/>
      <c r="J9" s="259"/>
      <c r="K9" s="260"/>
      <c r="M9" s="266"/>
      <c r="N9" s="267"/>
      <c r="O9" s="267"/>
      <c r="P9" s="267"/>
      <c r="Q9" s="267"/>
      <c r="R9" s="273"/>
      <c r="S9" s="274"/>
      <c r="T9" s="275"/>
      <c r="V9" s="266"/>
      <c r="W9" s="267"/>
      <c r="X9" s="267"/>
      <c r="Y9" s="267"/>
      <c r="Z9" s="267"/>
      <c r="AA9" s="282"/>
      <c r="AB9" s="283"/>
      <c r="AC9" s="284"/>
    </row>
    <row r="10" spans="4:29" ht="12.75" customHeight="1" x14ac:dyDescent="0.2">
      <c r="D10" s="253"/>
      <c r="E10" s="254"/>
      <c r="F10" s="254"/>
      <c r="G10" s="254"/>
      <c r="H10" s="254"/>
      <c r="I10" s="261"/>
      <c r="J10" s="262"/>
      <c r="K10" s="263"/>
      <c r="M10" s="268"/>
      <c r="N10" s="269"/>
      <c r="O10" s="269"/>
      <c r="P10" s="269"/>
      <c r="Q10" s="269"/>
      <c r="R10" s="276"/>
      <c r="S10" s="277"/>
      <c r="T10" s="278"/>
      <c r="V10" s="268"/>
      <c r="W10" s="269"/>
      <c r="X10" s="269"/>
      <c r="Y10" s="269"/>
      <c r="Z10" s="269"/>
      <c r="AA10" s="285"/>
      <c r="AB10" s="286"/>
      <c r="AC10" s="287"/>
    </row>
    <row r="11" spans="4:29" x14ac:dyDescent="0.2">
      <c r="S11" s="141"/>
      <c r="T11" s="141"/>
      <c r="U11" s="141"/>
      <c r="V11" s="141"/>
    </row>
    <row r="12" spans="4:29" x14ac:dyDescent="0.2">
      <c r="S12" s="141"/>
      <c r="T12" s="141"/>
      <c r="U12" s="141"/>
      <c r="V12" s="141"/>
    </row>
  </sheetData>
  <mergeCells count="6">
    <mergeCell ref="D3:H10"/>
    <mergeCell ref="I3:K10"/>
    <mergeCell ref="M3:Q10"/>
    <mergeCell ref="R3:T10"/>
    <mergeCell ref="AA3:AC10"/>
    <mergeCell ref="V3:Z10"/>
  </mergeCells>
  <pageMargins left="0.511811024" right="0.511811024" top="0.78740157499999996" bottom="0.78740157499999996" header="0.31496062000000002" footer="0.31496062000000002"/>
  <pageSetup paperSize="9" orientation="portrait" r:id="rId1"/>
  <drawing r:id="rId2"/>
  <extLst>
    <ext xmlns:x15="http://schemas.microsoft.com/office/spreadsheetml/2010/11/main" uri="{3A4CF648-6AED-40f4-86FF-DC5316D8AED3}">
      <x14:slicerList xmlns:x14="http://schemas.microsoft.com/office/spreadsheetml/2009/9/main">
        <x14:slicer r:id="rId3"/>
      </x14:slicerList>
    </ext>
  </extLs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L60"/>
  <sheetViews>
    <sheetView topLeftCell="A49" zoomScale="70" zoomScaleNormal="70" workbookViewId="0">
      <pane xSplit="1" topLeftCell="H1" activePane="topRight" state="frozen"/>
      <selection pane="topRight" activeCell="Z62" sqref="Z62"/>
    </sheetView>
  </sheetViews>
  <sheetFormatPr defaultColWidth="9.7109375" defaultRowHeight="39.950000000000003" customHeight="1" x14ac:dyDescent="0.25"/>
  <cols>
    <col min="1" max="1" width="7" style="19" customWidth="1"/>
    <col min="2" max="2" width="21.140625" style="19" customWidth="1"/>
    <col min="3" max="3" width="10.7109375" style="1" customWidth="1"/>
    <col min="4" max="4" width="25.42578125" style="23" customWidth="1"/>
    <col min="5" max="5" width="15.42578125" style="24" customWidth="1"/>
    <col min="6" max="6" width="5.5703125" style="24" customWidth="1"/>
    <col min="7" max="7" width="14.85546875" style="1" customWidth="1"/>
    <col min="8" max="8" width="10" style="1" customWidth="1"/>
    <col min="9" max="9" width="16.7109375" style="1" customWidth="1"/>
    <col min="10" max="10" width="16.140625" style="17" bestFit="1" customWidth="1"/>
    <col min="11" max="14" width="13.85546875" style="4" customWidth="1"/>
    <col min="15" max="15" width="18.5703125" style="4" customWidth="1"/>
    <col min="16" max="18" width="13.85546875" style="4" hidden="1" customWidth="1"/>
    <col min="19" max="19" width="13.28515625" style="16" customWidth="1"/>
    <col min="20" max="20" width="12.5703125" style="5" customWidth="1"/>
    <col min="21" max="21" width="15.7109375" style="6" customWidth="1"/>
    <col min="22" max="22" width="15.5703125" style="6" customWidth="1"/>
    <col min="23" max="23" width="16.140625" style="6" customWidth="1"/>
    <col min="24" max="25" width="15.140625" style="6" customWidth="1"/>
    <col min="26" max="28" width="13.7109375" style="6" customWidth="1"/>
    <col min="29" max="29" width="15.28515625" style="6" customWidth="1"/>
    <col min="30" max="30" width="15.140625" style="6" customWidth="1"/>
    <col min="31" max="32" width="13.7109375" style="6" customWidth="1"/>
    <col min="33" max="38" width="13.7109375" style="2" customWidth="1"/>
    <col min="39" max="16384" width="9.7109375" style="2"/>
  </cols>
  <sheetData>
    <row r="1" spans="1:38" ht="39.950000000000003" customHeight="1" x14ac:dyDescent="0.25">
      <c r="A1" s="296" t="s">
        <v>709</v>
      </c>
      <c r="B1" s="297"/>
      <c r="C1" s="296"/>
      <c r="D1" s="296" t="s">
        <v>465</v>
      </c>
      <c r="E1" s="296"/>
      <c r="F1" s="296"/>
      <c r="G1" s="296"/>
      <c r="H1" s="296"/>
      <c r="I1" s="296"/>
      <c r="J1" s="296"/>
      <c r="K1" s="323" t="s">
        <v>464</v>
      </c>
      <c r="L1" s="324"/>
      <c r="M1" s="324"/>
      <c r="N1" s="324"/>
      <c r="O1" s="324"/>
      <c r="P1" s="324"/>
      <c r="Q1" s="324"/>
      <c r="R1" s="324"/>
      <c r="S1" s="324"/>
      <c r="T1" s="325"/>
      <c r="U1" s="319" t="s">
        <v>785</v>
      </c>
      <c r="V1" s="319" t="s">
        <v>786</v>
      </c>
      <c r="W1" s="319" t="s">
        <v>787</v>
      </c>
      <c r="X1" s="319" t="s">
        <v>788</v>
      </c>
      <c r="Y1" s="319" t="s">
        <v>789</v>
      </c>
      <c r="Z1" s="319" t="s">
        <v>859</v>
      </c>
      <c r="AA1" s="319" t="s">
        <v>860</v>
      </c>
      <c r="AB1" s="319" t="s">
        <v>861</v>
      </c>
      <c r="AC1" s="319" t="s">
        <v>862</v>
      </c>
      <c r="AD1" s="319" t="s">
        <v>863</v>
      </c>
      <c r="AE1" s="319" t="s">
        <v>864</v>
      </c>
      <c r="AF1" s="319" t="s">
        <v>865</v>
      </c>
      <c r="AG1" s="295" t="s">
        <v>466</v>
      </c>
      <c r="AH1" s="295" t="s">
        <v>466</v>
      </c>
      <c r="AI1" s="295" t="s">
        <v>466</v>
      </c>
      <c r="AJ1" s="295" t="s">
        <v>466</v>
      </c>
      <c r="AK1" s="295" t="s">
        <v>466</v>
      </c>
      <c r="AL1" s="295" t="s">
        <v>466</v>
      </c>
    </row>
    <row r="2" spans="1:38" ht="39.950000000000003" customHeight="1" x14ac:dyDescent="0.25">
      <c r="A2" s="302" t="s">
        <v>829</v>
      </c>
      <c r="B2" s="303"/>
      <c r="C2" s="303"/>
      <c r="D2" s="303"/>
      <c r="E2" s="303"/>
      <c r="F2" s="303"/>
      <c r="G2" s="303"/>
      <c r="H2" s="303"/>
      <c r="I2" s="303"/>
      <c r="J2" s="304"/>
      <c r="K2" s="299" t="s">
        <v>720</v>
      </c>
      <c r="L2" s="300"/>
      <c r="M2" s="300"/>
      <c r="N2" s="300"/>
      <c r="O2" s="300"/>
      <c r="P2" s="300"/>
      <c r="Q2" s="300"/>
      <c r="R2" s="300"/>
      <c r="S2" s="300"/>
      <c r="T2" s="301"/>
      <c r="U2" s="320"/>
      <c r="V2" s="320"/>
      <c r="W2" s="320"/>
      <c r="X2" s="320"/>
      <c r="Y2" s="320"/>
      <c r="Z2" s="320"/>
      <c r="AA2" s="320"/>
      <c r="AB2" s="320"/>
      <c r="AC2" s="320"/>
      <c r="AD2" s="320"/>
      <c r="AE2" s="320"/>
      <c r="AF2" s="320"/>
      <c r="AG2" s="295"/>
      <c r="AH2" s="295"/>
      <c r="AI2" s="295"/>
      <c r="AJ2" s="295"/>
      <c r="AK2" s="295"/>
      <c r="AL2" s="295"/>
    </row>
    <row r="3" spans="1:38" s="3" customFormat="1" ht="57.2" customHeight="1" x14ac:dyDescent="0.2">
      <c r="A3" s="20" t="s">
        <v>462</v>
      </c>
      <c r="B3" s="21" t="s">
        <v>6</v>
      </c>
      <c r="C3" s="20" t="s">
        <v>11</v>
      </c>
      <c r="D3" s="20" t="s">
        <v>463</v>
      </c>
      <c r="E3" s="20" t="s">
        <v>16</v>
      </c>
      <c r="F3" s="21" t="s">
        <v>23</v>
      </c>
      <c r="G3" s="21" t="s">
        <v>24</v>
      </c>
      <c r="H3" s="21" t="s">
        <v>25</v>
      </c>
      <c r="I3" s="21" t="s">
        <v>8</v>
      </c>
      <c r="J3" s="22" t="s">
        <v>12</v>
      </c>
      <c r="K3" s="21" t="s">
        <v>13</v>
      </c>
      <c r="L3" s="102" t="s">
        <v>703</v>
      </c>
      <c r="M3" s="102" t="s">
        <v>704</v>
      </c>
      <c r="N3" s="102" t="s">
        <v>699</v>
      </c>
      <c r="O3" s="102" t="s">
        <v>619</v>
      </c>
      <c r="P3" s="102" t="s">
        <v>700</v>
      </c>
      <c r="Q3" s="102" t="s">
        <v>701</v>
      </c>
      <c r="R3" s="102" t="s">
        <v>702</v>
      </c>
      <c r="S3" s="25" t="s">
        <v>0</v>
      </c>
      <c r="T3" s="26" t="s">
        <v>2</v>
      </c>
      <c r="U3" s="209">
        <v>45733</v>
      </c>
      <c r="V3" s="209">
        <v>45733</v>
      </c>
      <c r="W3" s="209">
        <v>45733</v>
      </c>
      <c r="X3" s="209">
        <v>45734</v>
      </c>
      <c r="Y3" s="209">
        <v>45735</v>
      </c>
      <c r="Z3" s="202">
        <v>45985</v>
      </c>
      <c r="AA3" s="202">
        <v>45985</v>
      </c>
      <c r="AB3" s="202">
        <v>45985</v>
      </c>
      <c r="AC3" s="202">
        <v>45985</v>
      </c>
      <c r="AD3" s="202">
        <v>45985</v>
      </c>
      <c r="AE3" s="202">
        <v>45985</v>
      </c>
      <c r="AF3" s="202">
        <v>45985</v>
      </c>
      <c r="AG3" s="28" t="s">
        <v>1</v>
      </c>
      <c r="AH3" s="28" t="s">
        <v>1</v>
      </c>
      <c r="AI3" s="28" t="s">
        <v>1</v>
      </c>
      <c r="AJ3" s="28" t="s">
        <v>1</v>
      </c>
      <c r="AK3" s="28" t="s">
        <v>1</v>
      </c>
      <c r="AL3" s="28" t="s">
        <v>1</v>
      </c>
    </row>
    <row r="4" spans="1:38" ht="39.950000000000003" customHeight="1" x14ac:dyDescent="0.25">
      <c r="A4" s="75">
        <v>1</v>
      </c>
      <c r="B4" s="76" t="s">
        <v>467</v>
      </c>
      <c r="C4" s="77">
        <v>1</v>
      </c>
      <c r="D4" s="78" t="s">
        <v>541</v>
      </c>
      <c r="E4" s="79" t="s">
        <v>468</v>
      </c>
      <c r="F4" s="46" t="s">
        <v>469</v>
      </c>
      <c r="G4" s="54" t="s">
        <v>601</v>
      </c>
      <c r="H4" s="38" t="s">
        <v>597</v>
      </c>
      <c r="I4" s="98">
        <v>33903026</v>
      </c>
      <c r="J4" s="100">
        <v>38.409999999999997</v>
      </c>
      <c r="K4" s="8">
        <v>10</v>
      </c>
      <c r="L4" s="109">
        <f>IF(SUM(U4:AL4)&gt;K4+N4,K4+N4,SUM(U4:AL4))</f>
        <v>10</v>
      </c>
      <c r="M4" s="109">
        <f>(SUM(U4:AL4))</f>
        <v>10</v>
      </c>
      <c r="N4" s="120"/>
      <c r="O4" s="119">
        <f>ROUND(IF(K4*0.25-0.5&lt;0,0,K4*0.25-0.5),0)-R4-P4</f>
        <v>2</v>
      </c>
      <c r="P4" s="120"/>
      <c r="Q4" s="120"/>
      <c r="R4" s="120"/>
      <c r="S4" s="13">
        <f>K4+N4+P4+Q4-M4</f>
        <v>0</v>
      </c>
      <c r="T4" s="14" t="str">
        <f t="shared" ref="T4:T58" si="0">IF(S4&lt;0,"ATENÇÃO","OK")</f>
        <v>OK</v>
      </c>
      <c r="U4" s="197"/>
      <c r="V4" s="197"/>
      <c r="W4" s="204"/>
      <c r="X4" s="204"/>
      <c r="Y4" s="203">
        <v>10</v>
      </c>
      <c r="Z4" s="204"/>
      <c r="AA4" s="204"/>
      <c r="AB4" s="197"/>
      <c r="AC4" s="197"/>
      <c r="AD4" s="197"/>
      <c r="AE4" s="197"/>
      <c r="AF4" s="197"/>
      <c r="AG4" s="31"/>
      <c r="AH4" s="31"/>
      <c r="AI4" s="31"/>
      <c r="AJ4" s="31"/>
      <c r="AK4" s="31"/>
      <c r="AL4" s="31"/>
    </row>
    <row r="5" spans="1:38" ht="39.950000000000003" customHeight="1" x14ac:dyDescent="0.25">
      <c r="A5" s="80">
        <v>2</v>
      </c>
      <c r="B5" s="81" t="s">
        <v>470</v>
      </c>
      <c r="C5" s="82">
        <v>2</v>
      </c>
      <c r="D5" s="83" t="s">
        <v>542</v>
      </c>
      <c r="E5" s="84" t="s">
        <v>471</v>
      </c>
      <c r="F5" s="85" t="s">
        <v>472</v>
      </c>
      <c r="G5" s="97">
        <v>105961017</v>
      </c>
      <c r="H5" s="238" t="s">
        <v>597</v>
      </c>
      <c r="I5" s="99">
        <v>33903017</v>
      </c>
      <c r="J5" s="101">
        <v>33.200000000000003</v>
      </c>
      <c r="K5" s="8">
        <v>50</v>
      </c>
      <c r="L5" s="109">
        <f t="shared" ref="L5:L58" si="1">IF(SUM(U5:AL5)&gt;K5+N5,K5+N5,SUM(U5:AL5))</f>
        <v>50</v>
      </c>
      <c r="M5" s="109">
        <f t="shared" ref="M5:M58" si="2">(SUM(U5:AL5))</f>
        <v>50</v>
      </c>
      <c r="N5" s="120"/>
      <c r="O5" s="119">
        <f t="shared" ref="O5:O58" si="3">ROUND(IF(K5*0.25-0.5&lt;0,0,K5*0.25-0.5),0)-R5-P5</f>
        <v>12</v>
      </c>
      <c r="P5" s="120"/>
      <c r="Q5" s="120"/>
      <c r="R5" s="120"/>
      <c r="S5" s="13">
        <f t="shared" ref="S5:S58" si="4">K5+N5+P5+Q5-M5</f>
        <v>0</v>
      </c>
      <c r="T5" s="14" t="str">
        <f>IF(S5&lt;0,"ATENÇÃO","OK")</f>
        <v>OK</v>
      </c>
      <c r="U5" s="198">
        <v>50</v>
      </c>
      <c r="V5" s="197"/>
      <c r="W5" s="204"/>
      <c r="X5" s="204"/>
      <c r="Y5" s="204"/>
      <c r="Z5" s="204"/>
      <c r="AA5" s="204"/>
      <c r="AB5" s="197"/>
      <c r="AC5" s="197"/>
      <c r="AD5" s="197"/>
      <c r="AE5" s="197"/>
      <c r="AF5" s="197"/>
      <c r="AG5" s="31"/>
      <c r="AH5" s="31"/>
      <c r="AI5" s="31"/>
      <c r="AJ5" s="31"/>
      <c r="AK5" s="31"/>
      <c r="AL5" s="31"/>
    </row>
    <row r="6" spans="1:38" ht="39.950000000000003" customHeight="1" x14ac:dyDescent="0.25">
      <c r="A6" s="305">
        <v>3</v>
      </c>
      <c r="B6" s="307" t="s">
        <v>473</v>
      </c>
      <c r="C6" s="77">
        <v>3</v>
      </c>
      <c r="D6" s="67" t="s">
        <v>543</v>
      </c>
      <c r="E6" s="68" t="s">
        <v>474</v>
      </c>
      <c r="F6" s="46" t="s">
        <v>472</v>
      </c>
      <c r="G6" s="54" t="s">
        <v>602</v>
      </c>
      <c r="H6" s="38" t="s">
        <v>597</v>
      </c>
      <c r="I6" s="98">
        <v>33903017</v>
      </c>
      <c r="J6" s="100">
        <v>36.270000000000003</v>
      </c>
      <c r="K6" s="8">
        <v>20</v>
      </c>
      <c r="L6" s="109">
        <f t="shared" si="1"/>
        <v>0</v>
      </c>
      <c r="M6" s="109">
        <f t="shared" si="2"/>
        <v>0</v>
      </c>
      <c r="N6" s="120">
        <v>-5</v>
      </c>
      <c r="O6" s="119">
        <f t="shared" si="3"/>
        <v>5</v>
      </c>
      <c r="P6" s="120"/>
      <c r="Q6" s="120"/>
      <c r="R6" s="120"/>
      <c r="S6" s="13">
        <f t="shared" si="4"/>
        <v>15</v>
      </c>
      <c r="T6" s="14" t="str">
        <f t="shared" si="0"/>
        <v>OK</v>
      </c>
      <c r="U6" s="197"/>
      <c r="V6" s="197"/>
      <c r="W6" s="204"/>
      <c r="X6" s="204"/>
      <c r="Y6" s="204"/>
      <c r="Z6" s="204"/>
      <c r="AA6" s="204"/>
      <c r="AB6" s="197"/>
      <c r="AC6" s="197"/>
      <c r="AD6" s="197"/>
      <c r="AE6" s="197"/>
      <c r="AF6" s="197"/>
      <c r="AG6" s="31"/>
      <c r="AH6" s="31"/>
      <c r="AI6" s="31"/>
      <c r="AJ6" s="31"/>
      <c r="AK6" s="31"/>
      <c r="AL6" s="31"/>
    </row>
    <row r="7" spans="1:38" ht="39.950000000000003" customHeight="1" x14ac:dyDescent="0.25">
      <c r="A7" s="306"/>
      <c r="B7" s="308"/>
      <c r="C7" s="77">
        <v>4</v>
      </c>
      <c r="D7" s="67" t="s">
        <v>544</v>
      </c>
      <c r="E7" s="68" t="s">
        <v>475</v>
      </c>
      <c r="F7" s="46" t="s">
        <v>476</v>
      </c>
      <c r="G7" s="54">
        <v>25097009</v>
      </c>
      <c r="H7" s="38" t="s">
        <v>597</v>
      </c>
      <c r="I7" s="98">
        <v>33903017</v>
      </c>
      <c r="J7" s="100">
        <v>32.130000000000003</v>
      </c>
      <c r="K7" s="8">
        <v>40</v>
      </c>
      <c r="L7" s="109">
        <f t="shared" si="1"/>
        <v>0</v>
      </c>
      <c r="M7" s="109">
        <f t="shared" si="2"/>
        <v>0</v>
      </c>
      <c r="N7" s="120"/>
      <c r="O7" s="119">
        <f t="shared" si="3"/>
        <v>10</v>
      </c>
      <c r="P7" s="120"/>
      <c r="Q7" s="120"/>
      <c r="R7" s="120"/>
      <c r="S7" s="13">
        <f t="shared" si="4"/>
        <v>40</v>
      </c>
      <c r="T7" s="14" t="str">
        <f t="shared" si="0"/>
        <v>OK</v>
      </c>
      <c r="U7" s="197"/>
      <c r="V7" s="197"/>
      <c r="W7" s="204"/>
      <c r="X7" s="204"/>
      <c r="Y7" s="204"/>
      <c r="Z7" s="204"/>
      <c r="AA7" s="204"/>
      <c r="AB7" s="197"/>
      <c r="AC7" s="197"/>
      <c r="AD7" s="197"/>
      <c r="AE7" s="197"/>
      <c r="AF7" s="197"/>
      <c r="AG7" s="31"/>
      <c r="AH7" s="31"/>
      <c r="AI7" s="31"/>
      <c r="AJ7" s="31"/>
      <c r="AK7" s="31"/>
      <c r="AL7" s="31"/>
    </row>
    <row r="8" spans="1:38" ht="39.950000000000003" customHeight="1" x14ac:dyDescent="0.25">
      <c r="A8" s="309">
        <v>4</v>
      </c>
      <c r="B8" s="311" t="s">
        <v>477</v>
      </c>
      <c r="C8" s="82">
        <v>5</v>
      </c>
      <c r="D8" s="83" t="s">
        <v>545</v>
      </c>
      <c r="E8" s="84" t="s">
        <v>478</v>
      </c>
      <c r="F8" s="85" t="s">
        <v>472</v>
      </c>
      <c r="G8" s="97">
        <v>77500014</v>
      </c>
      <c r="H8" s="238" t="s">
        <v>597</v>
      </c>
      <c r="I8" s="99">
        <v>33903017</v>
      </c>
      <c r="J8" s="101">
        <v>28</v>
      </c>
      <c r="K8" s="8">
        <v>10</v>
      </c>
      <c r="L8" s="109">
        <f t="shared" si="1"/>
        <v>10</v>
      </c>
      <c r="M8" s="109">
        <f t="shared" si="2"/>
        <v>10</v>
      </c>
      <c r="N8" s="120"/>
      <c r="O8" s="119">
        <f t="shared" si="3"/>
        <v>2</v>
      </c>
      <c r="P8" s="120"/>
      <c r="Q8" s="120"/>
      <c r="R8" s="120"/>
      <c r="S8" s="13">
        <f t="shared" si="4"/>
        <v>0</v>
      </c>
      <c r="T8" s="14" t="str">
        <f t="shared" si="0"/>
        <v>OK</v>
      </c>
      <c r="U8" s="197"/>
      <c r="V8" s="197"/>
      <c r="W8" s="204"/>
      <c r="X8" s="204"/>
      <c r="Y8" s="204"/>
      <c r="Z8" s="204"/>
      <c r="AA8" s="204"/>
      <c r="AB8" s="197"/>
      <c r="AC8" s="198">
        <v>10</v>
      </c>
      <c r="AD8" s="197"/>
      <c r="AE8" s="197"/>
      <c r="AF8" s="197"/>
      <c r="AG8" s="31"/>
      <c r="AH8" s="31"/>
      <c r="AI8" s="31"/>
      <c r="AJ8" s="31"/>
      <c r="AK8" s="31"/>
      <c r="AL8" s="31"/>
    </row>
    <row r="9" spans="1:38" ht="39.950000000000003" customHeight="1" x14ac:dyDescent="0.25">
      <c r="A9" s="310"/>
      <c r="B9" s="312"/>
      <c r="C9" s="82">
        <v>6</v>
      </c>
      <c r="D9" s="86" t="s">
        <v>546</v>
      </c>
      <c r="E9" s="87" t="s">
        <v>479</v>
      </c>
      <c r="F9" s="88" t="s">
        <v>480</v>
      </c>
      <c r="G9" s="97">
        <v>77500014</v>
      </c>
      <c r="H9" s="238" t="s">
        <v>597</v>
      </c>
      <c r="I9" s="99" t="s">
        <v>600</v>
      </c>
      <c r="J9" s="101">
        <v>665</v>
      </c>
      <c r="K9" s="8">
        <v>20</v>
      </c>
      <c r="L9" s="109">
        <f t="shared" si="1"/>
        <v>20</v>
      </c>
      <c r="M9" s="109">
        <f t="shared" si="2"/>
        <v>20</v>
      </c>
      <c r="N9" s="120"/>
      <c r="O9" s="119">
        <f t="shared" si="3"/>
        <v>5</v>
      </c>
      <c r="P9" s="120"/>
      <c r="Q9" s="120"/>
      <c r="R9" s="120"/>
      <c r="S9" s="13">
        <f t="shared" si="4"/>
        <v>0</v>
      </c>
      <c r="T9" s="14" t="str">
        <f t="shared" si="0"/>
        <v>OK</v>
      </c>
      <c r="U9" s="197"/>
      <c r="V9" s="197"/>
      <c r="W9" s="203">
        <v>10</v>
      </c>
      <c r="X9" s="204"/>
      <c r="Y9" s="204"/>
      <c r="Z9" s="204"/>
      <c r="AA9" s="204"/>
      <c r="AB9" s="197"/>
      <c r="AC9" s="198">
        <v>10</v>
      </c>
      <c r="AD9" s="197"/>
      <c r="AE9" s="197"/>
      <c r="AF9" s="197"/>
      <c r="AG9" s="31"/>
      <c r="AH9" s="31"/>
      <c r="AI9" s="31"/>
      <c r="AJ9" s="31"/>
      <c r="AK9" s="31"/>
      <c r="AL9" s="31"/>
    </row>
    <row r="10" spans="1:38" ht="39.950000000000003" customHeight="1" x14ac:dyDescent="0.25">
      <c r="A10" s="310"/>
      <c r="B10" s="312"/>
      <c r="C10" s="82">
        <v>7</v>
      </c>
      <c r="D10" s="89" t="s">
        <v>547</v>
      </c>
      <c r="E10" s="87" t="s">
        <v>481</v>
      </c>
      <c r="F10" s="88" t="s">
        <v>480</v>
      </c>
      <c r="G10" s="97">
        <v>77500014</v>
      </c>
      <c r="H10" s="238" t="s">
        <v>597</v>
      </c>
      <c r="I10" s="99" t="s">
        <v>600</v>
      </c>
      <c r="J10" s="101">
        <v>246</v>
      </c>
      <c r="K10" s="8">
        <v>10</v>
      </c>
      <c r="L10" s="109">
        <f t="shared" si="1"/>
        <v>10</v>
      </c>
      <c r="M10" s="109">
        <f t="shared" si="2"/>
        <v>10</v>
      </c>
      <c r="N10" s="120"/>
      <c r="O10" s="119">
        <f t="shared" si="3"/>
        <v>2</v>
      </c>
      <c r="P10" s="120"/>
      <c r="Q10" s="120"/>
      <c r="R10" s="120"/>
      <c r="S10" s="13">
        <f t="shared" si="4"/>
        <v>0</v>
      </c>
      <c r="T10" s="14" t="str">
        <f t="shared" si="0"/>
        <v>OK</v>
      </c>
      <c r="U10" s="197"/>
      <c r="V10" s="197"/>
      <c r="W10" s="203">
        <v>10</v>
      </c>
      <c r="X10" s="204"/>
      <c r="Y10" s="204"/>
      <c r="Z10" s="204"/>
      <c r="AA10" s="204"/>
      <c r="AB10" s="197"/>
      <c r="AC10" s="197"/>
      <c r="AD10" s="197"/>
      <c r="AE10" s="197"/>
      <c r="AF10" s="197"/>
      <c r="AG10" s="31"/>
      <c r="AH10" s="31"/>
      <c r="AI10" s="31"/>
      <c r="AJ10" s="31"/>
      <c r="AK10" s="31"/>
      <c r="AL10" s="31"/>
    </row>
    <row r="11" spans="1:38" ht="39.950000000000003" customHeight="1" x14ac:dyDescent="0.25">
      <c r="A11" s="310"/>
      <c r="B11" s="312"/>
      <c r="C11" s="82">
        <v>8</v>
      </c>
      <c r="D11" s="90" t="s">
        <v>548</v>
      </c>
      <c r="E11" s="87" t="s">
        <v>482</v>
      </c>
      <c r="F11" s="85" t="s">
        <v>472</v>
      </c>
      <c r="G11" s="97">
        <v>125377006</v>
      </c>
      <c r="H11" s="238" t="s">
        <v>597</v>
      </c>
      <c r="I11" s="97">
        <v>33903017</v>
      </c>
      <c r="J11" s="101">
        <v>30</v>
      </c>
      <c r="K11" s="8">
        <v>10</v>
      </c>
      <c r="L11" s="109">
        <f t="shared" si="1"/>
        <v>10</v>
      </c>
      <c r="M11" s="109">
        <f t="shared" si="2"/>
        <v>10</v>
      </c>
      <c r="N11" s="120"/>
      <c r="O11" s="119">
        <f t="shared" si="3"/>
        <v>2</v>
      </c>
      <c r="P11" s="120"/>
      <c r="Q11" s="120"/>
      <c r="R11" s="120"/>
      <c r="S11" s="13">
        <f t="shared" si="4"/>
        <v>0</v>
      </c>
      <c r="T11" s="14" t="str">
        <f t="shared" si="0"/>
        <v>OK</v>
      </c>
      <c r="U11" s="197"/>
      <c r="V11" s="197"/>
      <c r="W11" s="213"/>
      <c r="X11" s="204"/>
      <c r="Y11" s="204"/>
      <c r="Z11" s="204"/>
      <c r="AA11" s="197"/>
      <c r="AB11" s="197"/>
      <c r="AC11" s="198">
        <v>10</v>
      </c>
      <c r="AD11" s="197"/>
      <c r="AE11" s="197"/>
      <c r="AF11" s="197"/>
      <c r="AG11" s="31"/>
      <c r="AH11" s="31"/>
      <c r="AI11" s="31"/>
      <c r="AJ11" s="31"/>
      <c r="AK11" s="31"/>
      <c r="AL11" s="31"/>
    </row>
    <row r="12" spans="1:38" ht="39.950000000000003" customHeight="1" x14ac:dyDescent="0.25">
      <c r="A12" s="310"/>
      <c r="B12" s="312"/>
      <c r="C12" s="82">
        <v>9</v>
      </c>
      <c r="D12" s="86" t="s">
        <v>549</v>
      </c>
      <c r="E12" s="91" t="s">
        <v>483</v>
      </c>
      <c r="F12" s="85" t="s">
        <v>472</v>
      </c>
      <c r="G12" s="97">
        <v>125377006</v>
      </c>
      <c r="H12" s="238" t="s">
        <v>597</v>
      </c>
      <c r="I12" s="97">
        <v>33903017</v>
      </c>
      <c r="J12" s="101">
        <v>930</v>
      </c>
      <c r="K12" s="8">
        <v>20</v>
      </c>
      <c r="L12" s="109">
        <f t="shared" si="1"/>
        <v>20</v>
      </c>
      <c r="M12" s="109">
        <f t="shared" si="2"/>
        <v>20</v>
      </c>
      <c r="N12" s="120"/>
      <c r="O12" s="119">
        <f t="shared" si="3"/>
        <v>5</v>
      </c>
      <c r="P12" s="120"/>
      <c r="Q12" s="120"/>
      <c r="R12" s="120"/>
      <c r="S12" s="13">
        <f t="shared" si="4"/>
        <v>0</v>
      </c>
      <c r="T12" s="14" t="str">
        <f t="shared" si="0"/>
        <v>OK</v>
      </c>
      <c r="U12" s="197"/>
      <c r="V12" s="197"/>
      <c r="W12" s="203">
        <v>10</v>
      </c>
      <c r="X12" s="204"/>
      <c r="Y12" s="204"/>
      <c r="Z12" s="204"/>
      <c r="AA12" s="204"/>
      <c r="AB12" s="197"/>
      <c r="AC12" s="198">
        <v>10</v>
      </c>
      <c r="AD12" s="197"/>
      <c r="AE12" s="197"/>
      <c r="AF12" s="197"/>
      <c r="AG12" s="31"/>
      <c r="AH12" s="31"/>
      <c r="AI12" s="31"/>
      <c r="AJ12" s="31"/>
      <c r="AK12" s="31"/>
      <c r="AL12" s="31"/>
    </row>
    <row r="13" spans="1:38" ht="39.950000000000003" customHeight="1" x14ac:dyDescent="0.25">
      <c r="A13" s="310"/>
      <c r="B13" s="312"/>
      <c r="C13" s="82">
        <v>10</v>
      </c>
      <c r="D13" s="92" t="s">
        <v>550</v>
      </c>
      <c r="E13" s="91" t="s">
        <v>484</v>
      </c>
      <c r="F13" s="85" t="s">
        <v>472</v>
      </c>
      <c r="G13" s="97">
        <v>125377006</v>
      </c>
      <c r="H13" s="238" t="s">
        <v>597</v>
      </c>
      <c r="I13" s="97">
        <v>33903047</v>
      </c>
      <c r="J13" s="101">
        <v>380</v>
      </c>
      <c r="K13" s="8"/>
      <c r="L13" s="109">
        <f t="shared" si="1"/>
        <v>0</v>
      </c>
      <c r="M13" s="109">
        <f t="shared" si="2"/>
        <v>0</v>
      </c>
      <c r="N13" s="120"/>
      <c r="O13" s="119">
        <f t="shared" si="3"/>
        <v>0</v>
      </c>
      <c r="P13" s="120"/>
      <c r="Q13" s="120"/>
      <c r="R13" s="120"/>
      <c r="S13" s="13">
        <f t="shared" si="4"/>
        <v>0</v>
      </c>
      <c r="T13" s="14" t="str">
        <f t="shared" si="0"/>
        <v>OK</v>
      </c>
      <c r="U13" s="197"/>
      <c r="V13" s="197"/>
      <c r="W13" s="213"/>
      <c r="X13" s="204"/>
      <c r="Y13" s="204"/>
      <c r="Z13" s="204"/>
      <c r="AA13" s="204"/>
      <c r="AB13" s="197"/>
      <c r="AC13" s="197"/>
      <c r="AD13" s="197"/>
      <c r="AE13" s="197"/>
      <c r="AF13" s="197"/>
      <c r="AG13" s="31"/>
      <c r="AH13" s="31"/>
      <c r="AI13" s="31"/>
      <c r="AJ13" s="31"/>
      <c r="AK13" s="31"/>
      <c r="AL13" s="31"/>
    </row>
    <row r="14" spans="1:38" ht="94.5" customHeight="1" x14ac:dyDescent="0.25">
      <c r="A14" s="310"/>
      <c r="B14" s="312"/>
      <c r="C14" s="82">
        <v>11</v>
      </c>
      <c r="D14" s="90" t="s">
        <v>551</v>
      </c>
      <c r="E14" s="91" t="s">
        <v>485</v>
      </c>
      <c r="F14" s="85" t="s">
        <v>472</v>
      </c>
      <c r="G14" s="97">
        <v>125377006</v>
      </c>
      <c r="H14" s="238" t="s">
        <v>597</v>
      </c>
      <c r="I14" s="97">
        <v>33903047</v>
      </c>
      <c r="J14" s="101">
        <v>31</v>
      </c>
      <c r="K14" s="8">
        <v>10</v>
      </c>
      <c r="L14" s="109">
        <f t="shared" si="1"/>
        <v>10</v>
      </c>
      <c r="M14" s="109">
        <f t="shared" si="2"/>
        <v>10</v>
      </c>
      <c r="N14" s="120"/>
      <c r="O14" s="119">
        <f t="shared" si="3"/>
        <v>2</v>
      </c>
      <c r="P14" s="120"/>
      <c r="Q14" s="120"/>
      <c r="R14" s="120"/>
      <c r="S14" s="13">
        <f t="shared" si="4"/>
        <v>0</v>
      </c>
      <c r="T14" s="14" t="str">
        <f t="shared" si="0"/>
        <v>OK</v>
      </c>
      <c r="U14" s="197"/>
      <c r="V14" s="197"/>
      <c r="W14" s="213"/>
      <c r="X14" s="205"/>
      <c r="Y14" s="204"/>
      <c r="Z14" s="204"/>
      <c r="AA14" s="204"/>
      <c r="AB14" s="197"/>
      <c r="AC14" s="198">
        <v>10</v>
      </c>
      <c r="AD14" s="197"/>
      <c r="AE14" s="197"/>
      <c r="AF14" s="197"/>
      <c r="AG14" s="31"/>
      <c r="AH14" s="31"/>
      <c r="AI14" s="31"/>
      <c r="AJ14" s="31"/>
      <c r="AK14" s="31"/>
      <c r="AL14" s="31"/>
    </row>
    <row r="15" spans="1:38" ht="39.950000000000003" customHeight="1" x14ac:dyDescent="0.25">
      <c r="A15" s="310"/>
      <c r="B15" s="312"/>
      <c r="C15" s="82">
        <v>12</v>
      </c>
      <c r="D15" s="86" t="s">
        <v>552</v>
      </c>
      <c r="E15" s="87" t="s">
        <v>486</v>
      </c>
      <c r="F15" s="85" t="s">
        <v>472</v>
      </c>
      <c r="G15" s="97">
        <v>504220065</v>
      </c>
      <c r="H15" s="238" t="s">
        <v>597</v>
      </c>
      <c r="I15" s="99" t="s">
        <v>600</v>
      </c>
      <c r="J15" s="101">
        <v>150</v>
      </c>
      <c r="K15" s="8">
        <v>10</v>
      </c>
      <c r="L15" s="109">
        <f t="shared" si="1"/>
        <v>10</v>
      </c>
      <c r="M15" s="109">
        <f t="shared" si="2"/>
        <v>10</v>
      </c>
      <c r="N15" s="120"/>
      <c r="O15" s="119">
        <f t="shared" si="3"/>
        <v>2</v>
      </c>
      <c r="P15" s="120"/>
      <c r="Q15" s="120"/>
      <c r="R15" s="120"/>
      <c r="S15" s="13">
        <f t="shared" si="4"/>
        <v>0</v>
      </c>
      <c r="T15" s="14" t="str">
        <f t="shared" si="0"/>
        <v>OK</v>
      </c>
      <c r="U15" s="197"/>
      <c r="V15" s="197"/>
      <c r="W15" s="213"/>
      <c r="X15" s="205"/>
      <c r="Y15" s="204"/>
      <c r="Z15" s="204"/>
      <c r="AA15" s="204"/>
      <c r="AB15" s="197"/>
      <c r="AC15" s="198">
        <v>10</v>
      </c>
      <c r="AD15" s="197"/>
      <c r="AE15" s="197"/>
      <c r="AF15" s="197"/>
      <c r="AG15" s="31"/>
      <c r="AH15" s="31"/>
      <c r="AI15" s="31"/>
      <c r="AJ15" s="31"/>
      <c r="AK15" s="31"/>
      <c r="AL15" s="31"/>
    </row>
    <row r="16" spans="1:38" ht="39.950000000000003" customHeight="1" x14ac:dyDescent="0.25">
      <c r="A16" s="310"/>
      <c r="B16" s="313"/>
      <c r="C16" s="82">
        <v>13</v>
      </c>
      <c r="D16" s="92" t="s">
        <v>553</v>
      </c>
      <c r="E16" s="91" t="s">
        <v>487</v>
      </c>
      <c r="F16" s="85" t="s">
        <v>472</v>
      </c>
      <c r="G16" s="97">
        <v>504220065</v>
      </c>
      <c r="H16" s="238" t="s">
        <v>597</v>
      </c>
      <c r="I16" s="99" t="s">
        <v>600</v>
      </c>
      <c r="J16" s="101">
        <v>285</v>
      </c>
      <c r="K16" s="8">
        <v>10</v>
      </c>
      <c r="L16" s="109">
        <f t="shared" si="1"/>
        <v>10</v>
      </c>
      <c r="M16" s="109">
        <f t="shared" si="2"/>
        <v>10</v>
      </c>
      <c r="N16" s="120"/>
      <c r="O16" s="119">
        <f t="shared" si="3"/>
        <v>2</v>
      </c>
      <c r="P16" s="120"/>
      <c r="Q16" s="120"/>
      <c r="R16" s="120"/>
      <c r="S16" s="13">
        <f t="shared" si="4"/>
        <v>0</v>
      </c>
      <c r="T16" s="14" t="str">
        <f t="shared" si="0"/>
        <v>OK</v>
      </c>
      <c r="U16" s="197"/>
      <c r="V16" s="197"/>
      <c r="W16" s="213"/>
      <c r="X16" s="205"/>
      <c r="Y16" s="204"/>
      <c r="Z16" s="204"/>
      <c r="AA16" s="204"/>
      <c r="AB16" s="197"/>
      <c r="AC16" s="198">
        <v>10</v>
      </c>
      <c r="AD16" s="197"/>
      <c r="AE16" s="197"/>
      <c r="AF16" s="197"/>
      <c r="AG16" s="31"/>
      <c r="AH16" s="31"/>
      <c r="AI16" s="31"/>
      <c r="AJ16" s="31"/>
      <c r="AK16" s="31"/>
      <c r="AL16" s="31"/>
    </row>
    <row r="17" spans="1:38" ht="39.950000000000003" customHeight="1" x14ac:dyDescent="0.25">
      <c r="A17" s="305">
        <v>5</v>
      </c>
      <c r="B17" s="307" t="s">
        <v>488</v>
      </c>
      <c r="C17" s="77">
        <v>14</v>
      </c>
      <c r="D17" s="67" t="s">
        <v>554</v>
      </c>
      <c r="E17" s="68" t="s">
        <v>489</v>
      </c>
      <c r="F17" s="46" t="s">
        <v>472</v>
      </c>
      <c r="G17" s="54">
        <v>79588061</v>
      </c>
      <c r="H17" s="38" t="s">
        <v>597</v>
      </c>
      <c r="I17" s="54">
        <v>33903017</v>
      </c>
      <c r="J17" s="100">
        <v>501.2</v>
      </c>
      <c r="K17" s="8">
        <v>10</v>
      </c>
      <c r="L17" s="109">
        <f t="shared" si="1"/>
        <v>5</v>
      </c>
      <c r="M17" s="109">
        <f t="shared" si="2"/>
        <v>5</v>
      </c>
      <c r="N17" s="120"/>
      <c r="O17" s="119">
        <f t="shared" si="3"/>
        <v>2</v>
      </c>
      <c r="P17" s="120"/>
      <c r="Q17" s="120"/>
      <c r="R17" s="120"/>
      <c r="S17" s="13">
        <f t="shared" si="4"/>
        <v>5</v>
      </c>
      <c r="T17" s="14" t="str">
        <f t="shared" si="0"/>
        <v>OK</v>
      </c>
      <c r="U17" s="197"/>
      <c r="V17" s="197"/>
      <c r="W17" s="213"/>
      <c r="X17" s="205"/>
      <c r="Y17" s="204"/>
      <c r="Z17" s="204"/>
      <c r="AA17" s="204"/>
      <c r="AB17" s="198">
        <v>5</v>
      </c>
      <c r="AC17" s="197"/>
      <c r="AD17" s="197"/>
      <c r="AE17" s="197"/>
      <c r="AF17" s="197"/>
      <c r="AG17" s="31"/>
      <c r="AH17" s="31"/>
      <c r="AI17" s="31"/>
      <c r="AJ17" s="31"/>
      <c r="AK17" s="31"/>
      <c r="AL17" s="31"/>
    </row>
    <row r="18" spans="1:38" ht="39.950000000000003" customHeight="1" x14ac:dyDescent="0.25">
      <c r="A18" s="306"/>
      <c r="B18" s="314"/>
      <c r="C18" s="77">
        <v>15</v>
      </c>
      <c r="D18" s="67" t="s">
        <v>555</v>
      </c>
      <c r="E18" s="68" t="s">
        <v>490</v>
      </c>
      <c r="F18" s="46" t="s">
        <v>472</v>
      </c>
      <c r="G18" s="54">
        <v>79588061</v>
      </c>
      <c r="H18" s="38" t="s">
        <v>597</v>
      </c>
      <c r="I18" s="54">
        <v>33903017</v>
      </c>
      <c r="J18" s="100">
        <v>677.7</v>
      </c>
      <c r="K18" s="8"/>
      <c r="L18" s="109">
        <f t="shared" si="1"/>
        <v>0</v>
      </c>
      <c r="M18" s="109">
        <f t="shared" si="2"/>
        <v>0</v>
      </c>
      <c r="N18" s="120"/>
      <c r="O18" s="119">
        <f t="shared" si="3"/>
        <v>0</v>
      </c>
      <c r="P18" s="120"/>
      <c r="Q18" s="120"/>
      <c r="R18" s="120"/>
      <c r="S18" s="13">
        <f t="shared" si="4"/>
        <v>0</v>
      </c>
      <c r="T18" s="14" t="str">
        <f t="shared" si="0"/>
        <v>OK</v>
      </c>
      <c r="U18" s="197"/>
      <c r="V18" s="197"/>
      <c r="W18" s="213"/>
      <c r="X18" s="205"/>
      <c r="Y18" s="204"/>
      <c r="Z18" s="204"/>
      <c r="AA18" s="204"/>
      <c r="AB18" s="197"/>
      <c r="AC18" s="197"/>
      <c r="AD18" s="197"/>
      <c r="AE18" s="197"/>
      <c r="AF18" s="197"/>
      <c r="AG18" s="31"/>
      <c r="AH18" s="31"/>
      <c r="AI18" s="31"/>
      <c r="AJ18" s="31"/>
      <c r="AK18" s="31"/>
      <c r="AL18" s="31"/>
    </row>
    <row r="19" spans="1:38" ht="39.950000000000003" customHeight="1" x14ac:dyDescent="0.25">
      <c r="A19" s="306"/>
      <c r="B19" s="308"/>
      <c r="C19" s="77">
        <v>16</v>
      </c>
      <c r="D19" s="67" t="s">
        <v>556</v>
      </c>
      <c r="E19" s="68" t="s">
        <v>491</v>
      </c>
      <c r="F19" s="46" t="s">
        <v>472</v>
      </c>
      <c r="G19" s="54">
        <v>79588061</v>
      </c>
      <c r="H19" s="38" t="s">
        <v>597</v>
      </c>
      <c r="I19" s="54" t="s">
        <v>15</v>
      </c>
      <c r="J19" s="100">
        <v>460.2</v>
      </c>
      <c r="K19" s="8"/>
      <c r="L19" s="109">
        <f t="shared" si="1"/>
        <v>0</v>
      </c>
      <c r="M19" s="109">
        <f t="shared" si="2"/>
        <v>0</v>
      </c>
      <c r="N19" s="120"/>
      <c r="O19" s="119">
        <f t="shared" si="3"/>
        <v>0</v>
      </c>
      <c r="P19" s="120"/>
      <c r="Q19" s="120"/>
      <c r="R19" s="120"/>
      <c r="S19" s="13">
        <f t="shared" si="4"/>
        <v>0</v>
      </c>
      <c r="T19" s="14" t="str">
        <f t="shared" si="0"/>
        <v>OK</v>
      </c>
      <c r="U19" s="197"/>
      <c r="V19" s="197"/>
      <c r="W19" s="213"/>
      <c r="X19" s="205"/>
      <c r="Y19" s="204"/>
      <c r="Z19" s="204"/>
      <c r="AA19" s="204"/>
      <c r="AB19" s="197"/>
      <c r="AC19" s="197"/>
      <c r="AD19" s="197"/>
      <c r="AE19" s="197"/>
      <c r="AF19" s="197"/>
      <c r="AG19" s="31"/>
      <c r="AH19" s="31"/>
      <c r="AI19" s="31"/>
      <c r="AJ19" s="31"/>
      <c r="AK19" s="31"/>
      <c r="AL19" s="31"/>
    </row>
    <row r="20" spans="1:38" ht="39.950000000000003" customHeight="1" x14ac:dyDescent="0.25">
      <c r="A20" s="80">
        <v>6</v>
      </c>
      <c r="B20" s="81" t="s">
        <v>470</v>
      </c>
      <c r="C20" s="82">
        <v>17</v>
      </c>
      <c r="D20" s="90" t="s">
        <v>557</v>
      </c>
      <c r="E20" s="91" t="s">
        <v>492</v>
      </c>
      <c r="F20" s="85" t="s">
        <v>472</v>
      </c>
      <c r="G20" s="97">
        <v>504220069</v>
      </c>
      <c r="H20" s="238" t="s">
        <v>597</v>
      </c>
      <c r="I20" s="97">
        <v>33903017</v>
      </c>
      <c r="J20" s="101">
        <v>621.25</v>
      </c>
      <c r="K20" s="8">
        <v>10</v>
      </c>
      <c r="L20" s="109">
        <f t="shared" si="1"/>
        <v>10</v>
      </c>
      <c r="M20" s="109">
        <f t="shared" si="2"/>
        <v>10</v>
      </c>
      <c r="N20" s="120"/>
      <c r="O20" s="119">
        <f t="shared" si="3"/>
        <v>2</v>
      </c>
      <c r="P20" s="120"/>
      <c r="Q20" s="120"/>
      <c r="R20" s="120"/>
      <c r="S20" s="13">
        <f t="shared" si="4"/>
        <v>0</v>
      </c>
      <c r="T20" s="14" t="str">
        <f t="shared" si="0"/>
        <v>OK</v>
      </c>
      <c r="U20" s="197"/>
      <c r="V20" s="197"/>
      <c r="W20" s="213"/>
      <c r="X20" s="205"/>
      <c r="Y20" s="204"/>
      <c r="Z20" s="204"/>
      <c r="AA20" s="204"/>
      <c r="AB20" s="197"/>
      <c r="AC20" s="197"/>
      <c r="AD20" s="197"/>
      <c r="AE20" s="198">
        <v>10</v>
      </c>
      <c r="AF20" s="197"/>
      <c r="AG20" s="31"/>
      <c r="AH20" s="31"/>
      <c r="AI20" s="31"/>
      <c r="AJ20" s="31"/>
      <c r="AK20" s="31"/>
      <c r="AL20" s="31"/>
    </row>
    <row r="21" spans="1:38" ht="39.950000000000003" customHeight="1" x14ac:dyDescent="0.25">
      <c r="A21" s="305">
        <v>9</v>
      </c>
      <c r="B21" s="307" t="s">
        <v>493</v>
      </c>
      <c r="C21" s="77">
        <v>26</v>
      </c>
      <c r="D21" s="78" t="s">
        <v>558</v>
      </c>
      <c r="E21" s="79" t="s">
        <v>494</v>
      </c>
      <c r="F21" s="46" t="s">
        <v>472</v>
      </c>
      <c r="G21" s="54" t="s">
        <v>596</v>
      </c>
      <c r="H21" s="38" t="s">
        <v>597</v>
      </c>
      <c r="I21" s="54">
        <v>33903017</v>
      </c>
      <c r="J21" s="100">
        <v>105</v>
      </c>
      <c r="K21" s="8">
        <v>60</v>
      </c>
      <c r="L21" s="109">
        <f t="shared" si="1"/>
        <v>60</v>
      </c>
      <c r="M21" s="109">
        <f t="shared" si="2"/>
        <v>60</v>
      </c>
      <c r="N21" s="120"/>
      <c r="O21" s="119">
        <f t="shared" si="3"/>
        <v>15</v>
      </c>
      <c r="P21" s="120"/>
      <c r="Q21" s="120"/>
      <c r="R21" s="120"/>
      <c r="S21" s="13">
        <f t="shared" si="4"/>
        <v>0</v>
      </c>
      <c r="T21" s="14" t="str">
        <f t="shared" si="0"/>
        <v>OK</v>
      </c>
      <c r="U21" s="197"/>
      <c r="V21" s="197"/>
      <c r="W21" s="203">
        <v>50</v>
      </c>
      <c r="X21" s="205"/>
      <c r="Y21" s="204"/>
      <c r="Z21" s="204"/>
      <c r="AA21" s="204"/>
      <c r="AB21" s="197"/>
      <c r="AC21" s="198">
        <v>10</v>
      </c>
      <c r="AD21" s="197"/>
      <c r="AE21" s="197"/>
      <c r="AF21" s="197"/>
      <c r="AG21" s="31"/>
      <c r="AH21" s="31"/>
      <c r="AI21" s="31"/>
      <c r="AJ21" s="31"/>
      <c r="AK21" s="31"/>
      <c r="AL21" s="31"/>
    </row>
    <row r="22" spans="1:38" ht="39.950000000000003" customHeight="1" x14ac:dyDescent="0.25">
      <c r="A22" s="306"/>
      <c r="B22" s="314"/>
      <c r="C22" s="77">
        <v>27</v>
      </c>
      <c r="D22" s="93" t="s">
        <v>559</v>
      </c>
      <c r="E22" s="94" t="s">
        <v>495</v>
      </c>
      <c r="F22" s="43" t="s">
        <v>472</v>
      </c>
      <c r="G22" s="54">
        <v>105392001</v>
      </c>
      <c r="H22" s="38" t="s">
        <v>597</v>
      </c>
      <c r="I22" s="54">
        <v>33903017</v>
      </c>
      <c r="J22" s="100">
        <v>450.09</v>
      </c>
      <c r="K22" s="8">
        <v>20</v>
      </c>
      <c r="L22" s="109">
        <f t="shared" si="1"/>
        <v>20</v>
      </c>
      <c r="M22" s="109">
        <f t="shared" si="2"/>
        <v>20</v>
      </c>
      <c r="N22" s="120"/>
      <c r="O22" s="119">
        <f t="shared" si="3"/>
        <v>5</v>
      </c>
      <c r="P22" s="120"/>
      <c r="Q22" s="120"/>
      <c r="R22" s="120"/>
      <c r="S22" s="13">
        <f t="shared" si="4"/>
        <v>0</v>
      </c>
      <c r="T22" s="14" t="str">
        <f t="shared" si="0"/>
        <v>OK</v>
      </c>
      <c r="U22" s="197"/>
      <c r="V22" s="197"/>
      <c r="W22" s="213"/>
      <c r="X22" s="205"/>
      <c r="Y22" s="204"/>
      <c r="Z22" s="204"/>
      <c r="AA22" s="204"/>
      <c r="AB22" s="197"/>
      <c r="AC22" s="198">
        <v>20</v>
      </c>
      <c r="AD22" s="197"/>
      <c r="AE22" s="197"/>
      <c r="AF22" s="197"/>
      <c r="AG22" s="31"/>
      <c r="AH22" s="31"/>
      <c r="AI22" s="31"/>
      <c r="AJ22" s="31"/>
      <c r="AK22" s="31"/>
      <c r="AL22" s="31"/>
    </row>
    <row r="23" spans="1:38" ht="39.950000000000003" customHeight="1" x14ac:dyDescent="0.25">
      <c r="A23" s="306"/>
      <c r="B23" s="308"/>
      <c r="C23" s="77">
        <v>28</v>
      </c>
      <c r="D23" s="67" t="s">
        <v>560</v>
      </c>
      <c r="E23" s="68" t="s">
        <v>496</v>
      </c>
      <c r="F23" s="43" t="s">
        <v>497</v>
      </c>
      <c r="G23" s="54">
        <v>105392001</v>
      </c>
      <c r="H23" s="38" t="s">
        <v>597</v>
      </c>
      <c r="I23" s="54">
        <v>33903017</v>
      </c>
      <c r="J23" s="100">
        <v>1371</v>
      </c>
      <c r="K23" s="8">
        <v>10</v>
      </c>
      <c r="L23" s="109">
        <f t="shared" si="1"/>
        <v>10</v>
      </c>
      <c r="M23" s="109">
        <f t="shared" si="2"/>
        <v>10</v>
      </c>
      <c r="N23" s="120"/>
      <c r="O23" s="119">
        <f t="shared" si="3"/>
        <v>2</v>
      </c>
      <c r="P23" s="120"/>
      <c r="Q23" s="120"/>
      <c r="R23" s="120"/>
      <c r="S23" s="13">
        <f t="shared" si="4"/>
        <v>0</v>
      </c>
      <c r="T23" s="14" t="str">
        <f t="shared" si="0"/>
        <v>OK</v>
      </c>
      <c r="U23" s="197"/>
      <c r="V23" s="197"/>
      <c r="W23" s="213"/>
      <c r="X23" s="205"/>
      <c r="Y23" s="204"/>
      <c r="Z23" s="204"/>
      <c r="AA23" s="204"/>
      <c r="AB23" s="197"/>
      <c r="AC23" s="198">
        <v>10</v>
      </c>
      <c r="AD23" s="197"/>
      <c r="AE23" s="197"/>
      <c r="AF23" s="197"/>
      <c r="AG23" s="31"/>
      <c r="AH23" s="31"/>
      <c r="AI23" s="31"/>
      <c r="AJ23" s="31"/>
      <c r="AK23" s="31"/>
      <c r="AL23" s="31"/>
    </row>
    <row r="24" spans="1:38" ht="39.950000000000003" customHeight="1" x14ac:dyDescent="0.25">
      <c r="A24" s="309">
        <v>10</v>
      </c>
      <c r="B24" s="311" t="s">
        <v>498</v>
      </c>
      <c r="C24" s="82">
        <v>29</v>
      </c>
      <c r="D24" s="83" t="s">
        <v>561</v>
      </c>
      <c r="E24" s="84" t="s">
        <v>499</v>
      </c>
      <c r="F24" s="85" t="s">
        <v>383</v>
      </c>
      <c r="G24" s="97" t="s">
        <v>598</v>
      </c>
      <c r="H24" s="238" t="s">
        <v>597</v>
      </c>
      <c r="I24" s="97">
        <v>33903029</v>
      </c>
      <c r="J24" s="101">
        <v>229.85</v>
      </c>
      <c r="K24" s="8">
        <v>100</v>
      </c>
      <c r="L24" s="109">
        <f t="shared" si="1"/>
        <v>100</v>
      </c>
      <c r="M24" s="109">
        <f t="shared" si="2"/>
        <v>100</v>
      </c>
      <c r="N24" s="120"/>
      <c r="O24" s="119">
        <f t="shared" si="3"/>
        <v>25</v>
      </c>
      <c r="P24" s="120"/>
      <c r="Q24" s="120"/>
      <c r="R24" s="120"/>
      <c r="S24" s="13">
        <f t="shared" si="4"/>
        <v>0</v>
      </c>
      <c r="T24" s="14" t="str">
        <f t="shared" si="0"/>
        <v>OK</v>
      </c>
      <c r="U24" s="197"/>
      <c r="V24" s="198">
        <v>40</v>
      </c>
      <c r="W24" s="213"/>
      <c r="X24" s="205"/>
      <c r="Y24" s="204"/>
      <c r="Z24" s="204"/>
      <c r="AA24" s="204"/>
      <c r="AB24" s="197"/>
      <c r="AC24" s="197"/>
      <c r="AD24" s="198">
        <v>60</v>
      </c>
      <c r="AE24" s="197"/>
      <c r="AF24" s="197"/>
      <c r="AG24" s="31"/>
      <c r="AH24" s="31"/>
      <c r="AI24" s="31"/>
      <c r="AJ24" s="31"/>
      <c r="AK24" s="31"/>
      <c r="AL24" s="31"/>
    </row>
    <row r="25" spans="1:38" ht="39.950000000000003" customHeight="1" x14ac:dyDescent="0.25">
      <c r="A25" s="310"/>
      <c r="B25" s="312"/>
      <c r="C25" s="82">
        <v>30</v>
      </c>
      <c r="D25" s="86" t="s">
        <v>562</v>
      </c>
      <c r="E25" s="87" t="s">
        <v>500</v>
      </c>
      <c r="F25" s="85" t="s">
        <v>383</v>
      </c>
      <c r="G25" s="97" t="s">
        <v>599</v>
      </c>
      <c r="H25" s="238" t="s">
        <v>597</v>
      </c>
      <c r="I25" s="97">
        <v>33903029</v>
      </c>
      <c r="J25" s="101">
        <v>471.08</v>
      </c>
      <c r="K25" s="8">
        <v>20</v>
      </c>
      <c r="L25" s="109">
        <f t="shared" si="1"/>
        <v>20</v>
      </c>
      <c r="M25" s="109">
        <f t="shared" si="2"/>
        <v>20</v>
      </c>
      <c r="N25" s="120"/>
      <c r="O25" s="119">
        <f t="shared" si="3"/>
        <v>5</v>
      </c>
      <c r="P25" s="120"/>
      <c r="Q25" s="120"/>
      <c r="R25" s="120"/>
      <c r="S25" s="13">
        <f t="shared" si="4"/>
        <v>0</v>
      </c>
      <c r="T25" s="14" t="str">
        <f t="shared" si="0"/>
        <v>OK</v>
      </c>
      <c r="U25" s="197"/>
      <c r="V25" s="198">
        <v>10</v>
      </c>
      <c r="W25" s="213"/>
      <c r="X25" s="205"/>
      <c r="Y25" s="204"/>
      <c r="Z25" s="204"/>
      <c r="AA25" s="204"/>
      <c r="AB25" s="197"/>
      <c r="AC25" s="197"/>
      <c r="AD25" s="198">
        <v>10</v>
      </c>
      <c r="AE25" s="197"/>
      <c r="AF25" s="197"/>
      <c r="AG25" s="31"/>
      <c r="AH25" s="31"/>
      <c r="AI25" s="31"/>
      <c r="AJ25" s="31"/>
      <c r="AK25" s="31"/>
      <c r="AL25" s="31"/>
    </row>
    <row r="26" spans="1:38" ht="39.950000000000003" customHeight="1" x14ac:dyDescent="0.25">
      <c r="A26" s="310"/>
      <c r="B26" s="313"/>
      <c r="C26" s="82">
        <v>31</v>
      </c>
      <c r="D26" s="89" t="s">
        <v>563</v>
      </c>
      <c r="E26" s="87" t="s">
        <v>501</v>
      </c>
      <c r="F26" s="85" t="s">
        <v>383</v>
      </c>
      <c r="G26" s="97" t="s">
        <v>599</v>
      </c>
      <c r="H26" s="238" t="s">
        <v>597</v>
      </c>
      <c r="I26" s="97">
        <v>33903029</v>
      </c>
      <c r="J26" s="101">
        <v>230.39</v>
      </c>
      <c r="K26" s="8">
        <v>20</v>
      </c>
      <c r="L26" s="109">
        <f t="shared" si="1"/>
        <v>20</v>
      </c>
      <c r="M26" s="109">
        <f t="shared" si="2"/>
        <v>20</v>
      </c>
      <c r="N26" s="120"/>
      <c r="O26" s="119">
        <f t="shared" si="3"/>
        <v>5</v>
      </c>
      <c r="P26" s="120"/>
      <c r="Q26" s="120"/>
      <c r="R26" s="120"/>
      <c r="S26" s="13">
        <f t="shared" si="4"/>
        <v>0</v>
      </c>
      <c r="T26" s="14" t="str">
        <f t="shared" si="0"/>
        <v>OK</v>
      </c>
      <c r="U26" s="197"/>
      <c r="V26" s="198">
        <v>5</v>
      </c>
      <c r="W26" s="204"/>
      <c r="X26" s="205"/>
      <c r="Y26" s="204"/>
      <c r="Z26" s="204"/>
      <c r="AA26" s="204"/>
      <c r="AB26" s="197"/>
      <c r="AC26" s="197"/>
      <c r="AD26" s="198">
        <v>15</v>
      </c>
      <c r="AE26" s="197"/>
      <c r="AF26" s="197"/>
      <c r="AG26" s="31"/>
      <c r="AH26" s="31"/>
      <c r="AI26" s="31"/>
      <c r="AJ26" s="31"/>
      <c r="AK26" s="31"/>
      <c r="AL26" s="31"/>
    </row>
    <row r="27" spans="1:38" ht="57.2" customHeight="1" x14ac:dyDescent="0.25">
      <c r="A27" s="305">
        <v>12</v>
      </c>
      <c r="B27" s="307" t="s">
        <v>467</v>
      </c>
      <c r="C27" s="77">
        <v>33</v>
      </c>
      <c r="D27" s="67" t="s">
        <v>564</v>
      </c>
      <c r="E27" s="68" t="s">
        <v>502</v>
      </c>
      <c r="F27" s="46" t="s">
        <v>503</v>
      </c>
      <c r="G27" s="54" t="s">
        <v>603</v>
      </c>
      <c r="H27" s="38" t="s">
        <v>597</v>
      </c>
      <c r="I27" s="54">
        <v>33903026</v>
      </c>
      <c r="J27" s="100">
        <v>43.53</v>
      </c>
      <c r="K27" s="8">
        <v>5</v>
      </c>
      <c r="L27" s="109">
        <f t="shared" si="1"/>
        <v>5</v>
      </c>
      <c r="M27" s="109">
        <f t="shared" si="2"/>
        <v>5</v>
      </c>
      <c r="N27" s="120"/>
      <c r="O27" s="119">
        <f t="shared" si="3"/>
        <v>1</v>
      </c>
      <c r="P27" s="120"/>
      <c r="Q27" s="120"/>
      <c r="R27" s="120"/>
      <c r="S27" s="13">
        <f t="shared" si="4"/>
        <v>0</v>
      </c>
      <c r="T27" s="14" t="str">
        <f t="shared" si="0"/>
        <v>OK</v>
      </c>
      <c r="U27" s="197"/>
      <c r="V27" s="197"/>
      <c r="W27" s="205"/>
      <c r="X27" s="204"/>
      <c r="Y27" s="203">
        <v>5</v>
      </c>
      <c r="Z27" s="204"/>
      <c r="AA27" s="204"/>
      <c r="AB27" s="197"/>
      <c r="AC27" s="197"/>
      <c r="AD27" s="197"/>
      <c r="AE27" s="197"/>
      <c r="AF27" s="197"/>
      <c r="AG27" s="31"/>
      <c r="AH27" s="31"/>
      <c r="AI27" s="31"/>
      <c r="AJ27" s="31"/>
      <c r="AK27" s="31"/>
      <c r="AL27" s="31"/>
    </row>
    <row r="28" spans="1:38" ht="57.2" customHeight="1" x14ac:dyDescent="0.25">
      <c r="A28" s="315"/>
      <c r="B28" s="314"/>
      <c r="C28" s="77">
        <v>34</v>
      </c>
      <c r="D28" s="67" t="s">
        <v>565</v>
      </c>
      <c r="E28" s="68" t="s">
        <v>504</v>
      </c>
      <c r="F28" s="46" t="s">
        <v>503</v>
      </c>
      <c r="G28" s="54" t="s">
        <v>603</v>
      </c>
      <c r="H28" s="38" t="s">
        <v>597</v>
      </c>
      <c r="I28" s="54">
        <v>33903026</v>
      </c>
      <c r="J28" s="100">
        <v>58.25</v>
      </c>
      <c r="K28" s="8"/>
      <c r="L28" s="109">
        <f t="shared" si="1"/>
        <v>0</v>
      </c>
      <c r="M28" s="109">
        <f t="shared" si="2"/>
        <v>0</v>
      </c>
      <c r="N28" s="120"/>
      <c r="O28" s="119">
        <f t="shared" si="3"/>
        <v>0</v>
      </c>
      <c r="P28" s="120"/>
      <c r="Q28" s="120"/>
      <c r="R28" s="120"/>
      <c r="S28" s="13">
        <f t="shared" si="4"/>
        <v>0</v>
      </c>
      <c r="T28" s="14" t="str">
        <f t="shared" si="0"/>
        <v>OK</v>
      </c>
      <c r="U28" s="197"/>
      <c r="V28" s="197"/>
      <c r="W28" s="205"/>
      <c r="X28" s="204"/>
      <c r="Y28" s="204"/>
      <c r="Z28" s="204"/>
      <c r="AA28" s="204"/>
      <c r="AB28" s="197"/>
      <c r="AC28" s="197"/>
      <c r="AD28" s="197"/>
      <c r="AE28" s="197"/>
      <c r="AF28" s="197"/>
      <c r="AG28" s="31"/>
      <c r="AH28" s="31"/>
      <c r="AI28" s="31"/>
      <c r="AJ28" s="31"/>
      <c r="AK28" s="31"/>
      <c r="AL28" s="31"/>
    </row>
    <row r="29" spans="1:38" ht="57.2" customHeight="1" x14ac:dyDescent="0.25">
      <c r="A29" s="315"/>
      <c r="B29" s="314"/>
      <c r="C29" s="77">
        <v>35</v>
      </c>
      <c r="D29" s="67" t="s">
        <v>566</v>
      </c>
      <c r="E29" s="68" t="s">
        <v>505</v>
      </c>
      <c r="F29" s="46" t="s">
        <v>503</v>
      </c>
      <c r="G29" s="54" t="s">
        <v>603</v>
      </c>
      <c r="H29" s="38" t="s">
        <v>597</v>
      </c>
      <c r="I29" s="54">
        <v>33903026</v>
      </c>
      <c r="J29" s="100">
        <v>308.75</v>
      </c>
      <c r="K29" s="8">
        <v>5</v>
      </c>
      <c r="L29" s="109">
        <f t="shared" si="1"/>
        <v>5</v>
      </c>
      <c r="M29" s="109">
        <f t="shared" si="2"/>
        <v>5</v>
      </c>
      <c r="N29" s="120"/>
      <c r="O29" s="119">
        <f t="shared" si="3"/>
        <v>1</v>
      </c>
      <c r="P29" s="120"/>
      <c r="Q29" s="120"/>
      <c r="R29" s="120"/>
      <c r="S29" s="13">
        <f t="shared" si="4"/>
        <v>0</v>
      </c>
      <c r="T29" s="14" t="str">
        <f t="shared" si="0"/>
        <v>OK</v>
      </c>
      <c r="U29" s="197"/>
      <c r="V29" s="197"/>
      <c r="W29" s="205"/>
      <c r="X29" s="204"/>
      <c r="Y29" s="204"/>
      <c r="Z29" s="204"/>
      <c r="AA29" s="204"/>
      <c r="AB29" s="197"/>
      <c r="AC29" s="197"/>
      <c r="AD29" s="197"/>
      <c r="AE29" s="197"/>
      <c r="AF29" s="198">
        <v>5</v>
      </c>
      <c r="AG29" s="31"/>
      <c r="AH29" s="31"/>
      <c r="AI29" s="31"/>
      <c r="AJ29" s="31"/>
      <c r="AK29" s="31"/>
      <c r="AL29" s="31"/>
    </row>
    <row r="30" spans="1:38" ht="69" customHeight="1" x14ac:dyDescent="0.25">
      <c r="A30" s="315"/>
      <c r="B30" s="314"/>
      <c r="C30" s="77">
        <v>36</v>
      </c>
      <c r="D30" s="67" t="s">
        <v>567</v>
      </c>
      <c r="E30" s="68" t="s">
        <v>506</v>
      </c>
      <c r="F30" s="46" t="s">
        <v>503</v>
      </c>
      <c r="G30" s="54" t="s">
        <v>603</v>
      </c>
      <c r="H30" s="38" t="s">
        <v>597</v>
      </c>
      <c r="I30" s="54">
        <v>33903026</v>
      </c>
      <c r="J30" s="100">
        <v>88.13</v>
      </c>
      <c r="K30" s="8"/>
      <c r="L30" s="109">
        <f t="shared" si="1"/>
        <v>0</v>
      </c>
      <c r="M30" s="109">
        <f t="shared" si="2"/>
        <v>0</v>
      </c>
      <c r="N30" s="120"/>
      <c r="O30" s="119">
        <f t="shared" si="3"/>
        <v>0</v>
      </c>
      <c r="P30" s="120"/>
      <c r="Q30" s="120"/>
      <c r="R30" s="120"/>
      <c r="S30" s="13">
        <f t="shared" si="4"/>
        <v>0</v>
      </c>
      <c r="T30" s="14" t="str">
        <f t="shared" si="0"/>
        <v>OK</v>
      </c>
      <c r="U30" s="197"/>
      <c r="V30" s="197"/>
      <c r="W30" s="204"/>
      <c r="X30" s="204"/>
      <c r="Y30" s="204"/>
      <c r="Z30" s="204"/>
      <c r="AA30" s="204"/>
      <c r="AB30" s="197"/>
      <c r="AC30" s="197"/>
      <c r="AD30" s="197"/>
      <c r="AE30" s="197"/>
      <c r="AF30" s="197"/>
      <c r="AG30" s="31"/>
      <c r="AH30" s="31"/>
      <c r="AI30" s="31"/>
      <c r="AJ30" s="31"/>
      <c r="AK30" s="31"/>
      <c r="AL30" s="31"/>
    </row>
    <row r="31" spans="1:38" ht="39.950000000000003" customHeight="1" x14ac:dyDescent="0.25">
      <c r="A31" s="315"/>
      <c r="B31" s="314"/>
      <c r="C31" s="77">
        <v>37</v>
      </c>
      <c r="D31" s="95" t="s">
        <v>568</v>
      </c>
      <c r="E31" s="94" t="s">
        <v>506</v>
      </c>
      <c r="F31" s="46" t="s">
        <v>503</v>
      </c>
      <c r="G31" s="54" t="s">
        <v>603</v>
      </c>
      <c r="H31" s="38" t="s">
        <v>597</v>
      </c>
      <c r="I31" s="54">
        <v>33903026</v>
      </c>
      <c r="J31" s="100">
        <v>333.27</v>
      </c>
      <c r="K31" s="8"/>
      <c r="L31" s="109">
        <f t="shared" si="1"/>
        <v>0</v>
      </c>
      <c r="M31" s="109">
        <f t="shared" si="2"/>
        <v>0</v>
      </c>
      <c r="N31" s="120"/>
      <c r="O31" s="119">
        <f t="shared" si="3"/>
        <v>0</v>
      </c>
      <c r="P31" s="120"/>
      <c r="Q31" s="120"/>
      <c r="R31" s="120"/>
      <c r="S31" s="13">
        <f t="shared" si="4"/>
        <v>0</v>
      </c>
      <c r="T31" s="14" t="str">
        <f t="shared" si="0"/>
        <v>OK</v>
      </c>
      <c r="U31" s="197"/>
      <c r="V31" s="197"/>
      <c r="W31" s="204"/>
      <c r="X31" s="204"/>
      <c r="Y31" s="204"/>
      <c r="Z31" s="204"/>
      <c r="AA31" s="204"/>
      <c r="AB31" s="197"/>
      <c r="AC31" s="197"/>
      <c r="AD31" s="197"/>
      <c r="AE31" s="197"/>
      <c r="AF31" s="197"/>
      <c r="AG31" s="31"/>
      <c r="AH31" s="31"/>
      <c r="AI31" s="31"/>
      <c r="AJ31" s="31"/>
      <c r="AK31" s="31"/>
      <c r="AL31" s="31"/>
    </row>
    <row r="32" spans="1:38" ht="39.950000000000003" customHeight="1" x14ac:dyDescent="0.25">
      <c r="A32" s="315"/>
      <c r="B32" s="314"/>
      <c r="C32" s="77">
        <v>38</v>
      </c>
      <c r="D32" s="95" t="s">
        <v>569</v>
      </c>
      <c r="E32" s="94" t="s">
        <v>507</v>
      </c>
      <c r="F32" s="46" t="s">
        <v>503</v>
      </c>
      <c r="G32" s="54" t="s">
        <v>603</v>
      </c>
      <c r="H32" s="38" t="s">
        <v>597</v>
      </c>
      <c r="I32" s="54">
        <v>33903026</v>
      </c>
      <c r="J32" s="100">
        <v>331.19</v>
      </c>
      <c r="K32" s="8"/>
      <c r="L32" s="109">
        <f t="shared" si="1"/>
        <v>0</v>
      </c>
      <c r="M32" s="109">
        <f t="shared" si="2"/>
        <v>0</v>
      </c>
      <c r="N32" s="120"/>
      <c r="O32" s="119">
        <f t="shared" si="3"/>
        <v>0</v>
      </c>
      <c r="P32" s="120"/>
      <c r="Q32" s="120"/>
      <c r="R32" s="120"/>
      <c r="S32" s="13">
        <f t="shared" si="4"/>
        <v>0</v>
      </c>
      <c r="T32" s="14" t="str">
        <f t="shared" si="0"/>
        <v>OK</v>
      </c>
      <c r="U32" s="197"/>
      <c r="V32" s="197"/>
      <c r="W32" s="204"/>
      <c r="X32" s="204"/>
      <c r="Y32" s="204"/>
      <c r="Z32" s="204"/>
      <c r="AA32" s="204"/>
      <c r="AB32" s="197"/>
      <c r="AC32" s="197"/>
      <c r="AD32" s="197"/>
      <c r="AE32" s="197"/>
      <c r="AF32" s="197"/>
      <c r="AG32" s="31"/>
      <c r="AH32" s="31"/>
      <c r="AI32" s="31"/>
      <c r="AJ32" s="31"/>
      <c r="AK32" s="31"/>
      <c r="AL32" s="31"/>
    </row>
    <row r="33" spans="1:38" ht="39.950000000000003" customHeight="1" x14ac:dyDescent="0.25">
      <c r="A33" s="315"/>
      <c r="B33" s="308"/>
      <c r="C33" s="77">
        <v>39</v>
      </c>
      <c r="D33" s="67" t="s">
        <v>570</v>
      </c>
      <c r="E33" s="68" t="s">
        <v>508</v>
      </c>
      <c r="F33" s="46" t="s">
        <v>503</v>
      </c>
      <c r="G33" s="54" t="s">
        <v>603</v>
      </c>
      <c r="H33" s="38" t="s">
        <v>597</v>
      </c>
      <c r="I33" s="54">
        <v>33903026</v>
      </c>
      <c r="J33" s="100">
        <v>549.65</v>
      </c>
      <c r="K33" s="8"/>
      <c r="L33" s="109">
        <f t="shared" si="1"/>
        <v>0</v>
      </c>
      <c r="M33" s="109">
        <f t="shared" si="2"/>
        <v>0</v>
      </c>
      <c r="N33" s="120"/>
      <c r="O33" s="119">
        <f t="shared" si="3"/>
        <v>0</v>
      </c>
      <c r="P33" s="120"/>
      <c r="Q33" s="120"/>
      <c r="R33" s="120"/>
      <c r="S33" s="13">
        <f t="shared" si="4"/>
        <v>0</v>
      </c>
      <c r="T33" s="14" t="str">
        <f t="shared" si="0"/>
        <v>OK</v>
      </c>
      <c r="U33" s="197"/>
      <c r="V33" s="197"/>
      <c r="W33" s="204"/>
      <c r="X33" s="204"/>
      <c r="Y33" s="204"/>
      <c r="Z33" s="204"/>
      <c r="AA33" s="204"/>
      <c r="AB33" s="197"/>
      <c r="AC33" s="197"/>
      <c r="AD33" s="197"/>
      <c r="AE33" s="197"/>
      <c r="AF33" s="197"/>
      <c r="AG33" s="31"/>
      <c r="AH33" s="31"/>
      <c r="AI33" s="31"/>
      <c r="AJ33" s="31"/>
      <c r="AK33" s="31"/>
      <c r="AL33" s="31"/>
    </row>
    <row r="34" spans="1:38" ht="39.950000000000003" customHeight="1" x14ac:dyDescent="0.25">
      <c r="A34" s="309">
        <v>18</v>
      </c>
      <c r="B34" s="311" t="s">
        <v>509</v>
      </c>
      <c r="C34" s="82">
        <v>59</v>
      </c>
      <c r="D34" s="90" t="s">
        <v>571</v>
      </c>
      <c r="E34" s="91" t="s">
        <v>510</v>
      </c>
      <c r="F34" s="85" t="s">
        <v>472</v>
      </c>
      <c r="G34" s="97" t="s">
        <v>604</v>
      </c>
      <c r="H34" s="238" t="s">
        <v>597</v>
      </c>
      <c r="I34" s="97">
        <v>33903017</v>
      </c>
      <c r="J34" s="101">
        <v>241.02</v>
      </c>
      <c r="K34" s="8">
        <v>50</v>
      </c>
      <c r="L34" s="109">
        <f t="shared" si="1"/>
        <v>0</v>
      </c>
      <c r="M34" s="109">
        <f t="shared" si="2"/>
        <v>0</v>
      </c>
      <c r="N34" s="120"/>
      <c r="O34" s="119">
        <f t="shared" si="3"/>
        <v>12</v>
      </c>
      <c r="P34" s="120"/>
      <c r="Q34" s="120"/>
      <c r="R34" s="120"/>
      <c r="S34" s="13">
        <f t="shared" si="4"/>
        <v>50</v>
      </c>
      <c r="T34" s="14" t="str">
        <f t="shared" si="0"/>
        <v>OK</v>
      </c>
      <c r="U34" s="197"/>
      <c r="V34" s="197"/>
      <c r="W34" s="204"/>
      <c r="X34" s="204"/>
      <c r="Y34" s="204"/>
      <c r="Z34" s="204"/>
      <c r="AA34" s="204"/>
      <c r="AB34" s="197"/>
      <c r="AC34" s="197"/>
      <c r="AD34" s="197"/>
      <c r="AE34" s="197"/>
      <c r="AF34" s="197"/>
      <c r="AG34" s="31"/>
      <c r="AH34" s="31"/>
      <c r="AI34" s="31"/>
      <c r="AJ34" s="31"/>
      <c r="AK34" s="31"/>
      <c r="AL34" s="31"/>
    </row>
    <row r="35" spans="1:38" ht="39.950000000000003" customHeight="1" x14ac:dyDescent="0.25">
      <c r="A35" s="310"/>
      <c r="B35" s="312"/>
      <c r="C35" s="82">
        <v>60</v>
      </c>
      <c r="D35" s="90" t="s">
        <v>572</v>
      </c>
      <c r="E35" s="91" t="s">
        <v>730</v>
      </c>
      <c r="F35" s="85" t="s">
        <v>472</v>
      </c>
      <c r="G35" s="97" t="s">
        <v>605</v>
      </c>
      <c r="H35" s="238" t="s">
        <v>597</v>
      </c>
      <c r="I35" s="97">
        <v>33903017</v>
      </c>
      <c r="J35" s="101">
        <v>285.95999999999998</v>
      </c>
      <c r="K35" s="8">
        <v>100</v>
      </c>
      <c r="L35" s="109">
        <f t="shared" si="1"/>
        <v>80</v>
      </c>
      <c r="M35" s="109">
        <f t="shared" si="2"/>
        <v>80</v>
      </c>
      <c r="N35" s="120"/>
      <c r="O35" s="119">
        <f t="shared" si="3"/>
        <v>25</v>
      </c>
      <c r="P35" s="120"/>
      <c r="Q35" s="120"/>
      <c r="R35" s="120"/>
      <c r="S35" s="13">
        <f t="shared" si="4"/>
        <v>20</v>
      </c>
      <c r="T35" s="14" t="str">
        <f t="shared" si="0"/>
        <v>OK</v>
      </c>
      <c r="U35" s="197"/>
      <c r="V35" s="197"/>
      <c r="W35" s="204"/>
      <c r="X35" s="203">
        <v>80</v>
      </c>
      <c r="Y35" s="204"/>
      <c r="Z35" s="204"/>
      <c r="AA35" s="204"/>
      <c r="AB35" s="197"/>
      <c r="AC35" s="197"/>
      <c r="AD35" s="197"/>
      <c r="AE35" s="197"/>
      <c r="AF35" s="197"/>
      <c r="AG35" s="31"/>
      <c r="AH35" s="31"/>
      <c r="AI35" s="31"/>
      <c r="AJ35" s="31"/>
      <c r="AK35" s="31"/>
      <c r="AL35" s="31"/>
    </row>
    <row r="36" spans="1:38" ht="39.950000000000003" customHeight="1" x14ac:dyDescent="0.25">
      <c r="A36" s="310"/>
      <c r="B36" s="312"/>
      <c r="C36" s="82">
        <v>61</v>
      </c>
      <c r="D36" s="90" t="s">
        <v>573</v>
      </c>
      <c r="E36" s="91" t="s">
        <v>512</v>
      </c>
      <c r="F36" s="85" t="s">
        <v>472</v>
      </c>
      <c r="G36" s="97" t="s">
        <v>605</v>
      </c>
      <c r="H36" s="238" t="s">
        <v>597</v>
      </c>
      <c r="I36" s="97">
        <v>33903017</v>
      </c>
      <c r="J36" s="101">
        <v>652.70000000000005</v>
      </c>
      <c r="K36" s="8">
        <v>5</v>
      </c>
      <c r="L36" s="109">
        <f t="shared" si="1"/>
        <v>5</v>
      </c>
      <c r="M36" s="109">
        <f t="shared" si="2"/>
        <v>5</v>
      </c>
      <c r="N36" s="120"/>
      <c r="O36" s="119">
        <f t="shared" si="3"/>
        <v>1</v>
      </c>
      <c r="P36" s="120"/>
      <c r="Q36" s="120"/>
      <c r="R36" s="120"/>
      <c r="S36" s="13">
        <f t="shared" si="4"/>
        <v>0</v>
      </c>
      <c r="T36" s="14" t="str">
        <f t="shared" si="0"/>
        <v>OK</v>
      </c>
      <c r="U36" s="197"/>
      <c r="V36" s="197"/>
      <c r="W36" s="204"/>
      <c r="X36" s="203">
        <v>5</v>
      </c>
      <c r="Y36" s="204"/>
      <c r="Z36" s="204"/>
      <c r="AA36" s="204"/>
      <c r="AB36" s="197"/>
      <c r="AC36" s="197"/>
      <c r="AD36" s="197"/>
      <c r="AE36" s="197"/>
      <c r="AF36" s="197"/>
      <c r="AG36" s="31"/>
      <c r="AH36" s="31"/>
      <c r="AI36" s="31"/>
      <c r="AJ36" s="31"/>
      <c r="AK36" s="31"/>
      <c r="AL36" s="31"/>
    </row>
    <row r="37" spans="1:38" ht="39.950000000000003" customHeight="1" x14ac:dyDescent="0.25">
      <c r="A37" s="310"/>
      <c r="B37" s="312"/>
      <c r="C37" s="82">
        <v>62</v>
      </c>
      <c r="D37" s="92" t="s">
        <v>574</v>
      </c>
      <c r="E37" s="91" t="s">
        <v>513</v>
      </c>
      <c r="F37" s="85" t="s">
        <v>472</v>
      </c>
      <c r="G37" s="97" t="s">
        <v>605</v>
      </c>
      <c r="H37" s="238" t="s">
        <v>597</v>
      </c>
      <c r="I37" s="97">
        <v>33903017</v>
      </c>
      <c r="J37" s="101">
        <v>646.72</v>
      </c>
      <c r="K37" s="8">
        <v>20</v>
      </c>
      <c r="L37" s="109">
        <f t="shared" si="1"/>
        <v>20</v>
      </c>
      <c r="M37" s="109">
        <f t="shared" si="2"/>
        <v>20</v>
      </c>
      <c r="N37" s="120"/>
      <c r="O37" s="119">
        <f t="shared" si="3"/>
        <v>5</v>
      </c>
      <c r="P37" s="120"/>
      <c r="Q37" s="120"/>
      <c r="R37" s="120"/>
      <c r="S37" s="13">
        <f t="shared" si="4"/>
        <v>0</v>
      </c>
      <c r="T37" s="14" t="str">
        <f t="shared" si="0"/>
        <v>OK</v>
      </c>
      <c r="U37" s="197"/>
      <c r="V37" s="197"/>
      <c r="W37" s="204"/>
      <c r="X37" s="203">
        <v>20</v>
      </c>
      <c r="Y37" s="204"/>
      <c r="Z37" s="204"/>
      <c r="AA37" s="204"/>
      <c r="AB37" s="197"/>
      <c r="AC37" s="197"/>
      <c r="AD37" s="197"/>
      <c r="AE37" s="197"/>
      <c r="AF37" s="197"/>
      <c r="AG37" s="31"/>
      <c r="AH37" s="31"/>
      <c r="AI37" s="31"/>
      <c r="AJ37" s="31"/>
      <c r="AK37" s="31"/>
      <c r="AL37" s="31"/>
    </row>
    <row r="38" spans="1:38" ht="39.950000000000003" customHeight="1" x14ac:dyDescent="0.25">
      <c r="A38" s="310"/>
      <c r="B38" s="312"/>
      <c r="C38" s="82">
        <v>63</v>
      </c>
      <c r="D38" s="89" t="s">
        <v>575</v>
      </c>
      <c r="E38" s="87" t="s">
        <v>514</v>
      </c>
      <c r="F38" s="85" t="s">
        <v>472</v>
      </c>
      <c r="G38" s="97" t="s">
        <v>605</v>
      </c>
      <c r="H38" s="238" t="s">
        <v>597</v>
      </c>
      <c r="I38" s="97">
        <v>33903017</v>
      </c>
      <c r="J38" s="101">
        <v>1144.82</v>
      </c>
      <c r="K38" s="8">
        <v>5</v>
      </c>
      <c r="L38" s="109">
        <f t="shared" si="1"/>
        <v>5</v>
      </c>
      <c r="M38" s="109">
        <f t="shared" si="2"/>
        <v>5</v>
      </c>
      <c r="N38" s="120"/>
      <c r="O38" s="119">
        <f t="shared" si="3"/>
        <v>1</v>
      </c>
      <c r="P38" s="120"/>
      <c r="Q38" s="120"/>
      <c r="R38" s="120"/>
      <c r="S38" s="13">
        <f t="shared" si="4"/>
        <v>0</v>
      </c>
      <c r="T38" s="14" t="str">
        <f t="shared" si="0"/>
        <v>OK</v>
      </c>
      <c r="U38" s="197"/>
      <c r="V38" s="197"/>
      <c r="W38" s="204"/>
      <c r="X38" s="203">
        <v>5</v>
      </c>
      <c r="Y38" s="205"/>
      <c r="Z38" s="205"/>
      <c r="AA38" s="204"/>
      <c r="AB38" s="197"/>
      <c r="AC38" s="197"/>
      <c r="AD38" s="197"/>
      <c r="AE38" s="197"/>
      <c r="AF38" s="197"/>
      <c r="AG38" s="31"/>
      <c r="AH38" s="31"/>
      <c r="AI38" s="31"/>
      <c r="AJ38" s="31"/>
      <c r="AK38" s="31"/>
      <c r="AL38" s="31"/>
    </row>
    <row r="39" spans="1:38" ht="39.950000000000003" customHeight="1" x14ac:dyDescent="0.25">
      <c r="A39" s="310"/>
      <c r="B39" s="312"/>
      <c r="C39" s="82">
        <v>64</v>
      </c>
      <c r="D39" s="90" t="s">
        <v>576</v>
      </c>
      <c r="E39" s="91" t="s">
        <v>515</v>
      </c>
      <c r="F39" s="85" t="s">
        <v>472</v>
      </c>
      <c r="G39" s="97" t="s">
        <v>606</v>
      </c>
      <c r="H39" s="238" t="s">
        <v>597</v>
      </c>
      <c r="I39" s="97">
        <v>33903017</v>
      </c>
      <c r="J39" s="101">
        <v>2771.79</v>
      </c>
      <c r="K39" s="8">
        <v>5</v>
      </c>
      <c r="L39" s="109">
        <f t="shared" si="1"/>
        <v>5</v>
      </c>
      <c r="M39" s="109">
        <f t="shared" si="2"/>
        <v>5</v>
      </c>
      <c r="N39" s="120"/>
      <c r="O39" s="119">
        <f t="shared" si="3"/>
        <v>1</v>
      </c>
      <c r="P39" s="120"/>
      <c r="Q39" s="120"/>
      <c r="R39" s="120"/>
      <c r="S39" s="13">
        <f t="shared" si="4"/>
        <v>0</v>
      </c>
      <c r="T39" s="14" t="str">
        <f t="shared" si="0"/>
        <v>OK</v>
      </c>
      <c r="U39" s="197"/>
      <c r="V39" s="197"/>
      <c r="W39" s="204"/>
      <c r="X39" s="203">
        <v>5</v>
      </c>
      <c r="Y39" s="205"/>
      <c r="Z39" s="205"/>
      <c r="AA39" s="204"/>
      <c r="AB39" s="197"/>
      <c r="AC39" s="197"/>
      <c r="AD39" s="197"/>
      <c r="AE39" s="197"/>
      <c r="AF39" s="197"/>
      <c r="AG39" s="31"/>
      <c r="AH39" s="31"/>
      <c r="AI39" s="31"/>
      <c r="AJ39" s="31"/>
      <c r="AK39" s="31"/>
      <c r="AL39" s="31"/>
    </row>
    <row r="40" spans="1:38" ht="39.950000000000003" customHeight="1" x14ac:dyDescent="0.25">
      <c r="A40" s="310"/>
      <c r="B40" s="313"/>
      <c r="C40" s="82">
        <v>65</v>
      </c>
      <c r="D40" s="90" t="s">
        <v>577</v>
      </c>
      <c r="E40" s="91" t="s">
        <v>516</v>
      </c>
      <c r="F40" s="85" t="s">
        <v>472</v>
      </c>
      <c r="G40" s="97" t="s">
        <v>607</v>
      </c>
      <c r="H40" s="238" t="s">
        <v>597</v>
      </c>
      <c r="I40" s="97">
        <v>33903017</v>
      </c>
      <c r="J40" s="101">
        <v>1058.8599999999999</v>
      </c>
      <c r="K40" s="8">
        <v>2</v>
      </c>
      <c r="L40" s="109">
        <f t="shared" si="1"/>
        <v>0</v>
      </c>
      <c r="M40" s="109">
        <f t="shared" si="2"/>
        <v>0</v>
      </c>
      <c r="N40" s="120"/>
      <c r="O40" s="119">
        <f t="shared" si="3"/>
        <v>0</v>
      </c>
      <c r="P40" s="120"/>
      <c r="Q40" s="120"/>
      <c r="R40" s="120"/>
      <c r="S40" s="13">
        <f t="shared" si="4"/>
        <v>2</v>
      </c>
      <c r="T40" s="14" t="str">
        <f t="shared" si="0"/>
        <v>OK</v>
      </c>
      <c r="U40" s="197"/>
      <c r="V40" s="197"/>
      <c r="W40" s="204"/>
      <c r="X40" s="204"/>
      <c r="Y40" s="205"/>
      <c r="Z40" s="205"/>
      <c r="AA40" s="204"/>
      <c r="AB40" s="197"/>
      <c r="AC40" s="197"/>
      <c r="AD40" s="197"/>
      <c r="AE40" s="197"/>
      <c r="AF40" s="197"/>
      <c r="AG40" s="31"/>
      <c r="AH40" s="31"/>
      <c r="AI40" s="31"/>
      <c r="AJ40" s="31"/>
      <c r="AK40" s="31"/>
      <c r="AL40" s="31"/>
    </row>
    <row r="41" spans="1:38" ht="39.950000000000003" customHeight="1" x14ac:dyDescent="0.25">
      <c r="A41" s="75">
        <v>21</v>
      </c>
      <c r="B41" s="76" t="s">
        <v>517</v>
      </c>
      <c r="C41" s="77">
        <v>68</v>
      </c>
      <c r="D41" s="95" t="s">
        <v>578</v>
      </c>
      <c r="E41" s="94" t="s">
        <v>518</v>
      </c>
      <c r="F41" s="46" t="s">
        <v>519</v>
      </c>
      <c r="G41" s="54" t="s">
        <v>608</v>
      </c>
      <c r="H41" s="38" t="s">
        <v>597</v>
      </c>
      <c r="I41" s="54">
        <v>33903016</v>
      </c>
      <c r="J41" s="100">
        <v>56.81</v>
      </c>
      <c r="K41" s="8"/>
      <c r="L41" s="109">
        <f t="shared" si="1"/>
        <v>0</v>
      </c>
      <c r="M41" s="109">
        <f t="shared" si="2"/>
        <v>0</v>
      </c>
      <c r="N41" s="120"/>
      <c r="O41" s="119">
        <f t="shared" si="3"/>
        <v>0</v>
      </c>
      <c r="P41" s="120"/>
      <c r="Q41" s="120"/>
      <c r="R41" s="120"/>
      <c r="S41" s="13">
        <f t="shared" si="4"/>
        <v>0</v>
      </c>
      <c r="T41" s="14" t="str">
        <f t="shared" si="0"/>
        <v>OK</v>
      </c>
      <c r="U41" s="197"/>
      <c r="V41" s="197"/>
      <c r="W41" s="204"/>
      <c r="X41" s="204"/>
      <c r="Y41" s="205"/>
      <c r="Z41" s="205"/>
      <c r="AA41" s="204"/>
      <c r="AB41" s="197"/>
      <c r="AC41" s="197"/>
      <c r="AD41" s="197"/>
      <c r="AE41" s="197"/>
      <c r="AF41" s="197"/>
      <c r="AG41" s="31"/>
      <c r="AH41" s="31"/>
      <c r="AI41" s="31"/>
      <c r="AJ41" s="31"/>
      <c r="AK41" s="31"/>
      <c r="AL41" s="31"/>
    </row>
    <row r="42" spans="1:38" ht="39.950000000000003" customHeight="1" x14ac:dyDescent="0.25">
      <c r="A42" s="309">
        <v>23</v>
      </c>
      <c r="B42" s="311" t="s">
        <v>520</v>
      </c>
      <c r="C42" s="82">
        <v>75</v>
      </c>
      <c r="D42" s="83" t="s">
        <v>579</v>
      </c>
      <c r="E42" s="84" t="s">
        <v>521</v>
      </c>
      <c r="F42" s="85" t="s">
        <v>522</v>
      </c>
      <c r="G42" s="97" t="s">
        <v>609</v>
      </c>
      <c r="H42" s="238" t="s">
        <v>597</v>
      </c>
      <c r="I42" s="97">
        <v>33903017</v>
      </c>
      <c r="J42" s="101">
        <v>13.87</v>
      </c>
      <c r="K42" s="8">
        <v>10</v>
      </c>
      <c r="L42" s="109">
        <f t="shared" si="1"/>
        <v>10</v>
      </c>
      <c r="M42" s="109">
        <f t="shared" si="2"/>
        <v>10</v>
      </c>
      <c r="N42" s="120"/>
      <c r="O42" s="119">
        <f t="shared" si="3"/>
        <v>2</v>
      </c>
      <c r="P42" s="120"/>
      <c r="Q42" s="120"/>
      <c r="R42" s="120"/>
      <c r="S42" s="13">
        <f t="shared" si="4"/>
        <v>0</v>
      </c>
      <c r="T42" s="14" t="str">
        <f t="shared" si="0"/>
        <v>OK</v>
      </c>
      <c r="U42" s="197"/>
      <c r="V42" s="197"/>
      <c r="W42" s="204"/>
      <c r="X42" s="204"/>
      <c r="Y42" s="205"/>
      <c r="Z42" s="205"/>
      <c r="AA42" s="198">
        <v>10</v>
      </c>
      <c r="AB42" s="197"/>
      <c r="AC42" s="197"/>
      <c r="AD42" s="197"/>
      <c r="AE42" s="197"/>
      <c r="AF42" s="197"/>
      <c r="AG42" s="31"/>
      <c r="AH42" s="31"/>
      <c r="AI42" s="31"/>
      <c r="AJ42" s="31"/>
      <c r="AK42" s="31"/>
      <c r="AL42" s="31"/>
    </row>
    <row r="43" spans="1:38" ht="39.950000000000003" customHeight="1" x14ac:dyDescent="0.25">
      <c r="A43" s="310"/>
      <c r="B43" s="312"/>
      <c r="C43" s="82">
        <v>76</v>
      </c>
      <c r="D43" s="83" t="s">
        <v>580</v>
      </c>
      <c r="E43" s="84" t="s">
        <v>523</v>
      </c>
      <c r="F43" s="85" t="s">
        <v>524</v>
      </c>
      <c r="G43" s="97">
        <v>3816046</v>
      </c>
      <c r="H43" s="238" t="s">
        <v>597</v>
      </c>
      <c r="I43" s="97">
        <v>33903016</v>
      </c>
      <c r="J43" s="101">
        <v>24.91</v>
      </c>
      <c r="K43" s="8">
        <v>10</v>
      </c>
      <c r="L43" s="109">
        <f t="shared" si="1"/>
        <v>10</v>
      </c>
      <c r="M43" s="109">
        <f t="shared" si="2"/>
        <v>10</v>
      </c>
      <c r="N43" s="120"/>
      <c r="O43" s="119">
        <f t="shared" si="3"/>
        <v>2</v>
      </c>
      <c r="P43" s="120"/>
      <c r="Q43" s="120"/>
      <c r="R43" s="120"/>
      <c r="S43" s="13">
        <f t="shared" si="4"/>
        <v>0</v>
      </c>
      <c r="T43" s="14" t="str">
        <f t="shared" si="0"/>
        <v>OK</v>
      </c>
      <c r="U43" s="197"/>
      <c r="V43" s="197"/>
      <c r="W43" s="204"/>
      <c r="X43" s="204"/>
      <c r="Y43" s="205"/>
      <c r="Z43" s="205"/>
      <c r="AA43" s="198">
        <v>10</v>
      </c>
      <c r="AB43" s="197"/>
      <c r="AC43" s="197"/>
      <c r="AD43" s="197"/>
      <c r="AE43" s="197"/>
      <c r="AF43" s="197"/>
      <c r="AG43" s="31"/>
      <c r="AH43" s="31"/>
      <c r="AI43" s="31"/>
      <c r="AJ43" s="31"/>
      <c r="AK43" s="31"/>
      <c r="AL43" s="31"/>
    </row>
    <row r="44" spans="1:38" ht="39.950000000000003" customHeight="1" x14ac:dyDescent="0.25">
      <c r="A44" s="310"/>
      <c r="B44" s="313"/>
      <c r="C44" s="82">
        <v>77</v>
      </c>
      <c r="D44" s="83" t="s">
        <v>581</v>
      </c>
      <c r="E44" s="84" t="s">
        <v>523</v>
      </c>
      <c r="F44" s="85" t="s">
        <v>525</v>
      </c>
      <c r="G44" s="97">
        <v>36021004</v>
      </c>
      <c r="H44" s="238" t="s">
        <v>597</v>
      </c>
      <c r="I44" s="97">
        <v>33903011</v>
      </c>
      <c r="J44" s="101">
        <v>27.94</v>
      </c>
      <c r="K44" s="8">
        <v>10</v>
      </c>
      <c r="L44" s="109">
        <f t="shared" si="1"/>
        <v>10</v>
      </c>
      <c r="M44" s="109">
        <f t="shared" si="2"/>
        <v>10</v>
      </c>
      <c r="N44" s="120"/>
      <c r="O44" s="119">
        <f t="shared" si="3"/>
        <v>2</v>
      </c>
      <c r="P44" s="120"/>
      <c r="Q44" s="120"/>
      <c r="R44" s="120"/>
      <c r="S44" s="13">
        <f t="shared" si="4"/>
        <v>0</v>
      </c>
      <c r="T44" s="14" t="str">
        <f t="shared" si="0"/>
        <v>OK</v>
      </c>
      <c r="U44" s="197"/>
      <c r="V44" s="197"/>
      <c r="W44" s="204"/>
      <c r="X44" s="204"/>
      <c r="Y44" s="205"/>
      <c r="Z44" s="205"/>
      <c r="AA44" s="198">
        <v>10</v>
      </c>
      <c r="AB44" s="197"/>
      <c r="AC44" s="197"/>
      <c r="AD44" s="197"/>
      <c r="AE44" s="197"/>
      <c r="AF44" s="197"/>
      <c r="AG44" s="31"/>
      <c r="AH44" s="31"/>
      <c r="AI44" s="31"/>
      <c r="AJ44" s="31"/>
      <c r="AK44" s="31"/>
      <c r="AL44" s="31"/>
    </row>
    <row r="45" spans="1:38" ht="39.950000000000003" customHeight="1" x14ac:dyDescent="0.25">
      <c r="A45" s="75">
        <v>24</v>
      </c>
      <c r="B45" s="76" t="s">
        <v>526</v>
      </c>
      <c r="C45" s="77">
        <v>78</v>
      </c>
      <c r="D45" s="96" t="s">
        <v>582</v>
      </c>
      <c r="E45" s="68" t="s">
        <v>527</v>
      </c>
      <c r="F45" s="46" t="s">
        <v>522</v>
      </c>
      <c r="G45" s="54" t="s">
        <v>610</v>
      </c>
      <c r="H45" s="38" t="s">
        <v>597</v>
      </c>
      <c r="I45" s="54">
        <v>33903017</v>
      </c>
      <c r="J45" s="100">
        <v>250</v>
      </c>
      <c r="K45" s="8"/>
      <c r="L45" s="109">
        <f t="shared" si="1"/>
        <v>0</v>
      </c>
      <c r="M45" s="109">
        <f t="shared" si="2"/>
        <v>0</v>
      </c>
      <c r="N45" s="120"/>
      <c r="O45" s="119">
        <f t="shared" si="3"/>
        <v>0</v>
      </c>
      <c r="P45" s="120"/>
      <c r="Q45" s="120"/>
      <c r="R45" s="120"/>
      <c r="S45" s="13">
        <f t="shared" si="4"/>
        <v>0</v>
      </c>
      <c r="T45" s="14" t="str">
        <f t="shared" si="0"/>
        <v>OK</v>
      </c>
      <c r="U45" s="197"/>
      <c r="V45" s="197"/>
      <c r="W45" s="204"/>
      <c r="X45" s="204"/>
      <c r="Y45" s="205"/>
      <c r="Z45" s="205"/>
      <c r="AA45" s="204"/>
      <c r="AB45" s="197"/>
      <c r="AC45" s="197"/>
      <c r="AD45" s="197"/>
      <c r="AE45" s="197"/>
      <c r="AF45" s="197"/>
      <c r="AG45" s="31"/>
      <c r="AH45" s="31"/>
      <c r="AI45" s="31"/>
      <c r="AJ45" s="31"/>
      <c r="AK45" s="31"/>
      <c r="AL45" s="31"/>
    </row>
    <row r="46" spans="1:38" ht="39.950000000000003" customHeight="1" x14ac:dyDescent="0.25">
      <c r="A46" s="309">
        <v>30</v>
      </c>
      <c r="B46" s="311" t="s">
        <v>528</v>
      </c>
      <c r="C46" s="82">
        <v>84</v>
      </c>
      <c r="D46" s="92" t="s">
        <v>583</v>
      </c>
      <c r="E46" s="91" t="s">
        <v>529</v>
      </c>
      <c r="F46" s="85" t="s">
        <v>530</v>
      </c>
      <c r="G46" s="97" t="s">
        <v>611</v>
      </c>
      <c r="H46" s="238" t="s">
        <v>597</v>
      </c>
      <c r="I46" s="97">
        <v>33903017</v>
      </c>
      <c r="J46" s="101">
        <v>1357.6</v>
      </c>
      <c r="K46" s="8"/>
      <c r="L46" s="109">
        <f t="shared" si="1"/>
        <v>0</v>
      </c>
      <c r="M46" s="109">
        <f t="shared" si="2"/>
        <v>0</v>
      </c>
      <c r="N46" s="120"/>
      <c r="O46" s="119">
        <f t="shared" si="3"/>
        <v>0</v>
      </c>
      <c r="P46" s="120"/>
      <c r="Q46" s="120"/>
      <c r="R46" s="120"/>
      <c r="S46" s="13">
        <f t="shared" si="4"/>
        <v>0</v>
      </c>
      <c r="T46" s="14" t="str">
        <f t="shared" si="0"/>
        <v>OK</v>
      </c>
      <c r="U46" s="197"/>
      <c r="V46" s="197"/>
      <c r="W46" s="204"/>
      <c r="X46" s="204"/>
      <c r="Y46" s="205"/>
      <c r="Z46" s="205"/>
      <c r="AA46" s="204"/>
      <c r="AB46" s="197"/>
      <c r="AC46" s="197"/>
      <c r="AD46" s="197"/>
      <c r="AE46" s="197"/>
      <c r="AF46" s="197"/>
      <c r="AG46" s="31"/>
      <c r="AH46" s="31"/>
      <c r="AI46" s="31"/>
      <c r="AJ46" s="31"/>
      <c r="AK46" s="31"/>
      <c r="AL46" s="31"/>
    </row>
    <row r="47" spans="1:38" ht="39.950000000000003" customHeight="1" x14ac:dyDescent="0.25">
      <c r="A47" s="310"/>
      <c r="B47" s="312"/>
      <c r="C47" s="82">
        <v>85</v>
      </c>
      <c r="D47" s="92" t="s">
        <v>584</v>
      </c>
      <c r="E47" s="91" t="s">
        <v>529</v>
      </c>
      <c r="F47" s="85" t="s">
        <v>530</v>
      </c>
      <c r="G47" s="97" t="s">
        <v>611</v>
      </c>
      <c r="H47" s="238" t="s">
        <v>597</v>
      </c>
      <c r="I47" s="97">
        <v>33903017</v>
      </c>
      <c r="J47" s="101">
        <v>1413.46</v>
      </c>
      <c r="K47" s="8"/>
      <c r="L47" s="109">
        <f t="shared" si="1"/>
        <v>0</v>
      </c>
      <c r="M47" s="109">
        <f t="shared" si="2"/>
        <v>0</v>
      </c>
      <c r="N47" s="120"/>
      <c r="O47" s="119">
        <f t="shared" si="3"/>
        <v>0</v>
      </c>
      <c r="P47" s="120"/>
      <c r="Q47" s="120"/>
      <c r="R47" s="120"/>
      <c r="S47" s="13">
        <f t="shared" si="4"/>
        <v>0</v>
      </c>
      <c r="T47" s="14" t="str">
        <f t="shared" si="0"/>
        <v>OK</v>
      </c>
      <c r="U47" s="197"/>
      <c r="V47" s="197"/>
      <c r="W47" s="204"/>
      <c r="X47" s="204"/>
      <c r="Y47" s="205"/>
      <c r="Z47" s="205"/>
      <c r="AA47" s="204"/>
      <c r="AB47" s="197"/>
      <c r="AC47" s="197"/>
      <c r="AD47" s="197"/>
      <c r="AE47" s="197"/>
      <c r="AF47" s="197"/>
      <c r="AG47" s="31"/>
      <c r="AH47" s="31"/>
      <c r="AI47" s="31"/>
      <c r="AJ47" s="31"/>
      <c r="AK47" s="31"/>
      <c r="AL47" s="31"/>
    </row>
    <row r="48" spans="1:38" ht="39.950000000000003" customHeight="1" x14ac:dyDescent="0.25">
      <c r="A48" s="310"/>
      <c r="B48" s="312"/>
      <c r="C48" s="82">
        <v>86</v>
      </c>
      <c r="D48" s="92" t="s">
        <v>585</v>
      </c>
      <c r="E48" s="91" t="s">
        <v>529</v>
      </c>
      <c r="F48" s="85" t="s">
        <v>530</v>
      </c>
      <c r="G48" s="97" t="s">
        <v>611</v>
      </c>
      <c r="H48" s="238" t="s">
        <v>597</v>
      </c>
      <c r="I48" s="97">
        <v>33903017</v>
      </c>
      <c r="J48" s="101">
        <v>1452.36</v>
      </c>
      <c r="K48" s="8"/>
      <c r="L48" s="109">
        <f t="shared" si="1"/>
        <v>0</v>
      </c>
      <c r="M48" s="109">
        <f t="shared" si="2"/>
        <v>0</v>
      </c>
      <c r="N48" s="120"/>
      <c r="O48" s="119">
        <f t="shared" si="3"/>
        <v>0</v>
      </c>
      <c r="P48" s="120"/>
      <c r="Q48" s="120"/>
      <c r="R48" s="120"/>
      <c r="S48" s="13">
        <f t="shared" si="4"/>
        <v>0</v>
      </c>
      <c r="T48" s="14" t="str">
        <f t="shared" si="0"/>
        <v>OK</v>
      </c>
      <c r="U48" s="197"/>
      <c r="V48" s="197"/>
      <c r="W48" s="204"/>
      <c r="X48" s="204"/>
      <c r="Y48" s="205"/>
      <c r="Z48" s="205"/>
      <c r="AA48" s="204"/>
      <c r="AB48" s="197"/>
      <c r="AC48" s="197"/>
      <c r="AD48" s="197"/>
      <c r="AE48" s="197"/>
      <c r="AF48" s="197"/>
      <c r="AG48" s="31"/>
      <c r="AH48" s="31"/>
      <c r="AI48" s="31"/>
      <c r="AJ48" s="31"/>
      <c r="AK48" s="31"/>
      <c r="AL48" s="31"/>
    </row>
    <row r="49" spans="1:38" ht="39.950000000000003" customHeight="1" x14ac:dyDescent="0.25">
      <c r="A49" s="310"/>
      <c r="B49" s="313"/>
      <c r="C49" s="82">
        <v>87</v>
      </c>
      <c r="D49" s="92" t="s">
        <v>586</v>
      </c>
      <c r="E49" s="91" t="s">
        <v>529</v>
      </c>
      <c r="F49" s="85" t="s">
        <v>530</v>
      </c>
      <c r="G49" s="97" t="s">
        <v>611</v>
      </c>
      <c r="H49" s="238" t="s">
        <v>597</v>
      </c>
      <c r="I49" s="97">
        <v>33903017</v>
      </c>
      <c r="J49" s="101">
        <v>1462.34</v>
      </c>
      <c r="K49" s="8"/>
      <c r="L49" s="109">
        <f t="shared" si="1"/>
        <v>0</v>
      </c>
      <c r="M49" s="109">
        <f t="shared" si="2"/>
        <v>0</v>
      </c>
      <c r="N49" s="120"/>
      <c r="O49" s="119">
        <f t="shared" si="3"/>
        <v>0</v>
      </c>
      <c r="P49" s="120"/>
      <c r="Q49" s="120"/>
      <c r="R49" s="120"/>
      <c r="S49" s="13">
        <f t="shared" si="4"/>
        <v>0</v>
      </c>
      <c r="T49" s="14" t="str">
        <f t="shared" si="0"/>
        <v>OK</v>
      </c>
      <c r="U49" s="197"/>
      <c r="V49" s="197"/>
      <c r="W49" s="204"/>
      <c r="X49" s="204"/>
      <c r="Y49" s="205"/>
      <c r="Z49" s="205"/>
      <c r="AA49" s="204"/>
      <c r="AB49" s="197"/>
      <c r="AC49" s="197"/>
      <c r="AD49" s="197"/>
      <c r="AE49" s="197"/>
      <c r="AF49" s="197"/>
      <c r="AG49" s="31"/>
      <c r="AH49" s="31"/>
      <c r="AI49" s="31"/>
      <c r="AJ49" s="31"/>
      <c r="AK49" s="31"/>
      <c r="AL49" s="31"/>
    </row>
    <row r="50" spans="1:38" ht="39.950000000000003" customHeight="1" x14ac:dyDescent="0.25">
      <c r="A50" s="305">
        <v>32</v>
      </c>
      <c r="B50" s="307" t="s">
        <v>532</v>
      </c>
      <c r="C50" s="77">
        <v>89</v>
      </c>
      <c r="D50" s="95" t="s">
        <v>587</v>
      </c>
      <c r="E50" s="94" t="s">
        <v>533</v>
      </c>
      <c r="F50" s="46" t="s">
        <v>531</v>
      </c>
      <c r="G50" s="54" t="s">
        <v>612</v>
      </c>
      <c r="H50" s="38" t="s">
        <v>597</v>
      </c>
      <c r="I50" s="54">
        <v>33903041</v>
      </c>
      <c r="J50" s="100">
        <v>68.25</v>
      </c>
      <c r="K50" s="8">
        <v>10</v>
      </c>
      <c r="L50" s="109">
        <f t="shared" si="1"/>
        <v>5</v>
      </c>
      <c r="M50" s="109">
        <f t="shared" si="2"/>
        <v>5</v>
      </c>
      <c r="N50" s="120"/>
      <c r="O50" s="119">
        <f t="shared" si="3"/>
        <v>2</v>
      </c>
      <c r="P50" s="120"/>
      <c r="Q50" s="120"/>
      <c r="R50" s="120"/>
      <c r="S50" s="13">
        <f t="shared" si="4"/>
        <v>5</v>
      </c>
      <c r="T50" s="14" t="str">
        <f t="shared" si="0"/>
        <v>OK</v>
      </c>
      <c r="U50" s="197"/>
      <c r="V50" s="197"/>
      <c r="W50" s="204"/>
      <c r="X50" s="204"/>
      <c r="Y50" s="205"/>
      <c r="Z50" s="203">
        <v>5</v>
      </c>
      <c r="AA50" s="204"/>
      <c r="AB50" s="197"/>
      <c r="AC50" s="197"/>
      <c r="AD50" s="197"/>
      <c r="AE50" s="197"/>
      <c r="AF50" s="197"/>
      <c r="AG50" s="31"/>
      <c r="AH50" s="31"/>
      <c r="AI50" s="31"/>
      <c r="AJ50" s="31"/>
      <c r="AK50" s="31"/>
      <c r="AL50" s="31"/>
    </row>
    <row r="51" spans="1:38" ht="39.950000000000003" customHeight="1" x14ac:dyDescent="0.25">
      <c r="A51" s="315"/>
      <c r="B51" s="314"/>
      <c r="C51" s="77">
        <v>90</v>
      </c>
      <c r="D51" s="95" t="s">
        <v>588</v>
      </c>
      <c r="E51" s="94" t="s">
        <v>534</v>
      </c>
      <c r="F51" s="46" t="s">
        <v>531</v>
      </c>
      <c r="G51" s="54" t="s">
        <v>612</v>
      </c>
      <c r="H51" s="38" t="s">
        <v>597</v>
      </c>
      <c r="I51" s="54">
        <v>33903041</v>
      </c>
      <c r="J51" s="100">
        <v>72.45</v>
      </c>
      <c r="K51" s="8">
        <v>10</v>
      </c>
      <c r="L51" s="109">
        <f t="shared" si="1"/>
        <v>5</v>
      </c>
      <c r="M51" s="109">
        <f t="shared" si="2"/>
        <v>5</v>
      </c>
      <c r="N51" s="120"/>
      <c r="O51" s="119">
        <f t="shared" si="3"/>
        <v>2</v>
      </c>
      <c r="P51" s="120"/>
      <c r="Q51" s="120"/>
      <c r="R51" s="120"/>
      <c r="S51" s="13">
        <f t="shared" si="4"/>
        <v>5</v>
      </c>
      <c r="T51" s="14" t="str">
        <f t="shared" si="0"/>
        <v>OK</v>
      </c>
      <c r="U51" s="197"/>
      <c r="V51" s="197"/>
      <c r="W51" s="204"/>
      <c r="X51" s="204"/>
      <c r="Y51" s="205"/>
      <c r="Z51" s="203">
        <v>5</v>
      </c>
      <c r="AA51" s="204"/>
      <c r="AB51" s="197"/>
      <c r="AC51" s="197"/>
      <c r="AD51" s="197"/>
      <c r="AE51" s="197"/>
      <c r="AF51" s="197"/>
      <c r="AG51" s="31"/>
      <c r="AH51" s="31"/>
      <c r="AI51" s="31"/>
      <c r="AJ51" s="31"/>
      <c r="AK51" s="31"/>
      <c r="AL51" s="31"/>
    </row>
    <row r="52" spans="1:38" ht="39.950000000000003" customHeight="1" x14ac:dyDescent="0.25">
      <c r="A52" s="315"/>
      <c r="B52" s="314"/>
      <c r="C52" s="77">
        <v>91</v>
      </c>
      <c r="D52" s="95" t="s">
        <v>589</v>
      </c>
      <c r="E52" s="94" t="s">
        <v>535</v>
      </c>
      <c r="F52" s="46" t="s">
        <v>531</v>
      </c>
      <c r="G52" s="54" t="s">
        <v>612</v>
      </c>
      <c r="H52" s="38" t="s">
        <v>597</v>
      </c>
      <c r="I52" s="54">
        <v>33903041</v>
      </c>
      <c r="J52" s="100">
        <v>71.400000000000006</v>
      </c>
      <c r="K52" s="8">
        <v>10</v>
      </c>
      <c r="L52" s="109">
        <f t="shared" si="1"/>
        <v>10</v>
      </c>
      <c r="M52" s="109">
        <f t="shared" si="2"/>
        <v>10</v>
      </c>
      <c r="N52" s="120"/>
      <c r="O52" s="119">
        <f t="shared" si="3"/>
        <v>2</v>
      </c>
      <c r="P52" s="120"/>
      <c r="Q52" s="120"/>
      <c r="R52" s="120"/>
      <c r="S52" s="13">
        <f t="shared" si="4"/>
        <v>0</v>
      </c>
      <c r="T52" s="14" t="str">
        <f t="shared" si="0"/>
        <v>OK</v>
      </c>
      <c r="U52" s="197"/>
      <c r="V52" s="197"/>
      <c r="W52" s="204"/>
      <c r="X52" s="204"/>
      <c r="Y52" s="205"/>
      <c r="Z52" s="203">
        <v>10</v>
      </c>
      <c r="AA52" s="204"/>
      <c r="AB52" s="197"/>
      <c r="AC52" s="197"/>
      <c r="AD52" s="197"/>
      <c r="AE52" s="197"/>
      <c r="AF52" s="197"/>
      <c r="AG52" s="31"/>
      <c r="AH52" s="31"/>
      <c r="AI52" s="31"/>
      <c r="AJ52" s="31"/>
      <c r="AK52" s="31"/>
      <c r="AL52" s="31"/>
    </row>
    <row r="53" spans="1:38" ht="39.950000000000003" customHeight="1" x14ac:dyDescent="0.25">
      <c r="A53" s="315"/>
      <c r="B53" s="314"/>
      <c r="C53" s="77">
        <v>92</v>
      </c>
      <c r="D53" s="95" t="s">
        <v>590</v>
      </c>
      <c r="E53" s="94" t="s">
        <v>536</v>
      </c>
      <c r="F53" s="46" t="s">
        <v>531</v>
      </c>
      <c r="G53" s="54" t="s">
        <v>612</v>
      </c>
      <c r="H53" s="38" t="s">
        <v>597</v>
      </c>
      <c r="I53" s="54">
        <v>33903041</v>
      </c>
      <c r="J53" s="100">
        <v>99.75</v>
      </c>
      <c r="K53" s="8">
        <v>10</v>
      </c>
      <c r="L53" s="109">
        <f t="shared" si="1"/>
        <v>10</v>
      </c>
      <c r="M53" s="109">
        <f t="shared" si="2"/>
        <v>10</v>
      </c>
      <c r="N53" s="120"/>
      <c r="O53" s="119">
        <f t="shared" si="3"/>
        <v>2</v>
      </c>
      <c r="P53" s="120"/>
      <c r="Q53" s="120"/>
      <c r="R53" s="120"/>
      <c r="S53" s="13">
        <f t="shared" si="4"/>
        <v>0</v>
      </c>
      <c r="T53" s="14" t="str">
        <f t="shared" si="0"/>
        <v>OK</v>
      </c>
      <c r="U53" s="197"/>
      <c r="V53" s="197"/>
      <c r="W53" s="204"/>
      <c r="X53" s="204"/>
      <c r="Y53" s="205"/>
      <c r="Z53" s="203">
        <v>10</v>
      </c>
      <c r="AA53" s="204"/>
      <c r="AB53" s="197"/>
      <c r="AC53" s="197"/>
      <c r="AD53" s="197"/>
      <c r="AE53" s="197"/>
      <c r="AF53" s="197"/>
      <c r="AG53" s="31"/>
      <c r="AH53" s="31"/>
      <c r="AI53" s="31"/>
      <c r="AJ53" s="31"/>
      <c r="AK53" s="31"/>
      <c r="AL53" s="31"/>
    </row>
    <row r="54" spans="1:38" ht="39.950000000000003" customHeight="1" x14ac:dyDescent="0.25">
      <c r="A54" s="315"/>
      <c r="B54" s="314"/>
      <c r="C54" s="77">
        <v>93</v>
      </c>
      <c r="D54" s="95" t="s">
        <v>591</v>
      </c>
      <c r="E54" s="94" t="s">
        <v>537</v>
      </c>
      <c r="F54" s="46" t="s">
        <v>531</v>
      </c>
      <c r="G54" s="54" t="s">
        <v>612</v>
      </c>
      <c r="H54" s="38" t="s">
        <v>597</v>
      </c>
      <c r="I54" s="54">
        <v>33903041</v>
      </c>
      <c r="J54" s="100">
        <v>136.5</v>
      </c>
      <c r="K54" s="8">
        <v>10</v>
      </c>
      <c r="L54" s="109">
        <f t="shared" si="1"/>
        <v>5</v>
      </c>
      <c r="M54" s="109">
        <f t="shared" si="2"/>
        <v>5</v>
      </c>
      <c r="N54" s="120"/>
      <c r="O54" s="119">
        <f t="shared" si="3"/>
        <v>2</v>
      </c>
      <c r="P54" s="120"/>
      <c r="Q54" s="120"/>
      <c r="R54" s="120"/>
      <c r="S54" s="13">
        <f t="shared" si="4"/>
        <v>5</v>
      </c>
      <c r="T54" s="14" t="str">
        <f t="shared" si="0"/>
        <v>OK</v>
      </c>
      <c r="U54" s="197"/>
      <c r="V54" s="197"/>
      <c r="W54" s="204"/>
      <c r="X54" s="204"/>
      <c r="Y54" s="205"/>
      <c r="Z54" s="203">
        <v>5</v>
      </c>
      <c r="AA54" s="204"/>
      <c r="AB54" s="197"/>
      <c r="AC54" s="197"/>
      <c r="AD54" s="197"/>
      <c r="AE54" s="197"/>
      <c r="AF54" s="197"/>
      <c r="AG54" s="31"/>
      <c r="AH54" s="31"/>
      <c r="AI54" s="31"/>
      <c r="AJ54" s="31"/>
      <c r="AK54" s="31"/>
      <c r="AL54" s="31"/>
    </row>
    <row r="55" spans="1:38" ht="39.950000000000003" customHeight="1" x14ac:dyDescent="0.25">
      <c r="A55" s="315"/>
      <c r="B55" s="314"/>
      <c r="C55" s="77">
        <v>94</v>
      </c>
      <c r="D55" s="95" t="s">
        <v>592</v>
      </c>
      <c r="E55" s="94" t="s">
        <v>534</v>
      </c>
      <c r="F55" s="46" t="s">
        <v>531</v>
      </c>
      <c r="G55" s="54" t="s">
        <v>612</v>
      </c>
      <c r="H55" s="38" t="s">
        <v>597</v>
      </c>
      <c r="I55" s="54">
        <v>33903041</v>
      </c>
      <c r="J55" s="100">
        <v>72.45</v>
      </c>
      <c r="K55" s="8">
        <v>10</v>
      </c>
      <c r="L55" s="109">
        <f t="shared" si="1"/>
        <v>5</v>
      </c>
      <c r="M55" s="109">
        <f t="shared" si="2"/>
        <v>5</v>
      </c>
      <c r="N55" s="120"/>
      <c r="O55" s="119">
        <f t="shared" si="3"/>
        <v>2</v>
      </c>
      <c r="P55" s="120"/>
      <c r="Q55" s="120"/>
      <c r="R55" s="120"/>
      <c r="S55" s="13">
        <f t="shared" si="4"/>
        <v>5</v>
      </c>
      <c r="T55" s="14" t="str">
        <f t="shared" si="0"/>
        <v>OK</v>
      </c>
      <c r="U55" s="197"/>
      <c r="V55" s="197"/>
      <c r="W55" s="204"/>
      <c r="X55" s="204"/>
      <c r="Y55" s="205"/>
      <c r="Z55" s="203">
        <v>5</v>
      </c>
      <c r="AA55" s="204"/>
      <c r="AB55" s="197"/>
      <c r="AC55" s="197"/>
      <c r="AD55" s="197"/>
      <c r="AE55" s="197"/>
      <c r="AF55" s="197"/>
      <c r="AG55" s="31"/>
      <c r="AH55" s="31"/>
      <c r="AI55" s="31"/>
      <c r="AJ55" s="31"/>
      <c r="AK55" s="31"/>
      <c r="AL55" s="31"/>
    </row>
    <row r="56" spans="1:38" ht="39.950000000000003" customHeight="1" x14ac:dyDescent="0.25">
      <c r="A56" s="315"/>
      <c r="B56" s="314"/>
      <c r="C56" s="77">
        <v>95</v>
      </c>
      <c r="D56" s="95" t="s">
        <v>593</v>
      </c>
      <c r="E56" s="94" t="s">
        <v>535</v>
      </c>
      <c r="F56" s="46" t="s">
        <v>531</v>
      </c>
      <c r="G56" s="54" t="s">
        <v>612</v>
      </c>
      <c r="H56" s="38" t="s">
        <v>597</v>
      </c>
      <c r="I56" s="54">
        <v>33903041</v>
      </c>
      <c r="J56" s="100">
        <v>71.400000000000006</v>
      </c>
      <c r="K56" s="8">
        <v>10</v>
      </c>
      <c r="L56" s="109">
        <f t="shared" si="1"/>
        <v>10</v>
      </c>
      <c r="M56" s="109">
        <f t="shared" si="2"/>
        <v>10</v>
      </c>
      <c r="N56" s="120"/>
      <c r="O56" s="119">
        <f t="shared" si="3"/>
        <v>2</v>
      </c>
      <c r="P56" s="120"/>
      <c r="Q56" s="120"/>
      <c r="R56" s="120"/>
      <c r="S56" s="13">
        <f t="shared" si="4"/>
        <v>0</v>
      </c>
      <c r="T56" s="14" t="str">
        <f t="shared" si="0"/>
        <v>OK</v>
      </c>
      <c r="U56" s="197"/>
      <c r="V56" s="197"/>
      <c r="W56" s="204"/>
      <c r="X56" s="204"/>
      <c r="Y56" s="205"/>
      <c r="Z56" s="203">
        <v>10</v>
      </c>
      <c r="AA56" s="204"/>
      <c r="AB56" s="197"/>
      <c r="AC56" s="197"/>
      <c r="AD56" s="197"/>
      <c r="AE56" s="197"/>
      <c r="AF56" s="197"/>
      <c r="AG56" s="31"/>
      <c r="AH56" s="31"/>
      <c r="AI56" s="31"/>
      <c r="AJ56" s="31"/>
      <c r="AK56" s="31"/>
      <c r="AL56" s="31"/>
    </row>
    <row r="57" spans="1:38" ht="39.950000000000003" customHeight="1" x14ac:dyDescent="0.25">
      <c r="A57" s="315"/>
      <c r="B57" s="308"/>
      <c r="C57" s="77">
        <v>96</v>
      </c>
      <c r="D57" s="67" t="s">
        <v>594</v>
      </c>
      <c r="E57" s="68" t="s">
        <v>537</v>
      </c>
      <c r="F57" s="46" t="s">
        <v>531</v>
      </c>
      <c r="G57" s="54" t="s">
        <v>612</v>
      </c>
      <c r="H57" s="38" t="s">
        <v>597</v>
      </c>
      <c r="I57" s="54">
        <v>33903041</v>
      </c>
      <c r="J57" s="100">
        <v>136.5</v>
      </c>
      <c r="K57" s="8">
        <v>10</v>
      </c>
      <c r="L57" s="109">
        <f t="shared" si="1"/>
        <v>5</v>
      </c>
      <c r="M57" s="109">
        <f>(SUM(U57:AL57))</f>
        <v>5</v>
      </c>
      <c r="N57" s="120"/>
      <c r="O57" s="119">
        <f t="shared" si="3"/>
        <v>2</v>
      </c>
      <c r="P57" s="120"/>
      <c r="Q57" s="120"/>
      <c r="R57" s="120"/>
      <c r="S57" s="13">
        <f t="shared" si="4"/>
        <v>5</v>
      </c>
      <c r="T57" s="14" t="str">
        <f t="shared" si="0"/>
        <v>OK</v>
      </c>
      <c r="U57" s="197"/>
      <c r="V57" s="197"/>
      <c r="W57" s="204"/>
      <c r="X57" s="204"/>
      <c r="Y57" s="205"/>
      <c r="Z57" s="203">
        <v>5</v>
      </c>
      <c r="AA57" s="204"/>
      <c r="AB57" s="197"/>
      <c r="AC57" s="197"/>
      <c r="AD57" s="197"/>
      <c r="AE57" s="197"/>
      <c r="AF57" s="197"/>
      <c r="AG57" s="31"/>
      <c r="AH57" s="31"/>
      <c r="AI57" s="31"/>
      <c r="AJ57" s="31"/>
      <c r="AK57" s="31"/>
      <c r="AL57" s="31"/>
    </row>
    <row r="58" spans="1:38" ht="39.950000000000003" customHeight="1" x14ac:dyDescent="0.25">
      <c r="A58" s="80">
        <v>36</v>
      </c>
      <c r="B58" s="81" t="s">
        <v>538</v>
      </c>
      <c r="C58" s="82">
        <v>101</v>
      </c>
      <c r="D58" s="86" t="s">
        <v>595</v>
      </c>
      <c r="E58" s="87" t="s">
        <v>539</v>
      </c>
      <c r="F58" s="85" t="s">
        <v>540</v>
      </c>
      <c r="G58" s="97" t="s">
        <v>613</v>
      </c>
      <c r="H58" s="238" t="s">
        <v>597</v>
      </c>
      <c r="I58" s="97">
        <v>33903035</v>
      </c>
      <c r="J58" s="101">
        <v>204.7</v>
      </c>
      <c r="K58" s="8"/>
      <c r="L58" s="109">
        <f t="shared" si="1"/>
        <v>0</v>
      </c>
      <c r="M58" s="109">
        <f t="shared" si="2"/>
        <v>0</v>
      </c>
      <c r="N58" s="120"/>
      <c r="O58" s="119">
        <f t="shared" si="3"/>
        <v>0</v>
      </c>
      <c r="P58" s="120"/>
      <c r="Q58" s="120"/>
      <c r="R58" s="120"/>
      <c r="S58" s="13">
        <f t="shared" si="4"/>
        <v>0</v>
      </c>
      <c r="T58" s="14" t="str">
        <f t="shared" si="0"/>
        <v>OK</v>
      </c>
      <c r="U58" s="197"/>
      <c r="V58" s="197"/>
      <c r="W58" s="204"/>
      <c r="X58" s="204"/>
      <c r="Y58" s="205"/>
      <c r="Z58" s="205"/>
      <c r="AA58" s="204"/>
      <c r="AB58" s="197"/>
      <c r="AC58" s="197"/>
      <c r="AD58" s="197"/>
      <c r="AE58" s="197"/>
      <c r="AF58" s="197"/>
      <c r="AG58" s="31"/>
      <c r="AH58" s="31"/>
      <c r="AI58" s="31"/>
      <c r="AJ58" s="31"/>
      <c r="AK58" s="31"/>
      <c r="AL58" s="31"/>
    </row>
    <row r="59" spans="1:38" ht="39.950000000000003" customHeight="1" x14ac:dyDescent="0.25">
      <c r="K59" s="4">
        <f>SUM(K4:K58)</f>
        <v>777</v>
      </c>
      <c r="S59" s="16">
        <f>SUM(S4:S58)</f>
        <v>157</v>
      </c>
      <c r="U59" s="210">
        <f>SUMPRODUCT($J$4:$J$58,U4:U58)</f>
        <v>1660.0000000000002</v>
      </c>
      <c r="V59" s="210">
        <f t="shared" ref="V59:AG59" si="5">SUMPRODUCT($J$4:$J$58,V4:V58)</f>
        <v>15056.75</v>
      </c>
      <c r="W59" s="210">
        <f t="shared" si="5"/>
        <v>23660</v>
      </c>
      <c r="X59" s="210">
        <f t="shared" si="5"/>
        <v>58657.75</v>
      </c>
      <c r="Y59" s="210">
        <f t="shared" si="5"/>
        <v>601.75</v>
      </c>
      <c r="Z59" s="210">
        <f t="shared" si="5"/>
        <v>4856.25</v>
      </c>
      <c r="AA59" s="210">
        <f t="shared" si="5"/>
        <v>667.2</v>
      </c>
      <c r="AB59" s="210">
        <f t="shared" si="5"/>
        <v>2506</v>
      </c>
      <c r="AC59" s="210">
        <f t="shared" si="5"/>
        <v>44951.8</v>
      </c>
      <c r="AD59" s="210">
        <f t="shared" si="5"/>
        <v>21957.649999999998</v>
      </c>
      <c r="AE59" s="210">
        <f t="shared" si="5"/>
        <v>6212.5</v>
      </c>
      <c r="AF59" s="210">
        <f t="shared" si="5"/>
        <v>1543.75</v>
      </c>
      <c r="AG59" s="210">
        <f t="shared" si="5"/>
        <v>0</v>
      </c>
      <c r="AH59" s="192">
        <f t="shared" ref="AH59:AL59" si="6">SUMPRODUCT($J$4:$J$58,AH4:AH58)</f>
        <v>0</v>
      </c>
      <c r="AI59" s="192">
        <f t="shared" si="6"/>
        <v>0</v>
      </c>
      <c r="AJ59" s="192">
        <f t="shared" si="6"/>
        <v>0</v>
      </c>
      <c r="AK59" s="192">
        <f t="shared" si="6"/>
        <v>0</v>
      </c>
      <c r="AL59" s="192">
        <f t="shared" si="6"/>
        <v>0</v>
      </c>
    </row>
    <row r="60" spans="1:38" ht="39.950000000000003" customHeight="1" x14ac:dyDescent="0.25">
      <c r="K60" s="160">
        <f>SUMPRODUCT($J$4:$J$58,K4:K58)</f>
        <v>209166.67</v>
      </c>
      <c r="L60" s="160">
        <f t="shared" ref="L60:M60" si="7">SUMPRODUCT($J$4:$J$58,L4:L58)</f>
        <v>182331.40000000002</v>
      </c>
      <c r="M60" s="160">
        <f t="shared" si="7"/>
        <v>182331.40000000002</v>
      </c>
      <c r="U60" s="201"/>
      <c r="V60" s="201"/>
      <c r="W60" s="201"/>
      <c r="X60" s="201"/>
      <c r="Y60" s="201"/>
      <c r="Z60" s="201"/>
      <c r="AA60" s="201"/>
      <c r="AB60" s="201"/>
      <c r="AC60" s="201"/>
      <c r="AD60" s="201"/>
      <c r="AE60" s="201"/>
      <c r="AF60" s="201"/>
    </row>
  </sheetData>
  <mergeCells count="43">
    <mergeCell ref="A42:A44"/>
    <mergeCell ref="B42:B44"/>
    <mergeCell ref="A46:A49"/>
    <mergeCell ref="B46:B49"/>
    <mergeCell ref="A50:A57"/>
    <mergeCell ref="B50:B57"/>
    <mergeCell ref="A24:A26"/>
    <mergeCell ref="B24:B26"/>
    <mergeCell ref="A27:A33"/>
    <mergeCell ref="B27:B33"/>
    <mergeCell ref="A34:A40"/>
    <mergeCell ref="B34:B40"/>
    <mergeCell ref="A8:A16"/>
    <mergeCell ref="B8:B16"/>
    <mergeCell ref="A17:A19"/>
    <mergeCell ref="B17:B19"/>
    <mergeCell ref="A21:A23"/>
    <mergeCell ref="B21:B23"/>
    <mergeCell ref="A1:C1"/>
    <mergeCell ref="D1:J1"/>
    <mergeCell ref="A6:A7"/>
    <mergeCell ref="B6:B7"/>
    <mergeCell ref="K1:T1"/>
    <mergeCell ref="K2:T2"/>
    <mergeCell ref="A2:J2"/>
    <mergeCell ref="U1:U2"/>
    <mergeCell ref="AA1:AA2"/>
    <mergeCell ref="Z1:Z2"/>
    <mergeCell ref="AF1:AF2"/>
    <mergeCell ref="V1:V2"/>
    <mergeCell ref="W1:W2"/>
    <mergeCell ref="AB1:AB2"/>
    <mergeCell ref="AC1:AC2"/>
    <mergeCell ref="AD1:AD2"/>
    <mergeCell ref="AL1:AL2"/>
    <mergeCell ref="AK1:AK2"/>
    <mergeCell ref="Y1:Y2"/>
    <mergeCell ref="X1:X2"/>
    <mergeCell ref="AE1:AE2"/>
    <mergeCell ref="AH1:AH2"/>
    <mergeCell ref="AI1:AI2"/>
    <mergeCell ref="AJ1:AJ2"/>
    <mergeCell ref="AG1:AG2"/>
  </mergeCells>
  <hyperlinks>
    <hyperlink ref="E499" r:id="rId1" display="https://www.havan.com.br/mangueira-para-gas-de-cozinha-glp-1-20m-durin-05207.html" xr:uid="{3F5DBEB9-B5C9-412B-95F9-A44CDCF51010}"/>
  </hyperlinks>
  <pageMargins left="0.511811024" right="0.511811024" top="0.78740157499999996" bottom="0.78740157499999996" header="0.31496062000000002" footer="0.31496062000000002"/>
  <pageSetup paperSize="9" orientation="portrait" r:id="rId2"/>
  <legacy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FD089A-A6A1-4C32-A223-9FEBAAE6483B}">
  <dimension ref="A1:AL649"/>
  <sheetViews>
    <sheetView topLeftCell="A46" zoomScale="70" zoomScaleNormal="70" workbookViewId="0">
      <selection activeCell="N64" sqref="N64"/>
    </sheetView>
  </sheetViews>
  <sheetFormatPr defaultColWidth="9.7109375" defaultRowHeight="26.25" x14ac:dyDescent="0.25"/>
  <cols>
    <col min="1" max="1" width="7" style="19" customWidth="1"/>
    <col min="2" max="2" width="19.7109375" style="19" customWidth="1"/>
    <col min="3" max="3" width="10.7109375" style="1" customWidth="1"/>
    <col min="4" max="4" width="22.28515625" style="23" customWidth="1"/>
    <col min="5" max="5" width="16.28515625" style="24" customWidth="1"/>
    <col min="6" max="6" width="9.140625" style="24" customWidth="1"/>
    <col min="7" max="7" width="14.85546875" style="1" customWidth="1"/>
    <col min="8" max="8" width="10" style="1" customWidth="1"/>
    <col min="9" max="9" width="16.7109375" style="1" customWidth="1"/>
    <col min="10" max="10" width="16.140625" style="17" bestFit="1" customWidth="1"/>
    <col min="11" max="14" width="13.85546875" style="4" customWidth="1"/>
    <col min="15" max="15" width="18.5703125" style="4" customWidth="1"/>
    <col min="16" max="18" width="13.85546875" style="4" hidden="1" customWidth="1"/>
    <col min="19" max="19" width="13.28515625" style="16" customWidth="1"/>
    <col min="20" max="20" width="12.5703125" style="5" customWidth="1"/>
    <col min="21" max="21" width="14.140625" style="6" customWidth="1"/>
    <col min="22" max="22" width="13.85546875" style="6" customWidth="1"/>
    <col min="23" max="23" width="15" style="6" customWidth="1"/>
    <col min="24" max="32" width="13.7109375" style="6" customWidth="1"/>
    <col min="33" max="38" width="13.7109375" style="2" customWidth="1"/>
    <col min="39" max="16384" width="9.7109375" style="2"/>
  </cols>
  <sheetData>
    <row r="1" spans="1:38" ht="39.950000000000003" customHeight="1" x14ac:dyDescent="0.25">
      <c r="A1" s="296" t="s">
        <v>709</v>
      </c>
      <c r="B1" s="297"/>
      <c r="C1" s="296"/>
      <c r="D1" s="296" t="s">
        <v>465</v>
      </c>
      <c r="E1" s="296"/>
      <c r="F1" s="296"/>
      <c r="G1" s="296"/>
      <c r="H1" s="296"/>
      <c r="I1" s="296"/>
      <c r="J1" s="296"/>
      <c r="K1" s="296" t="s">
        <v>464</v>
      </c>
      <c r="L1" s="297"/>
      <c r="M1" s="297"/>
      <c r="N1" s="297"/>
      <c r="O1" s="297"/>
      <c r="P1" s="297"/>
      <c r="Q1" s="297"/>
      <c r="R1" s="297"/>
      <c r="S1" s="297"/>
      <c r="T1" s="297"/>
      <c r="U1" s="319" t="s">
        <v>765</v>
      </c>
      <c r="V1" s="319" t="s">
        <v>766</v>
      </c>
      <c r="W1" s="319" t="s">
        <v>767</v>
      </c>
      <c r="X1" s="319" t="s">
        <v>871</v>
      </c>
      <c r="Y1" s="319" t="s">
        <v>872</v>
      </c>
      <c r="Z1" s="319" t="s">
        <v>873</v>
      </c>
      <c r="AA1" s="319" t="s">
        <v>874</v>
      </c>
      <c r="AB1" s="319" t="s">
        <v>875</v>
      </c>
      <c r="AC1" s="319" t="s">
        <v>876</v>
      </c>
      <c r="AD1" s="295" t="s">
        <v>466</v>
      </c>
      <c r="AE1" s="295" t="s">
        <v>466</v>
      </c>
      <c r="AF1" s="295" t="s">
        <v>466</v>
      </c>
      <c r="AG1" s="295" t="s">
        <v>466</v>
      </c>
      <c r="AH1" s="295" t="s">
        <v>466</v>
      </c>
      <c r="AI1" s="295" t="s">
        <v>466</v>
      </c>
      <c r="AJ1" s="295" t="s">
        <v>466</v>
      </c>
      <c r="AK1" s="295" t="s">
        <v>466</v>
      </c>
      <c r="AL1" s="295" t="s">
        <v>466</v>
      </c>
    </row>
    <row r="2" spans="1:38" ht="39.950000000000003" customHeight="1" x14ac:dyDescent="0.25">
      <c r="A2" s="302" t="s">
        <v>830</v>
      </c>
      <c r="B2" s="303"/>
      <c r="C2" s="303"/>
      <c r="D2" s="303"/>
      <c r="E2" s="303"/>
      <c r="F2" s="303"/>
      <c r="G2" s="303"/>
      <c r="H2" s="303"/>
      <c r="I2" s="303"/>
      <c r="J2" s="304"/>
      <c r="K2" s="299" t="s">
        <v>720</v>
      </c>
      <c r="L2" s="300"/>
      <c r="M2" s="300"/>
      <c r="N2" s="300"/>
      <c r="O2" s="300"/>
      <c r="P2" s="300"/>
      <c r="Q2" s="300"/>
      <c r="R2" s="300"/>
      <c r="S2" s="300"/>
      <c r="T2" s="301"/>
      <c r="U2" s="320"/>
      <c r="V2" s="320"/>
      <c r="W2" s="320"/>
      <c r="X2" s="320"/>
      <c r="Y2" s="320"/>
      <c r="Z2" s="320"/>
      <c r="AA2" s="320"/>
      <c r="AB2" s="320"/>
      <c r="AC2" s="320"/>
      <c r="AD2" s="295"/>
      <c r="AE2" s="295"/>
      <c r="AF2" s="295"/>
      <c r="AG2" s="295"/>
      <c r="AH2" s="295"/>
      <c r="AI2" s="295"/>
      <c r="AJ2" s="295"/>
      <c r="AK2" s="295"/>
      <c r="AL2" s="295"/>
    </row>
    <row r="3" spans="1:38" s="3" customFormat="1" ht="57.2" customHeight="1" x14ac:dyDescent="0.2">
      <c r="A3" s="20" t="s">
        <v>462</v>
      </c>
      <c r="B3" s="21" t="s">
        <v>6</v>
      </c>
      <c r="C3" s="20" t="s">
        <v>11</v>
      </c>
      <c r="D3" s="20" t="s">
        <v>463</v>
      </c>
      <c r="E3" s="20" t="s">
        <v>16</v>
      </c>
      <c r="F3" s="21" t="s">
        <v>23</v>
      </c>
      <c r="G3" s="21" t="s">
        <v>24</v>
      </c>
      <c r="H3" s="21" t="s">
        <v>25</v>
      </c>
      <c r="I3" s="21" t="s">
        <v>8</v>
      </c>
      <c r="J3" s="22" t="s">
        <v>12</v>
      </c>
      <c r="K3" s="21" t="s">
        <v>13</v>
      </c>
      <c r="L3" s="102" t="s">
        <v>703</v>
      </c>
      <c r="M3" s="102" t="s">
        <v>704</v>
      </c>
      <c r="N3" s="102" t="s">
        <v>699</v>
      </c>
      <c r="O3" s="102" t="s">
        <v>619</v>
      </c>
      <c r="P3" s="102" t="s">
        <v>700</v>
      </c>
      <c r="Q3" s="102" t="s">
        <v>701</v>
      </c>
      <c r="R3" s="102" t="s">
        <v>702</v>
      </c>
      <c r="S3" s="25" t="s">
        <v>0</v>
      </c>
      <c r="T3" s="26" t="s">
        <v>2</v>
      </c>
      <c r="U3" s="209">
        <v>45734</v>
      </c>
      <c r="V3" s="209">
        <v>45733</v>
      </c>
      <c r="W3" s="209">
        <v>45733</v>
      </c>
      <c r="X3" s="209">
        <v>45880</v>
      </c>
      <c r="Y3" s="209">
        <v>45880</v>
      </c>
      <c r="Z3" s="209">
        <v>45880</v>
      </c>
      <c r="AA3" s="209">
        <v>45945</v>
      </c>
      <c r="AB3" s="209">
        <v>45973</v>
      </c>
      <c r="AC3" s="209">
        <v>45974</v>
      </c>
      <c r="AD3" s="28" t="s">
        <v>1</v>
      </c>
      <c r="AE3" s="28" t="s">
        <v>1</v>
      </c>
      <c r="AF3" s="28" t="s">
        <v>1</v>
      </c>
      <c r="AG3" s="28" t="s">
        <v>1</v>
      </c>
      <c r="AH3" s="28" t="s">
        <v>1</v>
      </c>
      <c r="AI3" s="28" t="s">
        <v>1</v>
      </c>
      <c r="AJ3" s="28" t="s">
        <v>1</v>
      </c>
      <c r="AK3" s="28" t="s">
        <v>1</v>
      </c>
      <c r="AL3" s="28" t="s">
        <v>1</v>
      </c>
    </row>
    <row r="4" spans="1:38" ht="39.950000000000003" customHeight="1" x14ac:dyDescent="0.25">
      <c r="A4" s="75">
        <v>1</v>
      </c>
      <c r="B4" s="76" t="s">
        <v>467</v>
      </c>
      <c r="C4" s="77">
        <v>1</v>
      </c>
      <c r="D4" s="78" t="s">
        <v>541</v>
      </c>
      <c r="E4" s="79" t="s">
        <v>468</v>
      </c>
      <c r="F4" s="46" t="s">
        <v>469</v>
      </c>
      <c r="G4" s="54" t="s">
        <v>601</v>
      </c>
      <c r="H4" s="38" t="s">
        <v>597</v>
      </c>
      <c r="I4" s="98">
        <v>33903026</v>
      </c>
      <c r="J4" s="100">
        <v>38.409999999999997</v>
      </c>
      <c r="K4" s="8"/>
      <c r="L4" s="109">
        <f>IF(SUM(U4:AL4)&gt;K4+N4,K4+N4,SUM(U4:AL4))</f>
        <v>0</v>
      </c>
      <c r="M4" s="109">
        <f>(SUM(U4:AL4))</f>
        <v>0</v>
      </c>
      <c r="N4" s="120"/>
      <c r="O4" s="119">
        <f>ROUND(IF(K4*0.25-0.5&lt;0,0,K4*0.25-0.5),0)-R4-P4</f>
        <v>0</v>
      </c>
      <c r="P4" s="120"/>
      <c r="Q4" s="120"/>
      <c r="R4" s="120"/>
      <c r="S4" s="13">
        <f>K4+N4+P4+Q4-M4</f>
        <v>0</v>
      </c>
      <c r="T4" s="14" t="str">
        <f t="shared" ref="T4:T58" si="0">IF(S4&lt;0,"ATENÇÃO","OK")</f>
        <v>OK</v>
      </c>
      <c r="U4" s="197"/>
      <c r="V4" s="197"/>
      <c r="W4" s="197"/>
      <c r="X4" s="204"/>
      <c r="Y4" s="204"/>
      <c r="Z4" s="204"/>
      <c r="AA4" s="204"/>
      <c r="AB4" s="197"/>
      <c r="AC4" s="197"/>
      <c r="AD4" s="30"/>
      <c r="AE4" s="30"/>
      <c r="AF4" s="30"/>
      <c r="AG4" s="31"/>
      <c r="AH4" s="31"/>
      <c r="AI4" s="31"/>
      <c r="AJ4" s="31"/>
      <c r="AK4" s="31"/>
      <c r="AL4" s="31"/>
    </row>
    <row r="5" spans="1:38" ht="39.950000000000003" customHeight="1" x14ac:dyDescent="0.25">
      <c r="A5" s="80">
        <v>2</v>
      </c>
      <c r="B5" s="81" t="s">
        <v>470</v>
      </c>
      <c r="C5" s="82">
        <v>2</v>
      </c>
      <c r="D5" s="83" t="s">
        <v>542</v>
      </c>
      <c r="E5" s="84" t="s">
        <v>471</v>
      </c>
      <c r="F5" s="85" t="s">
        <v>472</v>
      </c>
      <c r="G5" s="97">
        <v>105961017</v>
      </c>
      <c r="H5" s="238" t="s">
        <v>597</v>
      </c>
      <c r="I5" s="99">
        <v>33903017</v>
      </c>
      <c r="J5" s="101">
        <v>33.200000000000003</v>
      </c>
      <c r="K5" s="8">
        <v>30</v>
      </c>
      <c r="L5" s="109">
        <f t="shared" ref="L5:L57" si="1">IF(SUM(U5:AL5)&gt;K5+N5,K5+N5,SUM(U5:AL5))</f>
        <v>30</v>
      </c>
      <c r="M5" s="109">
        <f t="shared" ref="M5:M58" si="2">(SUM(U5:AL5))</f>
        <v>30</v>
      </c>
      <c r="N5" s="120"/>
      <c r="O5" s="119">
        <f t="shared" ref="O5:O58" si="3">ROUND(IF(K5*0.25-0.5&lt;0,0,K5*0.25-0.5),0)-R5-P5</f>
        <v>7</v>
      </c>
      <c r="P5" s="120"/>
      <c r="Q5" s="120"/>
      <c r="R5" s="120"/>
      <c r="S5" s="13">
        <f t="shared" ref="S5:S58" si="4">K5+N5+P5+Q5-M5</f>
        <v>0</v>
      </c>
      <c r="T5" s="14" t="str">
        <f>IF(S5&lt;0,"ATENÇÃO","OK")</f>
        <v>OK</v>
      </c>
      <c r="U5" s="198">
        <v>30</v>
      </c>
      <c r="V5" s="197"/>
      <c r="W5" s="197"/>
      <c r="X5" s="204"/>
      <c r="Y5" s="204"/>
      <c r="Z5" s="204"/>
      <c r="AA5" s="204"/>
      <c r="AB5" s="197"/>
      <c r="AC5" s="197"/>
      <c r="AD5" s="30"/>
      <c r="AE5" s="30"/>
      <c r="AF5" s="30"/>
      <c r="AG5" s="31"/>
      <c r="AH5" s="31"/>
      <c r="AI5" s="31"/>
      <c r="AJ5" s="31"/>
      <c r="AK5" s="31"/>
      <c r="AL5" s="31"/>
    </row>
    <row r="6" spans="1:38" ht="39.950000000000003" customHeight="1" x14ac:dyDescent="0.25">
      <c r="A6" s="305">
        <v>3</v>
      </c>
      <c r="B6" s="307" t="s">
        <v>473</v>
      </c>
      <c r="C6" s="77">
        <v>3</v>
      </c>
      <c r="D6" s="67" t="s">
        <v>543</v>
      </c>
      <c r="E6" s="68" t="s">
        <v>474</v>
      </c>
      <c r="F6" s="46" t="s">
        <v>472</v>
      </c>
      <c r="G6" s="54" t="s">
        <v>602</v>
      </c>
      <c r="H6" s="38" t="s">
        <v>597</v>
      </c>
      <c r="I6" s="98">
        <v>33903017</v>
      </c>
      <c r="J6" s="100">
        <v>36.270000000000003</v>
      </c>
      <c r="K6" s="8">
        <v>30</v>
      </c>
      <c r="L6" s="109">
        <f t="shared" si="1"/>
        <v>0</v>
      </c>
      <c r="M6" s="109">
        <f t="shared" si="2"/>
        <v>0</v>
      </c>
      <c r="N6" s="120"/>
      <c r="O6" s="119">
        <f t="shared" si="3"/>
        <v>7</v>
      </c>
      <c r="P6" s="120"/>
      <c r="Q6" s="120"/>
      <c r="R6" s="120"/>
      <c r="S6" s="13">
        <f t="shared" si="4"/>
        <v>30</v>
      </c>
      <c r="T6" s="14" t="str">
        <f t="shared" si="0"/>
        <v>OK</v>
      </c>
      <c r="U6" s="197"/>
      <c r="V6" s="197"/>
      <c r="W6" s="197"/>
      <c r="X6" s="204"/>
      <c r="Y6" s="204"/>
      <c r="Z6" s="204"/>
      <c r="AA6" s="204"/>
      <c r="AB6" s="197"/>
      <c r="AC6" s="197"/>
      <c r="AD6" s="30"/>
      <c r="AE6" s="30"/>
      <c r="AF6" s="30"/>
      <c r="AG6" s="31"/>
      <c r="AH6" s="31"/>
      <c r="AI6" s="31"/>
      <c r="AJ6" s="31"/>
      <c r="AK6" s="31"/>
      <c r="AL6" s="31"/>
    </row>
    <row r="7" spans="1:38" ht="39.950000000000003" customHeight="1" x14ac:dyDescent="0.25">
      <c r="A7" s="306"/>
      <c r="B7" s="308"/>
      <c r="C7" s="77">
        <v>4</v>
      </c>
      <c r="D7" s="67" t="s">
        <v>544</v>
      </c>
      <c r="E7" s="68" t="s">
        <v>475</v>
      </c>
      <c r="F7" s="46" t="s">
        <v>476</v>
      </c>
      <c r="G7" s="54">
        <v>25097009</v>
      </c>
      <c r="H7" s="38" t="s">
        <v>597</v>
      </c>
      <c r="I7" s="98">
        <v>33903017</v>
      </c>
      <c r="J7" s="100">
        <v>32.130000000000003</v>
      </c>
      <c r="K7" s="8">
        <v>30</v>
      </c>
      <c r="L7" s="109">
        <f t="shared" si="1"/>
        <v>0</v>
      </c>
      <c r="M7" s="109">
        <f t="shared" si="2"/>
        <v>0</v>
      </c>
      <c r="N7" s="120"/>
      <c r="O7" s="119">
        <f t="shared" si="3"/>
        <v>7</v>
      </c>
      <c r="P7" s="120"/>
      <c r="Q7" s="120"/>
      <c r="R7" s="120"/>
      <c r="S7" s="13">
        <f t="shared" si="4"/>
        <v>30</v>
      </c>
      <c r="T7" s="14" t="str">
        <f t="shared" si="0"/>
        <v>OK</v>
      </c>
      <c r="U7" s="197"/>
      <c r="V7" s="197"/>
      <c r="W7" s="197"/>
      <c r="X7" s="204"/>
      <c r="Y7" s="204"/>
      <c r="Z7" s="204"/>
      <c r="AA7" s="204"/>
      <c r="AB7" s="197"/>
      <c r="AC7" s="197"/>
      <c r="AD7" s="30"/>
      <c r="AE7" s="30"/>
      <c r="AF7" s="30"/>
      <c r="AG7" s="31"/>
      <c r="AH7" s="31"/>
      <c r="AI7" s="31"/>
      <c r="AJ7" s="31"/>
      <c r="AK7" s="31"/>
      <c r="AL7" s="31"/>
    </row>
    <row r="8" spans="1:38" ht="39.950000000000003" customHeight="1" x14ac:dyDescent="0.25">
      <c r="A8" s="309">
        <v>4</v>
      </c>
      <c r="B8" s="311" t="s">
        <v>477</v>
      </c>
      <c r="C8" s="82">
        <v>5</v>
      </c>
      <c r="D8" s="83" t="s">
        <v>545</v>
      </c>
      <c r="E8" s="84" t="s">
        <v>478</v>
      </c>
      <c r="F8" s="85" t="s">
        <v>472</v>
      </c>
      <c r="G8" s="97">
        <v>77500014</v>
      </c>
      <c r="H8" s="238" t="s">
        <v>597</v>
      </c>
      <c r="I8" s="99">
        <v>33903017</v>
      </c>
      <c r="J8" s="101">
        <v>28</v>
      </c>
      <c r="K8" s="8"/>
      <c r="L8" s="109">
        <f t="shared" si="1"/>
        <v>0</v>
      </c>
      <c r="M8" s="109">
        <f t="shared" si="2"/>
        <v>0</v>
      </c>
      <c r="N8" s="120"/>
      <c r="O8" s="119">
        <f t="shared" si="3"/>
        <v>0</v>
      </c>
      <c r="P8" s="120"/>
      <c r="Q8" s="120"/>
      <c r="R8" s="120"/>
      <c r="S8" s="13">
        <f t="shared" si="4"/>
        <v>0</v>
      </c>
      <c r="T8" s="14" t="str">
        <f t="shared" si="0"/>
        <v>OK</v>
      </c>
      <c r="U8" s="197"/>
      <c r="V8" s="197"/>
      <c r="W8" s="197"/>
      <c r="X8" s="204"/>
      <c r="Y8" s="204"/>
      <c r="Z8" s="204"/>
      <c r="AA8" s="204"/>
      <c r="AB8" s="197"/>
      <c r="AC8" s="197"/>
      <c r="AD8" s="30"/>
      <c r="AE8" s="30"/>
      <c r="AF8" s="30"/>
      <c r="AG8" s="31"/>
      <c r="AH8" s="31"/>
      <c r="AI8" s="31"/>
      <c r="AJ8" s="31"/>
      <c r="AK8" s="31"/>
      <c r="AL8" s="31"/>
    </row>
    <row r="9" spans="1:38" ht="39.950000000000003" customHeight="1" x14ac:dyDescent="0.25">
      <c r="A9" s="310"/>
      <c r="B9" s="312"/>
      <c r="C9" s="82">
        <v>6</v>
      </c>
      <c r="D9" s="86" t="s">
        <v>546</v>
      </c>
      <c r="E9" s="87" t="s">
        <v>479</v>
      </c>
      <c r="F9" s="88" t="s">
        <v>480</v>
      </c>
      <c r="G9" s="97">
        <v>77500014</v>
      </c>
      <c r="H9" s="238" t="s">
        <v>597</v>
      </c>
      <c r="I9" s="99" t="s">
        <v>600</v>
      </c>
      <c r="J9" s="101">
        <v>665</v>
      </c>
      <c r="K9" s="8"/>
      <c r="L9" s="109">
        <f t="shared" si="1"/>
        <v>0</v>
      </c>
      <c r="M9" s="109">
        <f t="shared" si="2"/>
        <v>0</v>
      </c>
      <c r="N9" s="120"/>
      <c r="O9" s="119">
        <f t="shared" si="3"/>
        <v>0</v>
      </c>
      <c r="P9" s="120"/>
      <c r="Q9" s="120"/>
      <c r="R9" s="120"/>
      <c r="S9" s="13">
        <f t="shared" si="4"/>
        <v>0</v>
      </c>
      <c r="T9" s="14" t="str">
        <f t="shared" si="0"/>
        <v>OK</v>
      </c>
      <c r="U9" s="197"/>
      <c r="V9" s="197"/>
      <c r="W9" s="197"/>
      <c r="X9" s="204"/>
      <c r="Y9" s="204"/>
      <c r="Z9" s="204"/>
      <c r="AA9" s="204"/>
      <c r="AB9" s="197"/>
      <c r="AC9" s="197"/>
      <c r="AD9" s="30"/>
      <c r="AE9" s="30"/>
      <c r="AF9" s="30"/>
      <c r="AG9" s="31"/>
      <c r="AH9" s="31"/>
      <c r="AI9" s="31"/>
      <c r="AJ9" s="31"/>
      <c r="AK9" s="31"/>
      <c r="AL9" s="31"/>
    </row>
    <row r="10" spans="1:38" ht="39.950000000000003" customHeight="1" x14ac:dyDescent="0.25">
      <c r="A10" s="310"/>
      <c r="B10" s="312"/>
      <c r="C10" s="82">
        <v>7</v>
      </c>
      <c r="D10" s="89" t="s">
        <v>547</v>
      </c>
      <c r="E10" s="87" t="s">
        <v>481</v>
      </c>
      <c r="F10" s="88" t="s">
        <v>480</v>
      </c>
      <c r="G10" s="97">
        <v>77500014</v>
      </c>
      <c r="H10" s="238" t="s">
        <v>597</v>
      </c>
      <c r="I10" s="99" t="s">
        <v>600</v>
      </c>
      <c r="J10" s="101">
        <v>246</v>
      </c>
      <c r="K10" s="8"/>
      <c r="L10" s="109">
        <f t="shared" si="1"/>
        <v>0</v>
      </c>
      <c r="M10" s="109">
        <f t="shared" si="2"/>
        <v>0</v>
      </c>
      <c r="N10" s="120"/>
      <c r="O10" s="119">
        <f t="shared" si="3"/>
        <v>0</v>
      </c>
      <c r="P10" s="120"/>
      <c r="Q10" s="120"/>
      <c r="R10" s="120"/>
      <c r="S10" s="13">
        <f t="shared" si="4"/>
        <v>0</v>
      </c>
      <c r="T10" s="14" t="str">
        <f t="shared" si="0"/>
        <v>OK</v>
      </c>
      <c r="U10" s="197"/>
      <c r="V10" s="197"/>
      <c r="W10" s="197"/>
      <c r="X10" s="204"/>
      <c r="Y10" s="204"/>
      <c r="Z10" s="204"/>
      <c r="AA10" s="204"/>
      <c r="AB10" s="197"/>
      <c r="AC10" s="197"/>
      <c r="AD10" s="30"/>
      <c r="AE10" s="30"/>
      <c r="AF10" s="30"/>
      <c r="AG10" s="31"/>
      <c r="AH10" s="31"/>
      <c r="AI10" s="31"/>
      <c r="AJ10" s="31"/>
      <c r="AK10" s="31"/>
      <c r="AL10" s="31"/>
    </row>
    <row r="11" spans="1:38" ht="39.950000000000003" customHeight="1" x14ac:dyDescent="0.25">
      <c r="A11" s="310"/>
      <c r="B11" s="312"/>
      <c r="C11" s="82">
        <v>8</v>
      </c>
      <c r="D11" s="90" t="s">
        <v>548</v>
      </c>
      <c r="E11" s="87" t="s">
        <v>482</v>
      </c>
      <c r="F11" s="85" t="s">
        <v>472</v>
      </c>
      <c r="G11" s="97">
        <v>125377006</v>
      </c>
      <c r="H11" s="238" t="s">
        <v>597</v>
      </c>
      <c r="I11" s="97">
        <v>33903017</v>
      </c>
      <c r="J11" s="101">
        <v>30</v>
      </c>
      <c r="K11" s="8"/>
      <c r="L11" s="109">
        <f t="shared" si="1"/>
        <v>0</v>
      </c>
      <c r="M11" s="109">
        <f t="shared" si="2"/>
        <v>0</v>
      </c>
      <c r="N11" s="120"/>
      <c r="O11" s="119">
        <f t="shared" si="3"/>
        <v>0</v>
      </c>
      <c r="P11" s="120"/>
      <c r="Q11" s="120"/>
      <c r="R11" s="120"/>
      <c r="S11" s="13">
        <f t="shared" si="4"/>
        <v>0</v>
      </c>
      <c r="T11" s="14" t="str">
        <f t="shared" si="0"/>
        <v>OK</v>
      </c>
      <c r="U11" s="197"/>
      <c r="V11" s="197"/>
      <c r="W11" s="197"/>
      <c r="X11" s="204"/>
      <c r="Y11" s="204"/>
      <c r="Z11" s="204"/>
      <c r="AA11" s="197"/>
      <c r="AB11" s="197"/>
      <c r="AC11" s="197"/>
      <c r="AD11" s="30"/>
      <c r="AE11" s="30"/>
      <c r="AF11" s="30"/>
      <c r="AG11" s="31"/>
      <c r="AH11" s="31"/>
      <c r="AI11" s="31"/>
      <c r="AJ11" s="31"/>
      <c r="AK11" s="31"/>
      <c r="AL11" s="31"/>
    </row>
    <row r="12" spans="1:38" ht="39.950000000000003" customHeight="1" x14ac:dyDescent="0.25">
      <c r="A12" s="310"/>
      <c r="B12" s="312"/>
      <c r="C12" s="82">
        <v>9</v>
      </c>
      <c r="D12" s="86" t="s">
        <v>549</v>
      </c>
      <c r="E12" s="91" t="s">
        <v>483</v>
      </c>
      <c r="F12" s="85" t="s">
        <v>472</v>
      </c>
      <c r="G12" s="97">
        <v>125377006</v>
      </c>
      <c r="H12" s="238" t="s">
        <v>597</v>
      </c>
      <c r="I12" s="97">
        <v>33903017</v>
      </c>
      <c r="J12" s="101">
        <v>930</v>
      </c>
      <c r="K12" s="8"/>
      <c r="L12" s="109">
        <f t="shared" si="1"/>
        <v>0</v>
      </c>
      <c r="M12" s="109">
        <f t="shared" si="2"/>
        <v>0</v>
      </c>
      <c r="N12" s="120"/>
      <c r="O12" s="119">
        <f t="shared" si="3"/>
        <v>0</v>
      </c>
      <c r="P12" s="120"/>
      <c r="Q12" s="120"/>
      <c r="R12" s="120"/>
      <c r="S12" s="13">
        <f t="shared" si="4"/>
        <v>0</v>
      </c>
      <c r="T12" s="14" t="str">
        <f t="shared" si="0"/>
        <v>OK</v>
      </c>
      <c r="U12" s="197"/>
      <c r="V12" s="197"/>
      <c r="W12" s="197"/>
      <c r="X12" s="204"/>
      <c r="Y12" s="204"/>
      <c r="Z12" s="204"/>
      <c r="AA12" s="204"/>
      <c r="AB12" s="197"/>
      <c r="AC12" s="197"/>
      <c r="AD12" s="30"/>
      <c r="AE12" s="30"/>
      <c r="AF12" s="30"/>
      <c r="AG12" s="31"/>
      <c r="AH12" s="31"/>
      <c r="AI12" s="31"/>
      <c r="AJ12" s="31"/>
      <c r="AK12" s="31"/>
      <c r="AL12" s="31"/>
    </row>
    <row r="13" spans="1:38" ht="39.950000000000003" customHeight="1" x14ac:dyDescent="0.25">
      <c r="A13" s="310"/>
      <c r="B13" s="312"/>
      <c r="C13" s="82">
        <v>10</v>
      </c>
      <c r="D13" s="92" t="s">
        <v>550</v>
      </c>
      <c r="E13" s="91" t="s">
        <v>484</v>
      </c>
      <c r="F13" s="85" t="s">
        <v>472</v>
      </c>
      <c r="G13" s="97">
        <v>125377006</v>
      </c>
      <c r="H13" s="238" t="s">
        <v>597</v>
      </c>
      <c r="I13" s="97">
        <v>33903047</v>
      </c>
      <c r="J13" s="101">
        <v>380</v>
      </c>
      <c r="K13" s="8"/>
      <c r="L13" s="109">
        <f t="shared" si="1"/>
        <v>0</v>
      </c>
      <c r="M13" s="109">
        <f t="shared" si="2"/>
        <v>0</v>
      </c>
      <c r="N13" s="120"/>
      <c r="O13" s="119">
        <f t="shared" si="3"/>
        <v>0</v>
      </c>
      <c r="P13" s="120"/>
      <c r="Q13" s="120"/>
      <c r="R13" s="120"/>
      <c r="S13" s="13">
        <f t="shared" si="4"/>
        <v>0</v>
      </c>
      <c r="T13" s="14" t="str">
        <f t="shared" si="0"/>
        <v>OK</v>
      </c>
      <c r="U13" s="197"/>
      <c r="V13" s="197"/>
      <c r="W13" s="197"/>
      <c r="X13" s="204"/>
      <c r="Y13" s="204"/>
      <c r="Z13" s="204"/>
      <c r="AA13" s="204"/>
      <c r="AB13" s="197"/>
      <c r="AC13" s="197"/>
      <c r="AD13" s="30"/>
      <c r="AE13" s="30"/>
      <c r="AF13" s="30"/>
      <c r="AG13" s="31"/>
      <c r="AH13" s="31"/>
      <c r="AI13" s="31"/>
      <c r="AJ13" s="31"/>
      <c r="AK13" s="31"/>
      <c r="AL13" s="31"/>
    </row>
    <row r="14" spans="1:38" ht="48" customHeight="1" x14ac:dyDescent="0.25">
      <c r="A14" s="310"/>
      <c r="B14" s="312"/>
      <c r="C14" s="82">
        <v>11</v>
      </c>
      <c r="D14" s="90" t="s">
        <v>551</v>
      </c>
      <c r="E14" s="91" t="s">
        <v>485</v>
      </c>
      <c r="F14" s="85" t="s">
        <v>472</v>
      </c>
      <c r="G14" s="97">
        <v>125377006</v>
      </c>
      <c r="H14" s="238" t="s">
        <v>597</v>
      </c>
      <c r="I14" s="97">
        <v>33903047</v>
      </c>
      <c r="J14" s="101">
        <v>31</v>
      </c>
      <c r="K14" s="8"/>
      <c r="L14" s="109">
        <f t="shared" si="1"/>
        <v>0</v>
      </c>
      <c r="M14" s="109">
        <f t="shared" si="2"/>
        <v>0</v>
      </c>
      <c r="N14" s="120"/>
      <c r="O14" s="119">
        <f t="shared" si="3"/>
        <v>0</v>
      </c>
      <c r="P14" s="120"/>
      <c r="Q14" s="120"/>
      <c r="R14" s="120"/>
      <c r="S14" s="13">
        <f t="shared" si="4"/>
        <v>0</v>
      </c>
      <c r="T14" s="14" t="str">
        <f t="shared" si="0"/>
        <v>OK</v>
      </c>
      <c r="U14" s="197"/>
      <c r="V14" s="197"/>
      <c r="W14" s="197"/>
      <c r="X14" s="204"/>
      <c r="Y14" s="205"/>
      <c r="Z14" s="204"/>
      <c r="AA14" s="204"/>
      <c r="AB14" s="197"/>
      <c r="AC14" s="197"/>
      <c r="AD14" s="30"/>
      <c r="AE14" s="30"/>
      <c r="AF14" s="30"/>
      <c r="AG14" s="31"/>
      <c r="AH14" s="31"/>
      <c r="AI14" s="31"/>
      <c r="AJ14" s="31"/>
      <c r="AK14" s="31"/>
      <c r="AL14" s="31"/>
    </row>
    <row r="15" spans="1:38" ht="39.950000000000003" customHeight="1" x14ac:dyDescent="0.25">
      <c r="A15" s="310"/>
      <c r="B15" s="312"/>
      <c r="C15" s="82">
        <v>12</v>
      </c>
      <c r="D15" s="86" t="s">
        <v>552</v>
      </c>
      <c r="E15" s="87" t="s">
        <v>486</v>
      </c>
      <c r="F15" s="85" t="s">
        <v>472</v>
      </c>
      <c r="G15" s="97">
        <v>504220065</v>
      </c>
      <c r="H15" s="238" t="s">
        <v>597</v>
      </c>
      <c r="I15" s="99" t="s">
        <v>600</v>
      </c>
      <c r="J15" s="101">
        <v>150</v>
      </c>
      <c r="K15" s="8">
        <v>20</v>
      </c>
      <c r="L15" s="109">
        <f t="shared" si="1"/>
        <v>14</v>
      </c>
      <c r="M15" s="109">
        <f t="shared" si="2"/>
        <v>14</v>
      </c>
      <c r="N15" s="120"/>
      <c r="O15" s="119">
        <f t="shared" si="3"/>
        <v>5</v>
      </c>
      <c r="P15" s="120"/>
      <c r="Q15" s="120"/>
      <c r="R15" s="120"/>
      <c r="S15" s="13">
        <f t="shared" si="4"/>
        <v>6</v>
      </c>
      <c r="T15" s="14" t="str">
        <f t="shared" si="0"/>
        <v>OK</v>
      </c>
      <c r="U15" s="197"/>
      <c r="V15" s="198">
        <v>6</v>
      </c>
      <c r="W15" s="197"/>
      <c r="X15" s="204"/>
      <c r="Y15" s="205"/>
      <c r="Z15" s="243">
        <v>4</v>
      </c>
      <c r="AA15" s="204"/>
      <c r="AB15" s="198">
        <v>4</v>
      </c>
      <c r="AC15" s="197"/>
      <c r="AD15" s="30"/>
      <c r="AE15" s="30"/>
      <c r="AF15" s="30"/>
      <c r="AG15" s="31"/>
      <c r="AH15" s="31"/>
      <c r="AI15" s="31"/>
      <c r="AJ15" s="31"/>
      <c r="AK15" s="31"/>
      <c r="AL15" s="31"/>
    </row>
    <row r="16" spans="1:38" ht="39.950000000000003" customHeight="1" x14ac:dyDescent="0.25">
      <c r="A16" s="310"/>
      <c r="B16" s="313"/>
      <c r="C16" s="82">
        <v>13</v>
      </c>
      <c r="D16" s="92" t="s">
        <v>553</v>
      </c>
      <c r="E16" s="91" t="s">
        <v>487</v>
      </c>
      <c r="F16" s="85" t="s">
        <v>472</v>
      </c>
      <c r="G16" s="97">
        <v>504220065</v>
      </c>
      <c r="H16" s="238" t="s">
        <v>597</v>
      </c>
      <c r="I16" s="99" t="s">
        <v>600</v>
      </c>
      <c r="J16" s="101">
        <v>285</v>
      </c>
      <c r="K16" s="8"/>
      <c r="L16" s="109">
        <f t="shared" si="1"/>
        <v>0</v>
      </c>
      <c r="M16" s="109">
        <f t="shared" si="2"/>
        <v>0</v>
      </c>
      <c r="N16" s="120"/>
      <c r="O16" s="119">
        <f t="shared" si="3"/>
        <v>0</v>
      </c>
      <c r="P16" s="120"/>
      <c r="Q16" s="120"/>
      <c r="R16" s="120"/>
      <c r="S16" s="13">
        <f t="shared" si="4"/>
        <v>0</v>
      </c>
      <c r="T16" s="14" t="str">
        <f t="shared" si="0"/>
        <v>OK</v>
      </c>
      <c r="U16" s="197"/>
      <c r="V16" s="197"/>
      <c r="W16" s="197"/>
      <c r="X16" s="204"/>
      <c r="Y16" s="205"/>
      <c r="Z16" s="204"/>
      <c r="AA16" s="204"/>
      <c r="AB16" s="197"/>
      <c r="AC16" s="197"/>
      <c r="AD16" s="30"/>
      <c r="AE16" s="30"/>
      <c r="AF16" s="30"/>
      <c r="AG16" s="31"/>
      <c r="AH16" s="31"/>
      <c r="AI16" s="31"/>
      <c r="AJ16" s="31"/>
      <c r="AK16" s="31"/>
      <c r="AL16" s="31"/>
    </row>
    <row r="17" spans="1:38" ht="39.950000000000003" customHeight="1" x14ac:dyDescent="0.25">
      <c r="A17" s="305">
        <v>5</v>
      </c>
      <c r="B17" s="307" t="s">
        <v>488</v>
      </c>
      <c r="C17" s="77">
        <v>14</v>
      </c>
      <c r="D17" s="67" t="s">
        <v>554</v>
      </c>
      <c r="E17" s="68" t="s">
        <v>489</v>
      </c>
      <c r="F17" s="46" t="s">
        <v>472</v>
      </c>
      <c r="G17" s="54">
        <v>79588061</v>
      </c>
      <c r="H17" s="38" t="s">
        <v>597</v>
      </c>
      <c r="I17" s="54">
        <v>33903017</v>
      </c>
      <c r="J17" s="100">
        <v>501.2</v>
      </c>
      <c r="K17" s="8"/>
      <c r="L17" s="109">
        <f t="shared" si="1"/>
        <v>0</v>
      </c>
      <c r="M17" s="109">
        <f t="shared" si="2"/>
        <v>0</v>
      </c>
      <c r="N17" s="120"/>
      <c r="O17" s="119">
        <f t="shared" si="3"/>
        <v>0</v>
      </c>
      <c r="P17" s="120"/>
      <c r="Q17" s="120"/>
      <c r="R17" s="120"/>
      <c r="S17" s="13">
        <f t="shared" si="4"/>
        <v>0</v>
      </c>
      <c r="T17" s="14" t="str">
        <f t="shared" si="0"/>
        <v>OK</v>
      </c>
      <c r="U17" s="197"/>
      <c r="V17" s="197"/>
      <c r="W17" s="197"/>
      <c r="X17" s="204"/>
      <c r="Y17" s="205"/>
      <c r="Z17" s="204"/>
      <c r="AA17" s="204"/>
      <c r="AB17" s="197"/>
      <c r="AC17" s="197"/>
      <c r="AD17" s="30"/>
      <c r="AE17" s="30"/>
      <c r="AF17" s="30"/>
      <c r="AG17" s="31"/>
      <c r="AH17" s="31"/>
      <c r="AI17" s="31"/>
      <c r="AJ17" s="31"/>
      <c r="AK17" s="31"/>
      <c r="AL17" s="31"/>
    </row>
    <row r="18" spans="1:38" ht="39.950000000000003" customHeight="1" x14ac:dyDescent="0.25">
      <c r="A18" s="306"/>
      <c r="B18" s="314"/>
      <c r="C18" s="77">
        <v>15</v>
      </c>
      <c r="D18" s="67" t="s">
        <v>555</v>
      </c>
      <c r="E18" s="68" t="s">
        <v>490</v>
      </c>
      <c r="F18" s="46" t="s">
        <v>472</v>
      </c>
      <c r="G18" s="54">
        <v>79588061</v>
      </c>
      <c r="H18" s="38" t="s">
        <v>597</v>
      </c>
      <c r="I18" s="54">
        <v>33903017</v>
      </c>
      <c r="J18" s="100">
        <v>677.7</v>
      </c>
      <c r="K18" s="8"/>
      <c r="L18" s="109">
        <f t="shared" si="1"/>
        <v>0</v>
      </c>
      <c r="M18" s="109">
        <f t="shared" si="2"/>
        <v>0</v>
      </c>
      <c r="N18" s="120"/>
      <c r="O18" s="119">
        <f t="shared" si="3"/>
        <v>0</v>
      </c>
      <c r="P18" s="120"/>
      <c r="Q18" s="120"/>
      <c r="R18" s="120"/>
      <c r="S18" s="13">
        <f t="shared" si="4"/>
        <v>0</v>
      </c>
      <c r="T18" s="14" t="str">
        <f t="shared" si="0"/>
        <v>OK</v>
      </c>
      <c r="U18" s="197"/>
      <c r="V18" s="197"/>
      <c r="W18" s="197"/>
      <c r="X18" s="204"/>
      <c r="Y18" s="205"/>
      <c r="Z18" s="204"/>
      <c r="AA18" s="204"/>
      <c r="AB18" s="197"/>
      <c r="AC18" s="197"/>
      <c r="AD18" s="30"/>
      <c r="AE18" s="30"/>
      <c r="AF18" s="30"/>
      <c r="AG18" s="31"/>
      <c r="AH18" s="31"/>
      <c r="AI18" s="31"/>
      <c r="AJ18" s="31"/>
      <c r="AK18" s="31"/>
      <c r="AL18" s="31"/>
    </row>
    <row r="19" spans="1:38" ht="39.950000000000003" customHeight="1" x14ac:dyDescent="0.25">
      <c r="A19" s="306"/>
      <c r="B19" s="308"/>
      <c r="C19" s="77">
        <v>16</v>
      </c>
      <c r="D19" s="67" t="s">
        <v>556</v>
      </c>
      <c r="E19" s="68" t="s">
        <v>491</v>
      </c>
      <c r="F19" s="46" t="s">
        <v>472</v>
      </c>
      <c r="G19" s="54">
        <v>79588061</v>
      </c>
      <c r="H19" s="38" t="s">
        <v>597</v>
      </c>
      <c r="I19" s="54" t="s">
        <v>15</v>
      </c>
      <c r="J19" s="100">
        <v>460.2</v>
      </c>
      <c r="K19" s="8">
        <v>4</v>
      </c>
      <c r="L19" s="109">
        <f t="shared" si="1"/>
        <v>0</v>
      </c>
      <c r="M19" s="109">
        <f t="shared" si="2"/>
        <v>0</v>
      </c>
      <c r="N19" s="120"/>
      <c r="O19" s="119">
        <f t="shared" si="3"/>
        <v>1</v>
      </c>
      <c r="P19" s="120"/>
      <c r="Q19" s="120"/>
      <c r="R19" s="120"/>
      <c r="S19" s="13">
        <f t="shared" si="4"/>
        <v>4</v>
      </c>
      <c r="T19" s="14" t="str">
        <f t="shared" si="0"/>
        <v>OK</v>
      </c>
      <c r="U19" s="197"/>
      <c r="V19" s="197"/>
      <c r="W19" s="197"/>
      <c r="X19" s="204"/>
      <c r="Y19" s="205"/>
      <c r="Z19" s="204"/>
      <c r="AA19" s="204"/>
      <c r="AB19" s="197"/>
      <c r="AC19" s="197"/>
      <c r="AD19" s="30"/>
      <c r="AE19" s="30"/>
      <c r="AF19" s="30"/>
      <c r="AG19" s="31"/>
      <c r="AH19" s="31"/>
      <c r="AI19" s="31"/>
      <c r="AJ19" s="31"/>
      <c r="AK19" s="31"/>
      <c r="AL19" s="31"/>
    </row>
    <row r="20" spans="1:38" ht="39.950000000000003" customHeight="1" x14ac:dyDescent="0.25">
      <c r="A20" s="80">
        <v>6</v>
      </c>
      <c r="B20" s="81" t="s">
        <v>470</v>
      </c>
      <c r="C20" s="82">
        <v>17</v>
      </c>
      <c r="D20" s="90" t="s">
        <v>557</v>
      </c>
      <c r="E20" s="91" t="s">
        <v>492</v>
      </c>
      <c r="F20" s="85" t="s">
        <v>472</v>
      </c>
      <c r="G20" s="97">
        <v>504220069</v>
      </c>
      <c r="H20" s="238" t="s">
        <v>597</v>
      </c>
      <c r="I20" s="97">
        <v>33903017</v>
      </c>
      <c r="J20" s="101">
        <v>621.25</v>
      </c>
      <c r="K20" s="8"/>
      <c r="L20" s="109">
        <f t="shared" si="1"/>
        <v>0</v>
      </c>
      <c r="M20" s="109">
        <f t="shared" si="2"/>
        <v>0</v>
      </c>
      <c r="N20" s="120"/>
      <c r="O20" s="119">
        <f t="shared" si="3"/>
        <v>0</v>
      </c>
      <c r="P20" s="120"/>
      <c r="Q20" s="120"/>
      <c r="R20" s="120"/>
      <c r="S20" s="13">
        <f t="shared" si="4"/>
        <v>0</v>
      </c>
      <c r="T20" s="14" t="str">
        <f t="shared" si="0"/>
        <v>OK</v>
      </c>
      <c r="U20" s="197"/>
      <c r="V20" s="197"/>
      <c r="W20" s="197"/>
      <c r="X20" s="204"/>
      <c r="Y20" s="205"/>
      <c r="Z20" s="204"/>
      <c r="AA20" s="204"/>
      <c r="AB20" s="197"/>
      <c r="AC20" s="197"/>
      <c r="AD20" s="30"/>
      <c r="AE20" s="30"/>
      <c r="AF20" s="30"/>
      <c r="AG20" s="31"/>
      <c r="AH20" s="31"/>
      <c r="AI20" s="31"/>
      <c r="AJ20" s="31"/>
      <c r="AK20" s="31"/>
      <c r="AL20" s="31"/>
    </row>
    <row r="21" spans="1:38" ht="39.950000000000003" customHeight="1" x14ac:dyDescent="0.25">
      <c r="A21" s="305">
        <v>9</v>
      </c>
      <c r="B21" s="307" t="s">
        <v>493</v>
      </c>
      <c r="C21" s="77">
        <v>26</v>
      </c>
      <c r="D21" s="78" t="s">
        <v>558</v>
      </c>
      <c r="E21" s="79" t="s">
        <v>494</v>
      </c>
      <c r="F21" s="46" t="s">
        <v>472</v>
      </c>
      <c r="G21" s="54" t="s">
        <v>596</v>
      </c>
      <c r="H21" s="38" t="s">
        <v>597</v>
      </c>
      <c r="I21" s="54">
        <v>33903017</v>
      </c>
      <c r="J21" s="100">
        <v>105</v>
      </c>
      <c r="K21" s="8"/>
      <c r="L21" s="109">
        <f t="shared" si="1"/>
        <v>0</v>
      </c>
      <c r="M21" s="109">
        <f t="shared" si="2"/>
        <v>0</v>
      </c>
      <c r="N21" s="120"/>
      <c r="O21" s="119">
        <f t="shared" si="3"/>
        <v>0</v>
      </c>
      <c r="P21" s="120"/>
      <c r="Q21" s="120"/>
      <c r="R21" s="120"/>
      <c r="S21" s="13">
        <f t="shared" si="4"/>
        <v>0</v>
      </c>
      <c r="T21" s="14" t="str">
        <f t="shared" si="0"/>
        <v>OK</v>
      </c>
      <c r="U21" s="197"/>
      <c r="V21" s="197"/>
      <c r="W21" s="197"/>
      <c r="X21" s="204"/>
      <c r="Y21" s="205"/>
      <c r="Z21" s="204"/>
      <c r="AA21" s="204"/>
      <c r="AB21" s="197"/>
      <c r="AC21" s="197"/>
      <c r="AD21" s="30"/>
      <c r="AE21" s="30"/>
      <c r="AF21" s="30"/>
      <c r="AG21" s="31"/>
      <c r="AH21" s="31"/>
      <c r="AI21" s="31"/>
      <c r="AJ21" s="31"/>
      <c r="AK21" s="31"/>
      <c r="AL21" s="31"/>
    </row>
    <row r="22" spans="1:38" ht="39.950000000000003" customHeight="1" x14ac:dyDescent="0.25">
      <c r="A22" s="306"/>
      <c r="B22" s="314"/>
      <c r="C22" s="77">
        <v>27</v>
      </c>
      <c r="D22" s="93" t="s">
        <v>559</v>
      </c>
      <c r="E22" s="94" t="s">
        <v>495</v>
      </c>
      <c r="F22" s="43" t="s">
        <v>472</v>
      </c>
      <c r="G22" s="54">
        <v>105392001</v>
      </c>
      <c r="H22" s="38" t="s">
        <v>597</v>
      </c>
      <c r="I22" s="54">
        <v>33903017</v>
      </c>
      <c r="J22" s="100">
        <v>450.09</v>
      </c>
      <c r="K22" s="8">
        <v>10</v>
      </c>
      <c r="L22" s="109">
        <f t="shared" si="1"/>
        <v>0</v>
      </c>
      <c r="M22" s="109">
        <f t="shared" si="2"/>
        <v>0</v>
      </c>
      <c r="N22" s="120"/>
      <c r="O22" s="119">
        <f t="shared" si="3"/>
        <v>2</v>
      </c>
      <c r="P22" s="120"/>
      <c r="Q22" s="120"/>
      <c r="R22" s="120"/>
      <c r="S22" s="13">
        <f t="shared" si="4"/>
        <v>10</v>
      </c>
      <c r="T22" s="14" t="str">
        <f t="shared" si="0"/>
        <v>OK</v>
      </c>
      <c r="U22" s="197"/>
      <c r="V22" s="197"/>
      <c r="W22" s="197"/>
      <c r="X22" s="204"/>
      <c r="Y22" s="205"/>
      <c r="Z22" s="204"/>
      <c r="AA22" s="204"/>
      <c r="AB22" s="197"/>
      <c r="AC22" s="197"/>
      <c r="AD22" s="30"/>
      <c r="AE22" s="30"/>
      <c r="AF22" s="30"/>
      <c r="AG22" s="31"/>
      <c r="AH22" s="31"/>
      <c r="AI22" s="31"/>
      <c r="AJ22" s="31"/>
      <c r="AK22" s="31"/>
      <c r="AL22" s="31"/>
    </row>
    <row r="23" spans="1:38" ht="39.950000000000003" customHeight="1" x14ac:dyDescent="0.25">
      <c r="A23" s="306"/>
      <c r="B23" s="308"/>
      <c r="C23" s="77">
        <v>28</v>
      </c>
      <c r="D23" s="67" t="s">
        <v>560</v>
      </c>
      <c r="E23" s="68" t="s">
        <v>496</v>
      </c>
      <c r="F23" s="43" t="s">
        <v>497</v>
      </c>
      <c r="G23" s="54">
        <v>105392001</v>
      </c>
      <c r="H23" s="38" t="s">
        <v>597</v>
      </c>
      <c r="I23" s="54">
        <v>33903017</v>
      </c>
      <c r="J23" s="100">
        <v>1371</v>
      </c>
      <c r="K23" s="8">
        <v>5</v>
      </c>
      <c r="L23" s="109">
        <f t="shared" si="1"/>
        <v>0</v>
      </c>
      <c r="M23" s="109">
        <f t="shared" si="2"/>
        <v>0</v>
      </c>
      <c r="N23" s="120"/>
      <c r="O23" s="119">
        <f t="shared" si="3"/>
        <v>1</v>
      </c>
      <c r="P23" s="120"/>
      <c r="Q23" s="120"/>
      <c r="R23" s="120"/>
      <c r="S23" s="13">
        <f t="shared" si="4"/>
        <v>5</v>
      </c>
      <c r="T23" s="14" t="str">
        <f t="shared" si="0"/>
        <v>OK</v>
      </c>
      <c r="U23" s="197"/>
      <c r="V23" s="197"/>
      <c r="W23" s="197"/>
      <c r="X23" s="204"/>
      <c r="Y23" s="205"/>
      <c r="Z23" s="204"/>
      <c r="AA23" s="204"/>
      <c r="AB23" s="197"/>
      <c r="AC23" s="197"/>
      <c r="AD23" s="30"/>
      <c r="AE23" s="30"/>
      <c r="AF23" s="30"/>
      <c r="AG23" s="31"/>
      <c r="AH23" s="31"/>
      <c r="AI23" s="31"/>
      <c r="AJ23" s="31"/>
      <c r="AK23" s="31"/>
      <c r="AL23" s="31"/>
    </row>
    <row r="24" spans="1:38" ht="39.950000000000003" customHeight="1" x14ac:dyDescent="0.25">
      <c r="A24" s="309">
        <v>10</v>
      </c>
      <c r="B24" s="311" t="s">
        <v>498</v>
      </c>
      <c r="C24" s="82">
        <v>29</v>
      </c>
      <c r="D24" s="83" t="s">
        <v>561</v>
      </c>
      <c r="E24" s="84" t="s">
        <v>499</v>
      </c>
      <c r="F24" s="85" t="s">
        <v>383</v>
      </c>
      <c r="G24" s="97" t="s">
        <v>598</v>
      </c>
      <c r="H24" s="238" t="s">
        <v>597</v>
      </c>
      <c r="I24" s="97">
        <v>33903029</v>
      </c>
      <c r="J24" s="101">
        <v>229.85</v>
      </c>
      <c r="K24" s="8">
        <v>10</v>
      </c>
      <c r="L24" s="109">
        <f t="shared" si="1"/>
        <v>2</v>
      </c>
      <c r="M24" s="109">
        <f t="shared" si="2"/>
        <v>2</v>
      </c>
      <c r="N24" s="120"/>
      <c r="O24" s="119">
        <f t="shared" si="3"/>
        <v>2</v>
      </c>
      <c r="P24" s="120"/>
      <c r="Q24" s="120"/>
      <c r="R24" s="120"/>
      <c r="S24" s="13">
        <f t="shared" si="4"/>
        <v>8</v>
      </c>
      <c r="T24" s="14" t="str">
        <f t="shared" si="0"/>
        <v>OK</v>
      </c>
      <c r="U24" s="197"/>
      <c r="V24" s="197"/>
      <c r="W24" s="197"/>
      <c r="X24" s="204"/>
      <c r="Y24" s="244">
        <v>1</v>
      </c>
      <c r="Z24" s="204"/>
      <c r="AA24" s="204"/>
      <c r="AB24" s="197"/>
      <c r="AC24" s="198">
        <v>1</v>
      </c>
      <c r="AD24" s="30"/>
      <c r="AE24" s="30"/>
      <c r="AF24" s="30"/>
      <c r="AG24" s="31"/>
      <c r="AH24" s="31"/>
      <c r="AI24" s="31"/>
      <c r="AJ24" s="31"/>
      <c r="AK24" s="31"/>
      <c r="AL24" s="31"/>
    </row>
    <row r="25" spans="1:38" ht="39.950000000000003" customHeight="1" x14ac:dyDescent="0.25">
      <c r="A25" s="310"/>
      <c r="B25" s="312"/>
      <c r="C25" s="82">
        <v>30</v>
      </c>
      <c r="D25" s="86" t="s">
        <v>562</v>
      </c>
      <c r="E25" s="87" t="s">
        <v>500</v>
      </c>
      <c r="F25" s="85" t="s">
        <v>383</v>
      </c>
      <c r="G25" s="97" t="s">
        <v>599</v>
      </c>
      <c r="H25" s="238" t="s">
        <v>597</v>
      </c>
      <c r="I25" s="97">
        <v>33903029</v>
      </c>
      <c r="J25" s="101">
        <v>471.08</v>
      </c>
      <c r="K25" s="8">
        <v>4</v>
      </c>
      <c r="L25" s="109">
        <f t="shared" si="1"/>
        <v>4</v>
      </c>
      <c r="M25" s="109">
        <f t="shared" si="2"/>
        <v>4</v>
      </c>
      <c r="N25" s="120"/>
      <c r="O25" s="119">
        <f t="shared" si="3"/>
        <v>1</v>
      </c>
      <c r="P25" s="120"/>
      <c r="Q25" s="120"/>
      <c r="R25" s="120"/>
      <c r="S25" s="13">
        <f t="shared" si="4"/>
        <v>0</v>
      </c>
      <c r="T25" s="14" t="str">
        <f t="shared" si="0"/>
        <v>OK</v>
      </c>
      <c r="U25" s="197"/>
      <c r="V25" s="197"/>
      <c r="W25" s="197"/>
      <c r="X25" s="204"/>
      <c r="Y25" s="244">
        <v>1</v>
      </c>
      <c r="Z25" s="204"/>
      <c r="AA25" s="222">
        <v>2</v>
      </c>
      <c r="AB25" s="197"/>
      <c r="AC25" s="198">
        <v>1</v>
      </c>
      <c r="AD25" s="30"/>
      <c r="AE25" s="30"/>
      <c r="AF25" s="30"/>
      <c r="AG25" s="31"/>
      <c r="AH25" s="31"/>
      <c r="AI25" s="31"/>
      <c r="AJ25" s="31"/>
      <c r="AK25" s="31"/>
      <c r="AL25" s="31"/>
    </row>
    <row r="26" spans="1:38" ht="39.950000000000003" customHeight="1" x14ac:dyDescent="0.25">
      <c r="A26" s="310"/>
      <c r="B26" s="313"/>
      <c r="C26" s="82">
        <v>31</v>
      </c>
      <c r="D26" s="89" t="s">
        <v>563</v>
      </c>
      <c r="E26" s="87" t="s">
        <v>501</v>
      </c>
      <c r="F26" s="85" t="s">
        <v>383</v>
      </c>
      <c r="G26" s="97" t="s">
        <v>599</v>
      </c>
      <c r="H26" s="238" t="s">
        <v>597</v>
      </c>
      <c r="I26" s="97">
        <v>33903029</v>
      </c>
      <c r="J26" s="101">
        <v>230.39</v>
      </c>
      <c r="K26" s="8"/>
      <c r="L26" s="109">
        <f t="shared" si="1"/>
        <v>0</v>
      </c>
      <c r="M26" s="109">
        <f t="shared" si="2"/>
        <v>0</v>
      </c>
      <c r="N26" s="120"/>
      <c r="O26" s="119">
        <f t="shared" si="3"/>
        <v>0</v>
      </c>
      <c r="P26" s="120"/>
      <c r="Q26" s="120"/>
      <c r="R26" s="120"/>
      <c r="S26" s="13">
        <f t="shared" si="4"/>
        <v>0</v>
      </c>
      <c r="T26" s="14" t="str">
        <f t="shared" si="0"/>
        <v>OK</v>
      </c>
      <c r="U26" s="197"/>
      <c r="V26" s="197"/>
      <c r="W26" s="197"/>
      <c r="X26" s="204"/>
      <c r="Y26" s="205"/>
      <c r="Z26" s="204"/>
      <c r="AA26" s="204"/>
      <c r="AB26" s="197"/>
      <c r="AC26" s="197"/>
      <c r="AD26" s="30"/>
      <c r="AE26" s="30"/>
      <c r="AF26" s="30"/>
      <c r="AG26" s="31"/>
      <c r="AH26" s="31"/>
      <c r="AI26" s="31"/>
      <c r="AJ26" s="31"/>
      <c r="AK26" s="31"/>
      <c r="AL26" s="31"/>
    </row>
    <row r="27" spans="1:38" ht="57.2" customHeight="1" x14ac:dyDescent="0.25">
      <c r="A27" s="305">
        <v>12</v>
      </c>
      <c r="B27" s="307" t="s">
        <v>467</v>
      </c>
      <c r="C27" s="77">
        <v>33</v>
      </c>
      <c r="D27" s="67" t="s">
        <v>564</v>
      </c>
      <c r="E27" s="68" t="s">
        <v>502</v>
      </c>
      <c r="F27" s="46" t="s">
        <v>503</v>
      </c>
      <c r="G27" s="54" t="s">
        <v>603</v>
      </c>
      <c r="H27" s="38" t="s">
        <v>597</v>
      </c>
      <c r="I27" s="54">
        <v>33903026</v>
      </c>
      <c r="J27" s="100">
        <v>43.53</v>
      </c>
      <c r="K27" s="8">
        <v>10</v>
      </c>
      <c r="L27" s="109">
        <f t="shared" si="1"/>
        <v>0</v>
      </c>
      <c r="M27" s="109">
        <f t="shared" si="2"/>
        <v>0</v>
      </c>
      <c r="N27" s="120"/>
      <c r="O27" s="119">
        <f t="shared" si="3"/>
        <v>2</v>
      </c>
      <c r="P27" s="120"/>
      <c r="Q27" s="120"/>
      <c r="R27" s="120"/>
      <c r="S27" s="13">
        <f t="shared" si="4"/>
        <v>10</v>
      </c>
      <c r="T27" s="14" t="str">
        <f t="shared" si="0"/>
        <v>OK</v>
      </c>
      <c r="U27" s="197"/>
      <c r="V27" s="197"/>
      <c r="W27" s="197"/>
      <c r="X27" s="205"/>
      <c r="Y27" s="204"/>
      <c r="Z27" s="204"/>
      <c r="AA27" s="204"/>
      <c r="AB27" s="197"/>
      <c r="AC27" s="197"/>
      <c r="AD27" s="30"/>
      <c r="AE27" s="30"/>
      <c r="AF27" s="30"/>
      <c r="AG27" s="31"/>
      <c r="AH27" s="31"/>
      <c r="AI27" s="31"/>
      <c r="AJ27" s="31"/>
      <c r="AK27" s="31"/>
      <c r="AL27" s="31"/>
    </row>
    <row r="28" spans="1:38" ht="57.2" customHeight="1" x14ac:dyDescent="0.25">
      <c r="A28" s="315"/>
      <c r="B28" s="314"/>
      <c r="C28" s="77">
        <v>34</v>
      </c>
      <c r="D28" s="67" t="s">
        <v>565</v>
      </c>
      <c r="E28" s="68" t="s">
        <v>504</v>
      </c>
      <c r="F28" s="46" t="s">
        <v>503</v>
      </c>
      <c r="G28" s="54" t="s">
        <v>603</v>
      </c>
      <c r="H28" s="38" t="s">
        <v>597</v>
      </c>
      <c r="I28" s="54">
        <v>33903026</v>
      </c>
      <c r="J28" s="100">
        <v>58.25</v>
      </c>
      <c r="K28" s="8"/>
      <c r="L28" s="109">
        <f t="shared" si="1"/>
        <v>0</v>
      </c>
      <c r="M28" s="109">
        <f t="shared" si="2"/>
        <v>0</v>
      </c>
      <c r="N28" s="120"/>
      <c r="O28" s="119">
        <f t="shared" si="3"/>
        <v>0</v>
      </c>
      <c r="P28" s="120"/>
      <c r="Q28" s="120"/>
      <c r="R28" s="120"/>
      <c r="S28" s="13">
        <f t="shared" si="4"/>
        <v>0</v>
      </c>
      <c r="T28" s="14" t="str">
        <f t="shared" si="0"/>
        <v>OK</v>
      </c>
      <c r="U28" s="197"/>
      <c r="V28" s="197"/>
      <c r="W28" s="197"/>
      <c r="X28" s="205"/>
      <c r="Y28" s="204"/>
      <c r="Z28" s="204"/>
      <c r="AA28" s="204"/>
      <c r="AB28" s="197"/>
      <c r="AC28" s="197"/>
      <c r="AD28" s="30"/>
      <c r="AE28" s="30"/>
      <c r="AF28" s="30"/>
      <c r="AG28" s="31"/>
      <c r="AH28" s="31"/>
      <c r="AI28" s="31"/>
      <c r="AJ28" s="31"/>
      <c r="AK28" s="31"/>
      <c r="AL28" s="31"/>
    </row>
    <row r="29" spans="1:38" ht="57.2" customHeight="1" x14ac:dyDescent="0.25">
      <c r="A29" s="315"/>
      <c r="B29" s="314"/>
      <c r="C29" s="77">
        <v>35</v>
      </c>
      <c r="D29" s="67" t="s">
        <v>566</v>
      </c>
      <c r="E29" s="68" t="s">
        <v>505</v>
      </c>
      <c r="F29" s="46" t="s">
        <v>503</v>
      </c>
      <c r="G29" s="54" t="s">
        <v>603</v>
      </c>
      <c r="H29" s="38" t="s">
        <v>597</v>
      </c>
      <c r="I29" s="54">
        <v>33903026</v>
      </c>
      <c r="J29" s="100">
        <v>308.75</v>
      </c>
      <c r="K29" s="8"/>
      <c r="L29" s="109">
        <f t="shared" si="1"/>
        <v>0</v>
      </c>
      <c r="M29" s="109">
        <f t="shared" si="2"/>
        <v>0</v>
      </c>
      <c r="N29" s="120"/>
      <c r="O29" s="119">
        <f t="shared" si="3"/>
        <v>0</v>
      </c>
      <c r="P29" s="120"/>
      <c r="Q29" s="120"/>
      <c r="R29" s="120"/>
      <c r="S29" s="13">
        <f t="shared" si="4"/>
        <v>0</v>
      </c>
      <c r="T29" s="14" t="str">
        <f t="shared" si="0"/>
        <v>OK</v>
      </c>
      <c r="U29" s="197"/>
      <c r="V29" s="197"/>
      <c r="W29" s="197"/>
      <c r="X29" s="205"/>
      <c r="Y29" s="204"/>
      <c r="Z29" s="204"/>
      <c r="AA29" s="204"/>
      <c r="AB29" s="197"/>
      <c r="AC29" s="197"/>
      <c r="AD29" s="30"/>
      <c r="AE29" s="30"/>
      <c r="AF29" s="30"/>
      <c r="AG29" s="31"/>
      <c r="AH29" s="31"/>
      <c r="AI29" s="31"/>
      <c r="AJ29" s="31"/>
      <c r="AK29" s="31"/>
      <c r="AL29" s="31"/>
    </row>
    <row r="30" spans="1:38" ht="69" customHeight="1" x14ac:dyDescent="0.25">
      <c r="A30" s="315"/>
      <c r="B30" s="314"/>
      <c r="C30" s="77">
        <v>36</v>
      </c>
      <c r="D30" s="67" t="s">
        <v>567</v>
      </c>
      <c r="E30" s="68" t="s">
        <v>506</v>
      </c>
      <c r="F30" s="46" t="s">
        <v>503</v>
      </c>
      <c r="G30" s="54" t="s">
        <v>603</v>
      </c>
      <c r="H30" s="38" t="s">
        <v>597</v>
      </c>
      <c r="I30" s="54">
        <v>33903026</v>
      </c>
      <c r="J30" s="100">
        <v>88.13</v>
      </c>
      <c r="K30" s="8">
        <v>10</v>
      </c>
      <c r="L30" s="109">
        <f t="shared" si="1"/>
        <v>0</v>
      </c>
      <c r="M30" s="109">
        <f t="shared" si="2"/>
        <v>0</v>
      </c>
      <c r="N30" s="120"/>
      <c r="O30" s="119">
        <f t="shared" si="3"/>
        <v>2</v>
      </c>
      <c r="P30" s="120"/>
      <c r="Q30" s="120"/>
      <c r="R30" s="120"/>
      <c r="S30" s="13">
        <f t="shared" si="4"/>
        <v>10</v>
      </c>
      <c r="T30" s="14" t="str">
        <f t="shared" si="0"/>
        <v>OK</v>
      </c>
      <c r="U30" s="197"/>
      <c r="V30" s="197"/>
      <c r="W30" s="197"/>
      <c r="X30" s="204"/>
      <c r="Y30" s="204"/>
      <c r="Z30" s="204"/>
      <c r="AA30" s="204"/>
      <c r="AB30" s="197"/>
      <c r="AC30" s="197"/>
      <c r="AD30" s="30"/>
      <c r="AE30" s="30"/>
      <c r="AF30" s="30"/>
      <c r="AG30" s="31"/>
      <c r="AH30" s="31"/>
      <c r="AI30" s="31"/>
      <c r="AJ30" s="31"/>
      <c r="AK30" s="31"/>
      <c r="AL30" s="31"/>
    </row>
    <row r="31" spans="1:38" ht="39.950000000000003" customHeight="1" x14ac:dyDescent="0.25">
      <c r="A31" s="315"/>
      <c r="B31" s="314"/>
      <c r="C31" s="77">
        <v>37</v>
      </c>
      <c r="D31" s="95" t="s">
        <v>568</v>
      </c>
      <c r="E31" s="94" t="s">
        <v>506</v>
      </c>
      <c r="F31" s="46" t="s">
        <v>503</v>
      </c>
      <c r="G31" s="54" t="s">
        <v>603</v>
      </c>
      <c r="H31" s="38" t="s">
        <v>597</v>
      </c>
      <c r="I31" s="54">
        <v>33903026</v>
      </c>
      <c r="J31" s="100">
        <v>333.27</v>
      </c>
      <c r="K31" s="8">
        <v>10</v>
      </c>
      <c r="L31" s="109">
        <f t="shared" si="1"/>
        <v>0</v>
      </c>
      <c r="M31" s="109">
        <f t="shared" si="2"/>
        <v>0</v>
      </c>
      <c r="N31" s="120"/>
      <c r="O31" s="119">
        <f t="shared" si="3"/>
        <v>2</v>
      </c>
      <c r="P31" s="120"/>
      <c r="Q31" s="120"/>
      <c r="R31" s="120"/>
      <c r="S31" s="13">
        <f t="shared" si="4"/>
        <v>10</v>
      </c>
      <c r="T31" s="14" t="str">
        <f t="shared" si="0"/>
        <v>OK</v>
      </c>
      <c r="U31" s="197"/>
      <c r="V31" s="197"/>
      <c r="W31" s="197"/>
      <c r="X31" s="204"/>
      <c r="Y31" s="204"/>
      <c r="Z31" s="204"/>
      <c r="AA31" s="204"/>
      <c r="AB31" s="197"/>
      <c r="AC31" s="197"/>
      <c r="AD31" s="30"/>
      <c r="AE31" s="30"/>
      <c r="AF31" s="30"/>
      <c r="AG31" s="31"/>
      <c r="AH31" s="31"/>
      <c r="AI31" s="31"/>
      <c r="AJ31" s="31"/>
      <c r="AK31" s="31"/>
      <c r="AL31" s="31"/>
    </row>
    <row r="32" spans="1:38" ht="39.950000000000003" customHeight="1" x14ac:dyDescent="0.25">
      <c r="A32" s="315"/>
      <c r="B32" s="314"/>
      <c r="C32" s="77">
        <v>38</v>
      </c>
      <c r="D32" s="95" t="s">
        <v>569</v>
      </c>
      <c r="E32" s="94" t="s">
        <v>507</v>
      </c>
      <c r="F32" s="46" t="s">
        <v>503</v>
      </c>
      <c r="G32" s="54" t="s">
        <v>603</v>
      </c>
      <c r="H32" s="38" t="s">
        <v>597</v>
      </c>
      <c r="I32" s="54">
        <v>33903026</v>
      </c>
      <c r="J32" s="100">
        <v>331.19</v>
      </c>
      <c r="K32" s="8">
        <v>10</v>
      </c>
      <c r="L32" s="109">
        <f t="shared" si="1"/>
        <v>0</v>
      </c>
      <c r="M32" s="109">
        <f t="shared" si="2"/>
        <v>0</v>
      </c>
      <c r="N32" s="120"/>
      <c r="O32" s="119">
        <f t="shared" si="3"/>
        <v>2</v>
      </c>
      <c r="P32" s="120"/>
      <c r="Q32" s="120"/>
      <c r="R32" s="120"/>
      <c r="S32" s="13">
        <f t="shared" si="4"/>
        <v>10</v>
      </c>
      <c r="T32" s="14" t="str">
        <f t="shared" si="0"/>
        <v>OK</v>
      </c>
      <c r="U32" s="197"/>
      <c r="V32" s="197"/>
      <c r="W32" s="197"/>
      <c r="X32" s="204"/>
      <c r="Y32" s="204"/>
      <c r="Z32" s="204"/>
      <c r="AA32" s="204"/>
      <c r="AB32" s="197"/>
      <c r="AC32" s="197"/>
      <c r="AD32" s="30"/>
      <c r="AE32" s="30"/>
      <c r="AF32" s="30"/>
      <c r="AG32" s="31"/>
      <c r="AH32" s="31"/>
      <c r="AI32" s="31"/>
      <c r="AJ32" s="31"/>
      <c r="AK32" s="31"/>
      <c r="AL32" s="31"/>
    </row>
    <row r="33" spans="1:38" ht="39.950000000000003" customHeight="1" x14ac:dyDescent="0.25">
      <c r="A33" s="315"/>
      <c r="B33" s="308"/>
      <c r="C33" s="77">
        <v>39</v>
      </c>
      <c r="D33" s="67" t="s">
        <v>570</v>
      </c>
      <c r="E33" s="68" t="s">
        <v>508</v>
      </c>
      <c r="F33" s="46" t="s">
        <v>503</v>
      </c>
      <c r="G33" s="54" t="s">
        <v>603</v>
      </c>
      <c r="H33" s="38" t="s">
        <v>597</v>
      </c>
      <c r="I33" s="54">
        <v>33903026</v>
      </c>
      <c r="J33" s="100">
        <v>549.65</v>
      </c>
      <c r="K33" s="8">
        <v>5</v>
      </c>
      <c r="L33" s="109">
        <f t="shared" si="1"/>
        <v>0</v>
      </c>
      <c r="M33" s="109">
        <f t="shared" si="2"/>
        <v>0</v>
      </c>
      <c r="N33" s="120"/>
      <c r="O33" s="119">
        <f t="shared" si="3"/>
        <v>1</v>
      </c>
      <c r="P33" s="120"/>
      <c r="Q33" s="120"/>
      <c r="R33" s="120"/>
      <c r="S33" s="13">
        <f t="shared" si="4"/>
        <v>5</v>
      </c>
      <c r="T33" s="14" t="str">
        <f t="shared" si="0"/>
        <v>OK</v>
      </c>
      <c r="U33" s="197"/>
      <c r="V33" s="197"/>
      <c r="W33" s="197"/>
      <c r="X33" s="204"/>
      <c r="Y33" s="204"/>
      <c r="Z33" s="204"/>
      <c r="AA33" s="204"/>
      <c r="AB33" s="197"/>
      <c r="AC33" s="197"/>
      <c r="AD33" s="30"/>
      <c r="AE33" s="30"/>
      <c r="AF33" s="30"/>
      <c r="AG33" s="31"/>
      <c r="AH33" s="31"/>
      <c r="AI33" s="31"/>
      <c r="AJ33" s="31"/>
      <c r="AK33" s="31"/>
      <c r="AL33" s="31"/>
    </row>
    <row r="34" spans="1:38" ht="39.950000000000003" customHeight="1" x14ac:dyDescent="0.25">
      <c r="A34" s="309">
        <v>18</v>
      </c>
      <c r="B34" s="311" t="s">
        <v>509</v>
      </c>
      <c r="C34" s="82">
        <v>59</v>
      </c>
      <c r="D34" s="90" t="s">
        <v>571</v>
      </c>
      <c r="E34" s="91" t="s">
        <v>510</v>
      </c>
      <c r="F34" s="85" t="s">
        <v>472</v>
      </c>
      <c r="G34" s="97" t="s">
        <v>604</v>
      </c>
      <c r="H34" s="238" t="s">
        <v>597</v>
      </c>
      <c r="I34" s="97">
        <v>33903017</v>
      </c>
      <c r="J34" s="101">
        <v>241.02</v>
      </c>
      <c r="K34" s="8">
        <v>30</v>
      </c>
      <c r="L34" s="109">
        <f t="shared" si="1"/>
        <v>0</v>
      </c>
      <c r="M34" s="109">
        <f t="shared" si="2"/>
        <v>0</v>
      </c>
      <c r="N34" s="120"/>
      <c r="O34" s="119">
        <f t="shared" si="3"/>
        <v>7</v>
      </c>
      <c r="P34" s="120"/>
      <c r="Q34" s="120"/>
      <c r="R34" s="120"/>
      <c r="S34" s="13">
        <f t="shared" si="4"/>
        <v>30</v>
      </c>
      <c r="T34" s="14" t="str">
        <f t="shared" si="0"/>
        <v>OK</v>
      </c>
      <c r="U34" s="197"/>
      <c r="V34" s="197"/>
      <c r="W34" s="197"/>
      <c r="X34" s="204"/>
      <c r="Y34" s="204"/>
      <c r="Z34" s="204"/>
      <c r="AA34" s="204"/>
      <c r="AB34" s="197"/>
      <c r="AC34" s="197"/>
      <c r="AD34" s="30"/>
      <c r="AE34" s="30"/>
      <c r="AF34" s="30"/>
      <c r="AG34" s="31"/>
      <c r="AH34" s="31"/>
      <c r="AI34" s="31"/>
      <c r="AJ34" s="31"/>
      <c r="AK34" s="31"/>
      <c r="AL34" s="31"/>
    </row>
    <row r="35" spans="1:38" ht="39.950000000000003" customHeight="1" x14ac:dyDescent="0.25">
      <c r="A35" s="310"/>
      <c r="B35" s="312"/>
      <c r="C35" s="82">
        <v>60</v>
      </c>
      <c r="D35" s="90" t="s">
        <v>572</v>
      </c>
      <c r="E35" s="91" t="s">
        <v>730</v>
      </c>
      <c r="F35" s="85" t="s">
        <v>472</v>
      </c>
      <c r="G35" s="97" t="s">
        <v>605</v>
      </c>
      <c r="H35" s="238" t="s">
        <v>597</v>
      </c>
      <c r="I35" s="97">
        <v>33903017</v>
      </c>
      <c r="J35" s="101">
        <v>285.95999999999998</v>
      </c>
      <c r="K35" s="8">
        <v>4</v>
      </c>
      <c r="L35" s="109">
        <f t="shared" si="1"/>
        <v>0</v>
      </c>
      <c r="M35" s="109">
        <f t="shared" si="2"/>
        <v>0</v>
      </c>
      <c r="N35" s="120"/>
      <c r="O35" s="119">
        <f t="shared" si="3"/>
        <v>1</v>
      </c>
      <c r="P35" s="120"/>
      <c r="Q35" s="120"/>
      <c r="R35" s="120"/>
      <c r="S35" s="13">
        <f t="shared" si="4"/>
        <v>4</v>
      </c>
      <c r="T35" s="14" t="str">
        <f t="shared" si="0"/>
        <v>OK</v>
      </c>
      <c r="U35" s="197"/>
      <c r="V35" s="197"/>
      <c r="W35" s="197"/>
      <c r="X35" s="204"/>
      <c r="Y35" s="204"/>
      <c r="Z35" s="204"/>
      <c r="AA35" s="204"/>
      <c r="AB35" s="197"/>
      <c r="AC35" s="197"/>
      <c r="AD35" s="30"/>
      <c r="AE35" s="30"/>
      <c r="AF35" s="30"/>
      <c r="AG35" s="31"/>
      <c r="AH35" s="31"/>
      <c r="AI35" s="31"/>
      <c r="AJ35" s="31"/>
      <c r="AK35" s="31"/>
      <c r="AL35" s="31"/>
    </row>
    <row r="36" spans="1:38" ht="39.950000000000003" customHeight="1" x14ac:dyDescent="0.25">
      <c r="A36" s="310"/>
      <c r="B36" s="312"/>
      <c r="C36" s="82">
        <v>61</v>
      </c>
      <c r="D36" s="90" t="s">
        <v>573</v>
      </c>
      <c r="E36" s="91" t="s">
        <v>512</v>
      </c>
      <c r="F36" s="85" t="s">
        <v>472</v>
      </c>
      <c r="G36" s="97" t="s">
        <v>605</v>
      </c>
      <c r="H36" s="238" t="s">
        <v>597</v>
      </c>
      <c r="I36" s="97">
        <v>33903017</v>
      </c>
      <c r="J36" s="101">
        <v>652.70000000000005</v>
      </c>
      <c r="K36" s="8"/>
      <c r="L36" s="109">
        <f t="shared" si="1"/>
        <v>0</v>
      </c>
      <c r="M36" s="109">
        <f t="shared" si="2"/>
        <v>0</v>
      </c>
      <c r="N36" s="120"/>
      <c r="O36" s="119">
        <f t="shared" si="3"/>
        <v>0</v>
      </c>
      <c r="P36" s="120"/>
      <c r="Q36" s="120"/>
      <c r="R36" s="120"/>
      <c r="S36" s="13">
        <f t="shared" si="4"/>
        <v>0</v>
      </c>
      <c r="T36" s="14" t="str">
        <f t="shared" si="0"/>
        <v>OK</v>
      </c>
      <c r="U36" s="197"/>
      <c r="V36" s="197"/>
      <c r="W36" s="197"/>
      <c r="X36" s="204"/>
      <c r="Y36" s="204"/>
      <c r="Z36" s="204"/>
      <c r="AA36" s="204"/>
      <c r="AB36" s="197"/>
      <c r="AC36" s="197"/>
      <c r="AD36" s="30"/>
      <c r="AE36" s="30"/>
      <c r="AF36" s="30"/>
      <c r="AG36" s="31"/>
      <c r="AH36" s="31"/>
      <c r="AI36" s="31"/>
      <c r="AJ36" s="31"/>
      <c r="AK36" s="31"/>
      <c r="AL36" s="31"/>
    </row>
    <row r="37" spans="1:38" ht="39.950000000000003" customHeight="1" x14ac:dyDescent="0.25">
      <c r="A37" s="310"/>
      <c r="B37" s="312"/>
      <c r="C37" s="82">
        <v>62</v>
      </c>
      <c r="D37" s="92" t="s">
        <v>574</v>
      </c>
      <c r="E37" s="91" t="s">
        <v>513</v>
      </c>
      <c r="F37" s="85" t="s">
        <v>472</v>
      </c>
      <c r="G37" s="97" t="s">
        <v>605</v>
      </c>
      <c r="H37" s="238" t="s">
        <v>597</v>
      </c>
      <c r="I37" s="97">
        <v>33903017</v>
      </c>
      <c r="J37" s="101">
        <v>646.72</v>
      </c>
      <c r="K37" s="8">
        <v>4</v>
      </c>
      <c r="L37" s="109">
        <f t="shared" si="1"/>
        <v>0</v>
      </c>
      <c r="M37" s="109">
        <f t="shared" si="2"/>
        <v>0</v>
      </c>
      <c r="N37" s="120"/>
      <c r="O37" s="119">
        <f t="shared" si="3"/>
        <v>1</v>
      </c>
      <c r="P37" s="120"/>
      <c r="Q37" s="120"/>
      <c r="R37" s="120"/>
      <c r="S37" s="13">
        <f t="shared" si="4"/>
        <v>4</v>
      </c>
      <c r="T37" s="14" t="str">
        <f t="shared" si="0"/>
        <v>OK</v>
      </c>
      <c r="U37" s="197"/>
      <c r="V37" s="197"/>
      <c r="W37" s="197"/>
      <c r="X37" s="204"/>
      <c r="Y37" s="204"/>
      <c r="Z37" s="204"/>
      <c r="AA37" s="204"/>
      <c r="AB37" s="197"/>
      <c r="AC37" s="197"/>
      <c r="AD37" s="30"/>
      <c r="AE37" s="30"/>
      <c r="AF37" s="30"/>
      <c r="AG37" s="31"/>
      <c r="AH37" s="31"/>
      <c r="AI37" s="31"/>
      <c r="AJ37" s="31"/>
      <c r="AK37" s="31"/>
      <c r="AL37" s="31"/>
    </row>
    <row r="38" spans="1:38" ht="39.950000000000003" customHeight="1" x14ac:dyDescent="0.25">
      <c r="A38" s="310"/>
      <c r="B38" s="312"/>
      <c r="C38" s="82">
        <v>63</v>
      </c>
      <c r="D38" s="89" t="s">
        <v>575</v>
      </c>
      <c r="E38" s="87" t="s">
        <v>514</v>
      </c>
      <c r="F38" s="85" t="s">
        <v>472</v>
      </c>
      <c r="G38" s="97" t="s">
        <v>605</v>
      </c>
      <c r="H38" s="238" t="s">
        <v>597</v>
      </c>
      <c r="I38" s="97">
        <v>33903017</v>
      </c>
      <c r="J38" s="101">
        <v>1144.82</v>
      </c>
      <c r="K38" s="8">
        <v>4</v>
      </c>
      <c r="L38" s="109">
        <f t="shared" si="1"/>
        <v>3</v>
      </c>
      <c r="M38" s="109">
        <f t="shared" si="2"/>
        <v>3</v>
      </c>
      <c r="N38" s="120"/>
      <c r="O38" s="119">
        <f t="shared" si="3"/>
        <v>1</v>
      </c>
      <c r="P38" s="120"/>
      <c r="Q38" s="120"/>
      <c r="R38" s="120"/>
      <c r="S38" s="13">
        <f t="shared" si="4"/>
        <v>1</v>
      </c>
      <c r="T38" s="14" t="str">
        <f t="shared" si="0"/>
        <v>OK</v>
      </c>
      <c r="U38" s="197"/>
      <c r="V38" s="197"/>
      <c r="W38" s="198">
        <v>2</v>
      </c>
      <c r="X38" s="219">
        <v>1</v>
      </c>
      <c r="Y38" s="204"/>
      <c r="Z38" s="205"/>
      <c r="AA38" s="204"/>
      <c r="AB38" s="197"/>
      <c r="AC38" s="197"/>
      <c r="AD38" s="30"/>
      <c r="AE38" s="30"/>
      <c r="AF38" s="30"/>
      <c r="AG38" s="31"/>
      <c r="AH38" s="31"/>
      <c r="AI38" s="31"/>
      <c r="AJ38" s="31"/>
      <c r="AK38" s="31"/>
      <c r="AL38" s="31"/>
    </row>
    <row r="39" spans="1:38" ht="39.950000000000003" customHeight="1" x14ac:dyDescent="0.25">
      <c r="A39" s="310"/>
      <c r="B39" s="312"/>
      <c r="C39" s="82">
        <v>64</v>
      </c>
      <c r="D39" s="90" t="s">
        <v>576</v>
      </c>
      <c r="E39" s="91" t="s">
        <v>515</v>
      </c>
      <c r="F39" s="85" t="s">
        <v>472</v>
      </c>
      <c r="G39" s="97" t="s">
        <v>606</v>
      </c>
      <c r="H39" s="238" t="s">
        <v>597</v>
      </c>
      <c r="I39" s="97">
        <v>33903017</v>
      </c>
      <c r="J39" s="101">
        <v>2771.79</v>
      </c>
      <c r="K39" s="8">
        <v>8</v>
      </c>
      <c r="L39" s="109">
        <f t="shared" si="1"/>
        <v>2</v>
      </c>
      <c r="M39" s="109">
        <f t="shared" si="2"/>
        <v>2</v>
      </c>
      <c r="N39" s="120"/>
      <c r="O39" s="119">
        <f t="shared" si="3"/>
        <v>2</v>
      </c>
      <c r="P39" s="120"/>
      <c r="Q39" s="120"/>
      <c r="R39" s="120"/>
      <c r="S39" s="13">
        <f t="shared" si="4"/>
        <v>6</v>
      </c>
      <c r="T39" s="14" t="str">
        <f t="shared" si="0"/>
        <v>OK</v>
      </c>
      <c r="U39" s="197"/>
      <c r="V39" s="197"/>
      <c r="W39" s="198">
        <v>2</v>
      </c>
      <c r="X39" s="204"/>
      <c r="Y39" s="204"/>
      <c r="Z39" s="205"/>
      <c r="AA39" s="204"/>
      <c r="AB39" s="197"/>
      <c r="AC39" s="197"/>
      <c r="AD39" s="30"/>
      <c r="AE39" s="30"/>
      <c r="AF39" s="30"/>
      <c r="AG39" s="31"/>
      <c r="AH39" s="31"/>
      <c r="AI39" s="31"/>
      <c r="AJ39" s="31"/>
      <c r="AK39" s="31"/>
      <c r="AL39" s="31"/>
    </row>
    <row r="40" spans="1:38" ht="39.950000000000003" customHeight="1" x14ac:dyDescent="0.25">
      <c r="A40" s="310"/>
      <c r="B40" s="313"/>
      <c r="C40" s="82">
        <v>65</v>
      </c>
      <c r="D40" s="90" t="s">
        <v>577</v>
      </c>
      <c r="E40" s="91" t="s">
        <v>516</v>
      </c>
      <c r="F40" s="85" t="s">
        <v>472</v>
      </c>
      <c r="G40" s="97" t="s">
        <v>607</v>
      </c>
      <c r="H40" s="238" t="s">
        <v>597</v>
      </c>
      <c r="I40" s="97">
        <v>33903017</v>
      </c>
      <c r="J40" s="101">
        <v>1058.8599999999999</v>
      </c>
      <c r="K40" s="8"/>
      <c r="L40" s="109">
        <f t="shared" si="1"/>
        <v>0</v>
      </c>
      <c r="M40" s="109">
        <f t="shared" si="2"/>
        <v>0</v>
      </c>
      <c r="N40" s="120"/>
      <c r="O40" s="119">
        <f t="shared" si="3"/>
        <v>0</v>
      </c>
      <c r="P40" s="120"/>
      <c r="Q40" s="120"/>
      <c r="R40" s="120"/>
      <c r="S40" s="13">
        <f t="shared" si="4"/>
        <v>0</v>
      </c>
      <c r="T40" s="14" t="str">
        <f t="shared" si="0"/>
        <v>OK</v>
      </c>
      <c r="U40" s="197"/>
      <c r="V40" s="197"/>
      <c r="W40" s="197"/>
      <c r="X40" s="204"/>
      <c r="Y40" s="204"/>
      <c r="Z40" s="205"/>
      <c r="AA40" s="204"/>
      <c r="AB40" s="197"/>
      <c r="AC40" s="197"/>
      <c r="AD40" s="30"/>
      <c r="AE40" s="30"/>
      <c r="AF40" s="30"/>
      <c r="AG40" s="31"/>
      <c r="AH40" s="31"/>
      <c r="AI40" s="31"/>
      <c r="AJ40" s="31"/>
      <c r="AK40" s="31"/>
      <c r="AL40" s="31"/>
    </row>
    <row r="41" spans="1:38" ht="39.950000000000003" customHeight="1" x14ac:dyDescent="0.25">
      <c r="A41" s="75">
        <v>21</v>
      </c>
      <c r="B41" s="76" t="s">
        <v>517</v>
      </c>
      <c r="C41" s="77">
        <v>68</v>
      </c>
      <c r="D41" s="95" t="s">
        <v>578</v>
      </c>
      <c r="E41" s="94" t="s">
        <v>518</v>
      </c>
      <c r="F41" s="46" t="s">
        <v>519</v>
      </c>
      <c r="G41" s="54" t="s">
        <v>608</v>
      </c>
      <c r="H41" s="38" t="s">
        <v>597</v>
      </c>
      <c r="I41" s="54">
        <v>33903016</v>
      </c>
      <c r="J41" s="100">
        <v>56.81</v>
      </c>
      <c r="K41" s="8"/>
      <c r="L41" s="109">
        <f t="shared" si="1"/>
        <v>0</v>
      </c>
      <c r="M41" s="109">
        <f t="shared" si="2"/>
        <v>0</v>
      </c>
      <c r="N41" s="120"/>
      <c r="O41" s="119">
        <f t="shared" si="3"/>
        <v>0</v>
      </c>
      <c r="P41" s="120"/>
      <c r="Q41" s="120"/>
      <c r="R41" s="120"/>
      <c r="S41" s="13">
        <f t="shared" si="4"/>
        <v>0</v>
      </c>
      <c r="T41" s="14" t="str">
        <f t="shared" si="0"/>
        <v>OK</v>
      </c>
      <c r="U41" s="197"/>
      <c r="V41" s="197"/>
      <c r="W41" s="197"/>
      <c r="X41" s="204"/>
      <c r="Y41" s="204"/>
      <c r="Z41" s="205"/>
      <c r="AA41" s="204"/>
      <c r="AB41" s="197"/>
      <c r="AC41" s="197"/>
      <c r="AD41" s="30"/>
      <c r="AE41" s="30"/>
      <c r="AF41" s="30"/>
      <c r="AG41" s="31"/>
      <c r="AH41" s="31"/>
      <c r="AI41" s="31"/>
      <c r="AJ41" s="31"/>
      <c r="AK41" s="31"/>
      <c r="AL41" s="31"/>
    </row>
    <row r="42" spans="1:38" ht="39.950000000000003" customHeight="1" x14ac:dyDescent="0.25">
      <c r="A42" s="309">
        <v>23</v>
      </c>
      <c r="B42" s="311" t="s">
        <v>520</v>
      </c>
      <c r="C42" s="82">
        <v>75</v>
      </c>
      <c r="D42" s="83" t="s">
        <v>579</v>
      </c>
      <c r="E42" s="84" t="s">
        <v>521</v>
      </c>
      <c r="F42" s="85" t="s">
        <v>522</v>
      </c>
      <c r="G42" s="97" t="s">
        <v>609</v>
      </c>
      <c r="H42" s="238" t="s">
        <v>597</v>
      </c>
      <c r="I42" s="97">
        <v>33903017</v>
      </c>
      <c r="J42" s="101">
        <v>13.87</v>
      </c>
      <c r="K42" s="8">
        <v>10</v>
      </c>
      <c r="L42" s="109">
        <f t="shared" si="1"/>
        <v>0</v>
      </c>
      <c r="M42" s="109">
        <f t="shared" si="2"/>
        <v>0</v>
      </c>
      <c r="N42" s="120"/>
      <c r="O42" s="119">
        <f t="shared" si="3"/>
        <v>2</v>
      </c>
      <c r="P42" s="120"/>
      <c r="Q42" s="120"/>
      <c r="R42" s="120"/>
      <c r="S42" s="13">
        <f t="shared" si="4"/>
        <v>10</v>
      </c>
      <c r="T42" s="14" t="str">
        <f t="shared" si="0"/>
        <v>OK</v>
      </c>
      <c r="U42" s="197"/>
      <c r="V42" s="197"/>
      <c r="W42" s="197"/>
      <c r="X42" s="204"/>
      <c r="Y42" s="204"/>
      <c r="Z42" s="205"/>
      <c r="AA42" s="204"/>
      <c r="AB42" s="197"/>
      <c r="AC42" s="197"/>
      <c r="AD42" s="30"/>
      <c r="AE42" s="30"/>
      <c r="AF42" s="30"/>
      <c r="AG42" s="31"/>
      <c r="AH42" s="31"/>
      <c r="AI42" s="31"/>
      <c r="AJ42" s="31"/>
      <c r="AK42" s="31"/>
      <c r="AL42" s="31"/>
    </row>
    <row r="43" spans="1:38" ht="39.950000000000003" customHeight="1" x14ac:dyDescent="0.25">
      <c r="A43" s="310"/>
      <c r="B43" s="312"/>
      <c r="C43" s="82">
        <v>76</v>
      </c>
      <c r="D43" s="83" t="s">
        <v>580</v>
      </c>
      <c r="E43" s="84" t="s">
        <v>523</v>
      </c>
      <c r="F43" s="85" t="s">
        <v>524</v>
      </c>
      <c r="G43" s="97">
        <v>3816046</v>
      </c>
      <c r="H43" s="238" t="s">
        <v>597</v>
      </c>
      <c r="I43" s="97">
        <v>33903016</v>
      </c>
      <c r="J43" s="101">
        <v>24.91</v>
      </c>
      <c r="K43" s="8">
        <v>4</v>
      </c>
      <c r="L43" s="109">
        <f t="shared" si="1"/>
        <v>0</v>
      </c>
      <c r="M43" s="109">
        <f t="shared" si="2"/>
        <v>0</v>
      </c>
      <c r="N43" s="120"/>
      <c r="O43" s="119">
        <f t="shared" si="3"/>
        <v>1</v>
      </c>
      <c r="P43" s="120"/>
      <c r="Q43" s="120"/>
      <c r="R43" s="120"/>
      <c r="S43" s="13">
        <f t="shared" si="4"/>
        <v>4</v>
      </c>
      <c r="T43" s="14" t="str">
        <f t="shared" si="0"/>
        <v>OK</v>
      </c>
      <c r="U43" s="197"/>
      <c r="V43" s="197"/>
      <c r="W43" s="197"/>
      <c r="X43" s="204"/>
      <c r="Y43" s="204"/>
      <c r="Z43" s="205"/>
      <c r="AA43" s="204"/>
      <c r="AB43" s="197"/>
      <c r="AC43" s="197"/>
      <c r="AD43" s="30"/>
      <c r="AE43" s="30"/>
      <c r="AF43" s="30"/>
      <c r="AG43" s="31"/>
      <c r="AH43" s="31"/>
      <c r="AI43" s="31"/>
      <c r="AJ43" s="31"/>
      <c r="AK43" s="31"/>
      <c r="AL43" s="31"/>
    </row>
    <row r="44" spans="1:38" ht="39.950000000000003" customHeight="1" x14ac:dyDescent="0.25">
      <c r="A44" s="310"/>
      <c r="B44" s="313"/>
      <c r="C44" s="82">
        <v>77</v>
      </c>
      <c r="D44" s="83" t="s">
        <v>581</v>
      </c>
      <c r="E44" s="84" t="s">
        <v>523</v>
      </c>
      <c r="F44" s="85" t="s">
        <v>525</v>
      </c>
      <c r="G44" s="97">
        <v>36021004</v>
      </c>
      <c r="H44" s="238" t="s">
        <v>597</v>
      </c>
      <c r="I44" s="97">
        <v>33903011</v>
      </c>
      <c r="J44" s="101">
        <v>27.94</v>
      </c>
      <c r="K44" s="8">
        <v>2</v>
      </c>
      <c r="L44" s="109">
        <f t="shared" si="1"/>
        <v>0</v>
      </c>
      <c r="M44" s="109">
        <f t="shared" si="2"/>
        <v>0</v>
      </c>
      <c r="N44" s="120"/>
      <c r="O44" s="119">
        <f t="shared" si="3"/>
        <v>0</v>
      </c>
      <c r="P44" s="120"/>
      <c r="Q44" s="120"/>
      <c r="R44" s="120"/>
      <c r="S44" s="13">
        <f t="shared" si="4"/>
        <v>2</v>
      </c>
      <c r="T44" s="14" t="str">
        <f t="shared" si="0"/>
        <v>OK</v>
      </c>
      <c r="U44" s="197"/>
      <c r="V44" s="197"/>
      <c r="W44" s="197"/>
      <c r="X44" s="204"/>
      <c r="Y44" s="204"/>
      <c r="Z44" s="205"/>
      <c r="AA44" s="204"/>
      <c r="AB44" s="197"/>
      <c r="AC44" s="197"/>
      <c r="AD44" s="30"/>
      <c r="AE44" s="30"/>
      <c r="AF44" s="30"/>
      <c r="AG44" s="31"/>
      <c r="AH44" s="31"/>
      <c r="AI44" s="31"/>
      <c r="AJ44" s="31"/>
      <c r="AK44" s="31"/>
      <c r="AL44" s="31"/>
    </row>
    <row r="45" spans="1:38" ht="39.950000000000003" customHeight="1" x14ac:dyDescent="0.25">
      <c r="A45" s="75">
        <v>24</v>
      </c>
      <c r="B45" s="76" t="s">
        <v>526</v>
      </c>
      <c r="C45" s="77">
        <v>78</v>
      </c>
      <c r="D45" s="96" t="s">
        <v>582</v>
      </c>
      <c r="E45" s="68" t="s">
        <v>527</v>
      </c>
      <c r="F45" s="46" t="s">
        <v>522</v>
      </c>
      <c r="G45" s="54" t="s">
        <v>610</v>
      </c>
      <c r="H45" s="38" t="s">
        <v>597</v>
      </c>
      <c r="I45" s="54">
        <v>33903017</v>
      </c>
      <c r="J45" s="100">
        <v>250</v>
      </c>
      <c r="K45" s="8">
        <v>2</v>
      </c>
      <c r="L45" s="109">
        <f t="shared" si="1"/>
        <v>0</v>
      </c>
      <c r="M45" s="109">
        <f t="shared" si="2"/>
        <v>0</v>
      </c>
      <c r="N45" s="120"/>
      <c r="O45" s="119">
        <f t="shared" si="3"/>
        <v>0</v>
      </c>
      <c r="P45" s="120"/>
      <c r="Q45" s="120"/>
      <c r="R45" s="120"/>
      <c r="S45" s="13">
        <f t="shared" si="4"/>
        <v>2</v>
      </c>
      <c r="T45" s="14" t="str">
        <f t="shared" si="0"/>
        <v>OK</v>
      </c>
      <c r="U45" s="197"/>
      <c r="V45" s="197"/>
      <c r="W45" s="197"/>
      <c r="X45" s="204"/>
      <c r="Y45" s="204"/>
      <c r="Z45" s="205"/>
      <c r="AA45" s="204"/>
      <c r="AB45" s="197"/>
      <c r="AC45" s="197"/>
      <c r="AD45" s="30"/>
      <c r="AE45" s="30"/>
      <c r="AF45" s="30"/>
      <c r="AG45" s="31"/>
      <c r="AH45" s="31"/>
      <c r="AI45" s="31"/>
      <c r="AJ45" s="31"/>
      <c r="AK45" s="31"/>
      <c r="AL45" s="31"/>
    </row>
    <row r="46" spans="1:38" ht="39.950000000000003" customHeight="1" x14ac:dyDescent="0.25">
      <c r="A46" s="309">
        <v>30</v>
      </c>
      <c r="B46" s="311" t="s">
        <v>528</v>
      </c>
      <c r="C46" s="82">
        <v>84</v>
      </c>
      <c r="D46" s="92" t="s">
        <v>583</v>
      </c>
      <c r="E46" s="91" t="s">
        <v>529</v>
      </c>
      <c r="F46" s="85" t="s">
        <v>530</v>
      </c>
      <c r="G46" s="97" t="s">
        <v>611</v>
      </c>
      <c r="H46" s="238" t="s">
        <v>597</v>
      </c>
      <c r="I46" s="97">
        <v>33903017</v>
      </c>
      <c r="J46" s="101">
        <v>1357.6</v>
      </c>
      <c r="K46" s="8"/>
      <c r="L46" s="109">
        <f t="shared" si="1"/>
        <v>0</v>
      </c>
      <c r="M46" s="109">
        <f t="shared" si="2"/>
        <v>0</v>
      </c>
      <c r="N46" s="120"/>
      <c r="O46" s="119">
        <f t="shared" si="3"/>
        <v>0</v>
      </c>
      <c r="P46" s="120"/>
      <c r="Q46" s="120"/>
      <c r="R46" s="120"/>
      <c r="S46" s="13">
        <f t="shared" si="4"/>
        <v>0</v>
      </c>
      <c r="T46" s="14" t="str">
        <f t="shared" si="0"/>
        <v>OK</v>
      </c>
      <c r="U46" s="197"/>
      <c r="V46" s="197"/>
      <c r="W46" s="197"/>
      <c r="X46" s="204"/>
      <c r="Y46" s="204"/>
      <c r="Z46" s="205"/>
      <c r="AA46" s="204"/>
      <c r="AB46" s="197"/>
      <c r="AC46" s="197"/>
      <c r="AD46" s="30"/>
      <c r="AE46" s="30"/>
      <c r="AF46" s="30"/>
      <c r="AG46" s="31"/>
      <c r="AH46" s="31"/>
      <c r="AI46" s="31"/>
      <c r="AJ46" s="31"/>
      <c r="AK46" s="31"/>
      <c r="AL46" s="31"/>
    </row>
    <row r="47" spans="1:38" ht="39.950000000000003" customHeight="1" x14ac:dyDescent="0.25">
      <c r="A47" s="310"/>
      <c r="B47" s="312"/>
      <c r="C47" s="82">
        <v>85</v>
      </c>
      <c r="D47" s="92" t="s">
        <v>584</v>
      </c>
      <c r="E47" s="91" t="s">
        <v>529</v>
      </c>
      <c r="F47" s="85" t="s">
        <v>530</v>
      </c>
      <c r="G47" s="97" t="s">
        <v>611</v>
      </c>
      <c r="H47" s="238" t="s">
        <v>597</v>
      </c>
      <c r="I47" s="97">
        <v>33903017</v>
      </c>
      <c r="J47" s="101">
        <v>1413.46</v>
      </c>
      <c r="K47" s="8"/>
      <c r="L47" s="109">
        <f t="shared" si="1"/>
        <v>0</v>
      </c>
      <c r="M47" s="109">
        <f t="shared" si="2"/>
        <v>0</v>
      </c>
      <c r="N47" s="120"/>
      <c r="O47" s="119">
        <f t="shared" si="3"/>
        <v>0</v>
      </c>
      <c r="P47" s="120"/>
      <c r="Q47" s="120"/>
      <c r="R47" s="120"/>
      <c r="S47" s="13">
        <f t="shared" si="4"/>
        <v>0</v>
      </c>
      <c r="T47" s="14" t="str">
        <f t="shared" si="0"/>
        <v>OK</v>
      </c>
      <c r="U47" s="197"/>
      <c r="V47" s="197"/>
      <c r="W47" s="197"/>
      <c r="X47" s="204"/>
      <c r="Y47" s="204"/>
      <c r="Z47" s="205"/>
      <c r="AA47" s="204"/>
      <c r="AB47" s="197"/>
      <c r="AC47" s="197"/>
      <c r="AD47" s="30"/>
      <c r="AE47" s="30"/>
      <c r="AF47" s="30"/>
      <c r="AG47" s="31"/>
      <c r="AH47" s="31"/>
      <c r="AI47" s="31"/>
      <c r="AJ47" s="31"/>
      <c r="AK47" s="31"/>
      <c r="AL47" s="31"/>
    </row>
    <row r="48" spans="1:38" ht="39.950000000000003" customHeight="1" x14ac:dyDescent="0.25">
      <c r="A48" s="310"/>
      <c r="B48" s="312"/>
      <c r="C48" s="82">
        <v>86</v>
      </c>
      <c r="D48" s="92" t="s">
        <v>585</v>
      </c>
      <c r="E48" s="91" t="s">
        <v>529</v>
      </c>
      <c r="F48" s="85" t="s">
        <v>530</v>
      </c>
      <c r="G48" s="97" t="s">
        <v>611</v>
      </c>
      <c r="H48" s="238" t="s">
        <v>597</v>
      </c>
      <c r="I48" s="97">
        <v>33903017</v>
      </c>
      <c r="J48" s="101">
        <v>1452.36</v>
      </c>
      <c r="K48" s="8"/>
      <c r="L48" s="109">
        <f t="shared" si="1"/>
        <v>0</v>
      </c>
      <c r="M48" s="109">
        <f t="shared" si="2"/>
        <v>0</v>
      </c>
      <c r="N48" s="120"/>
      <c r="O48" s="119">
        <f t="shared" si="3"/>
        <v>0</v>
      </c>
      <c r="P48" s="120"/>
      <c r="Q48" s="120"/>
      <c r="R48" s="120"/>
      <c r="S48" s="13">
        <f t="shared" si="4"/>
        <v>0</v>
      </c>
      <c r="T48" s="14" t="str">
        <f t="shared" si="0"/>
        <v>OK</v>
      </c>
      <c r="U48" s="197"/>
      <c r="V48" s="197"/>
      <c r="W48" s="197"/>
      <c r="X48" s="204"/>
      <c r="Y48" s="204"/>
      <c r="Z48" s="205"/>
      <c r="AA48" s="204"/>
      <c r="AB48" s="197"/>
      <c r="AC48" s="197"/>
      <c r="AD48" s="30"/>
      <c r="AE48" s="30"/>
      <c r="AF48" s="30"/>
      <c r="AG48" s="31"/>
      <c r="AH48" s="31"/>
      <c r="AI48" s="31"/>
      <c r="AJ48" s="31"/>
      <c r="AK48" s="31"/>
      <c r="AL48" s="31"/>
    </row>
    <row r="49" spans="1:38" ht="39.950000000000003" customHeight="1" x14ac:dyDescent="0.25">
      <c r="A49" s="310"/>
      <c r="B49" s="313"/>
      <c r="C49" s="82">
        <v>87</v>
      </c>
      <c r="D49" s="92" t="s">
        <v>586</v>
      </c>
      <c r="E49" s="91" t="s">
        <v>529</v>
      </c>
      <c r="F49" s="85" t="s">
        <v>530</v>
      </c>
      <c r="G49" s="97" t="s">
        <v>611</v>
      </c>
      <c r="H49" s="238" t="s">
        <v>597</v>
      </c>
      <c r="I49" s="97">
        <v>33903017</v>
      </c>
      <c r="J49" s="101">
        <v>1462.34</v>
      </c>
      <c r="K49" s="8"/>
      <c r="L49" s="109">
        <f t="shared" si="1"/>
        <v>0</v>
      </c>
      <c r="M49" s="109">
        <f t="shared" si="2"/>
        <v>0</v>
      </c>
      <c r="N49" s="120"/>
      <c r="O49" s="119">
        <f t="shared" si="3"/>
        <v>0</v>
      </c>
      <c r="P49" s="120"/>
      <c r="Q49" s="120"/>
      <c r="R49" s="120"/>
      <c r="S49" s="13">
        <f t="shared" si="4"/>
        <v>0</v>
      </c>
      <c r="T49" s="14" t="str">
        <f t="shared" si="0"/>
        <v>OK</v>
      </c>
      <c r="U49" s="197"/>
      <c r="V49" s="197"/>
      <c r="W49" s="197"/>
      <c r="X49" s="204"/>
      <c r="Y49" s="204"/>
      <c r="Z49" s="205"/>
      <c r="AA49" s="204"/>
      <c r="AB49" s="197"/>
      <c r="AC49" s="197"/>
      <c r="AD49" s="30"/>
      <c r="AE49" s="30"/>
      <c r="AF49" s="30"/>
      <c r="AG49" s="31"/>
      <c r="AH49" s="31"/>
      <c r="AI49" s="31"/>
      <c r="AJ49" s="31"/>
      <c r="AK49" s="31"/>
      <c r="AL49" s="31"/>
    </row>
    <row r="50" spans="1:38" ht="39.950000000000003" customHeight="1" x14ac:dyDescent="0.25">
      <c r="A50" s="305">
        <v>32</v>
      </c>
      <c r="B50" s="307" t="s">
        <v>532</v>
      </c>
      <c r="C50" s="77">
        <v>89</v>
      </c>
      <c r="D50" s="95" t="s">
        <v>587</v>
      </c>
      <c r="E50" s="94" t="s">
        <v>533</v>
      </c>
      <c r="F50" s="46" t="s">
        <v>531</v>
      </c>
      <c r="G50" s="54" t="s">
        <v>612</v>
      </c>
      <c r="H50" s="38" t="s">
        <v>597</v>
      </c>
      <c r="I50" s="54">
        <v>33903041</v>
      </c>
      <c r="J50" s="100">
        <v>68.25</v>
      </c>
      <c r="K50" s="8"/>
      <c r="L50" s="109">
        <f t="shared" si="1"/>
        <v>0</v>
      </c>
      <c r="M50" s="109">
        <f t="shared" si="2"/>
        <v>0</v>
      </c>
      <c r="N50" s="120"/>
      <c r="O50" s="119">
        <f t="shared" si="3"/>
        <v>0</v>
      </c>
      <c r="P50" s="120"/>
      <c r="Q50" s="120"/>
      <c r="R50" s="120"/>
      <c r="S50" s="13">
        <f t="shared" si="4"/>
        <v>0</v>
      </c>
      <c r="T50" s="14" t="str">
        <f t="shared" si="0"/>
        <v>OK</v>
      </c>
      <c r="U50" s="197"/>
      <c r="V50" s="197"/>
      <c r="W50" s="197"/>
      <c r="X50" s="204"/>
      <c r="Y50" s="204"/>
      <c r="Z50" s="205"/>
      <c r="AA50" s="204"/>
      <c r="AB50" s="197"/>
      <c r="AC50" s="197"/>
      <c r="AD50" s="30"/>
      <c r="AE50" s="30"/>
      <c r="AF50" s="30"/>
      <c r="AG50" s="31"/>
      <c r="AH50" s="31"/>
      <c r="AI50" s="31"/>
      <c r="AJ50" s="31"/>
      <c r="AK50" s="31"/>
      <c r="AL50" s="31"/>
    </row>
    <row r="51" spans="1:38" ht="39.950000000000003" customHeight="1" x14ac:dyDescent="0.25">
      <c r="A51" s="315"/>
      <c r="B51" s="314"/>
      <c r="C51" s="77">
        <v>90</v>
      </c>
      <c r="D51" s="95" t="s">
        <v>588</v>
      </c>
      <c r="E51" s="94" t="s">
        <v>534</v>
      </c>
      <c r="F51" s="46" t="s">
        <v>531</v>
      </c>
      <c r="G51" s="54" t="s">
        <v>612</v>
      </c>
      <c r="H51" s="38" t="s">
        <v>597</v>
      </c>
      <c r="I51" s="54">
        <v>33903041</v>
      </c>
      <c r="J51" s="100">
        <v>72.45</v>
      </c>
      <c r="K51" s="8"/>
      <c r="L51" s="109">
        <f t="shared" si="1"/>
        <v>0</v>
      </c>
      <c r="M51" s="109">
        <f t="shared" si="2"/>
        <v>0</v>
      </c>
      <c r="N51" s="120"/>
      <c r="O51" s="119">
        <f t="shared" si="3"/>
        <v>0</v>
      </c>
      <c r="P51" s="120"/>
      <c r="Q51" s="120"/>
      <c r="R51" s="120"/>
      <c r="S51" s="13">
        <f t="shared" si="4"/>
        <v>0</v>
      </c>
      <c r="T51" s="14" t="str">
        <f t="shared" si="0"/>
        <v>OK</v>
      </c>
      <c r="U51" s="197"/>
      <c r="V51" s="197"/>
      <c r="W51" s="197"/>
      <c r="X51" s="204"/>
      <c r="Y51" s="204"/>
      <c r="Z51" s="205"/>
      <c r="AA51" s="204"/>
      <c r="AB51" s="197"/>
      <c r="AC51" s="197"/>
      <c r="AD51" s="30"/>
      <c r="AE51" s="30"/>
      <c r="AF51" s="30"/>
      <c r="AG51" s="31"/>
      <c r="AH51" s="31"/>
      <c r="AI51" s="31"/>
      <c r="AJ51" s="31"/>
      <c r="AK51" s="31"/>
      <c r="AL51" s="31"/>
    </row>
    <row r="52" spans="1:38" ht="39.950000000000003" customHeight="1" x14ac:dyDescent="0.25">
      <c r="A52" s="315"/>
      <c r="B52" s="314"/>
      <c r="C52" s="77">
        <v>91</v>
      </c>
      <c r="D52" s="95" t="s">
        <v>589</v>
      </c>
      <c r="E52" s="94" t="s">
        <v>535</v>
      </c>
      <c r="F52" s="46" t="s">
        <v>531</v>
      </c>
      <c r="G52" s="54" t="s">
        <v>612</v>
      </c>
      <c r="H52" s="38" t="s">
        <v>597</v>
      </c>
      <c r="I52" s="54">
        <v>33903041</v>
      </c>
      <c r="J52" s="100">
        <v>71.400000000000006</v>
      </c>
      <c r="K52" s="8"/>
      <c r="L52" s="109">
        <f t="shared" si="1"/>
        <v>0</v>
      </c>
      <c r="M52" s="109">
        <f t="shared" si="2"/>
        <v>0</v>
      </c>
      <c r="N52" s="120"/>
      <c r="O52" s="119">
        <f t="shared" si="3"/>
        <v>0</v>
      </c>
      <c r="P52" s="120"/>
      <c r="Q52" s="120"/>
      <c r="R52" s="120"/>
      <c r="S52" s="13">
        <f t="shared" si="4"/>
        <v>0</v>
      </c>
      <c r="T52" s="14" t="str">
        <f t="shared" si="0"/>
        <v>OK</v>
      </c>
      <c r="U52" s="197"/>
      <c r="V52" s="197"/>
      <c r="W52" s="197"/>
      <c r="X52" s="204"/>
      <c r="Y52" s="204"/>
      <c r="Z52" s="205"/>
      <c r="AA52" s="204"/>
      <c r="AB52" s="197"/>
      <c r="AC52" s="197"/>
      <c r="AD52" s="30"/>
      <c r="AE52" s="30"/>
      <c r="AF52" s="30"/>
      <c r="AG52" s="31"/>
      <c r="AH52" s="31"/>
      <c r="AI52" s="31"/>
      <c r="AJ52" s="31"/>
      <c r="AK52" s="31"/>
      <c r="AL52" s="31"/>
    </row>
    <row r="53" spans="1:38" ht="39.950000000000003" customHeight="1" x14ac:dyDescent="0.25">
      <c r="A53" s="315"/>
      <c r="B53" s="314"/>
      <c r="C53" s="77">
        <v>92</v>
      </c>
      <c r="D53" s="95" t="s">
        <v>590</v>
      </c>
      <c r="E53" s="94" t="s">
        <v>536</v>
      </c>
      <c r="F53" s="46" t="s">
        <v>531</v>
      </c>
      <c r="G53" s="54" t="s">
        <v>612</v>
      </c>
      <c r="H53" s="38" t="s">
        <v>597</v>
      </c>
      <c r="I53" s="54">
        <v>33903041</v>
      </c>
      <c r="J53" s="100">
        <v>99.75</v>
      </c>
      <c r="K53" s="8"/>
      <c r="L53" s="109">
        <f t="shared" si="1"/>
        <v>0</v>
      </c>
      <c r="M53" s="109">
        <f t="shared" si="2"/>
        <v>0</v>
      </c>
      <c r="N53" s="120"/>
      <c r="O53" s="119">
        <f t="shared" si="3"/>
        <v>0</v>
      </c>
      <c r="P53" s="120"/>
      <c r="Q53" s="120"/>
      <c r="R53" s="120"/>
      <c r="S53" s="13">
        <f t="shared" si="4"/>
        <v>0</v>
      </c>
      <c r="T53" s="14" t="str">
        <f t="shared" si="0"/>
        <v>OK</v>
      </c>
      <c r="U53" s="197"/>
      <c r="V53" s="197"/>
      <c r="W53" s="197"/>
      <c r="X53" s="204"/>
      <c r="Y53" s="204"/>
      <c r="Z53" s="205"/>
      <c r="AA53" s="204"/>
      <c r="AB53" s="197"/>
      <c r="AC53" s="197"/>
      <c r="AD53" s="30"/>
      <c r="AE53" s="30"/>
      <c r="AF53" s="30"/>
      <c r="AG53" s="31"/>
      <c r="AH53" s="31"/>
      <c r="AI53" s="31"/>
      <c r="AJ53" s="31"/>
      <c r="AK53" s="31"/>
      <c r="AL53" s="31"/>
    </row>
    <row r="54" spans="1:38" ht="39.950000000000003" customHeight="1" x14ac:dyDescent="0.25">
      <c r="A54" s="315"/>
      <c r="B54" s="314"/>
      <c r="C54" s="77">
        <v>93</v>
      </c>
      <c r="D54" s="95" t="s">
        <v>591</v>
      </c>
      <c r="E54" s="94" t="s">
        <v>537</v>
      </c>
      <c r="F54" s="46" t="s">
        <v>531</v>
      </c>
      <c r="G54" s="54" t="s">
        <v>612</v>
      </c>
      <c r="H54" s="38" t="s">
        <v>597</v>
      </c>
      <c r="I54" s="54">
        <v>33903041</v>
      </c>
      <c r="J54" s="100">
        <v>136.5</v>
      </c>
      <c r="K54" s="8"/>
      <c r="L54" s="109">
        <f t="shared" si="1"/>
        <v>0</v>
      </c>
      <c r="M54" s="109">
        <f t="shared" si="2"/>
        <v>0</v>
      </c>
      <c r="N54" s="120"/>
      <c r="O54" s="119">
        <f t="shared" si="3"/>
        <v>0</v>
      </c>
      <c r="P54" s="120"/>
      <c r="Q54" s="120"/>
      <c r="R54" s="120"/>
      <c r="S54" s="13">
        <f t="shared" si="4"/>
        <v>0</v>
      </c>
      <c r="T54" s="14" t="str">
        <f t="shared" si="0"/>
        <v>OK</v>
      </c>
      <c r="U54" s="197"/>
      <c r="V54" s="197"/>
      <c r="W54" s="197"/>
      <c r="X54" s="204"/>
      <c r="Y54" s="204"/>
      <c r="Z54" s="205"/>
      <c r="AA54" s="204"/>
      <c r="AB54" s="197"/>
      <c r="AC54" s="197"/>
      <c r="AD54" s="30"/>
      <c r="AE54" s="30"/>
      <c r="AF54" s="30"/>
      <c r="AG54" s="31"/>
      <c r="AH54" s="31"/>
      <c r="AI54" s="31"/>
      <c r="AJ54" s="31"/>
      <c r="AK54" s="31"/>
      <c r="AL54" s="31"/>
    </row>
    <row r="55" spans="1:38" ht="39.950000000000003" customHeight="1" x14ac:dyDescent="0.25">
      <c r="A55" s="315"/>
      <c r="B55" s="314"/>
      <c r="C55" s="77">
        <v>94</v>
      </c>
      <c r="D55" s="95" t="s">
        <v>592</v>
      </c>
      <c r="E55" s="94" t="s">
        <v>534</v>
      </c>
      <c r="F55" s="46" t="s">
        <v>531</v>
      </c>
      <c r="G55" s="54" t="s">
        <v>612</v>
      </c>
      <c r="H55" s="38" t="s">
        <v>597</v>
      </c>
      <c r="I55" s="54">
        <v>33903041</v>
      </c>
      <c r="J55" s="100">
        <v>72.45</v>
      </c>
      <c r="K55" s="8"/>
      <c r="L55" s="109">
        <f t="shared" si="1"/>
        <v>0</v>
      </c>
      <c r="M55" s="109">
        <f t="shared" si="2"/>
        <v>0</v>
      </c>
      <c r="N55" s="120"/>
      <c r="O55" s="119">
        <f t="shared" si="3"/>
        <v>0</v>
      </c>
      <c r="P55" s="120"/>
      <c r="Q55" s="120"/>
      <c r="R55" s="120"/>
      <c r="S55" s="13">
        <f t="shared" si="4"/>
        <v>0</v>
      </c>
      <c r="T55" s="14" t="str">
        <f t="shared" si="0"/>
        <v>OK</v>
      </c>
      <c r="U55" s="197"/>
      <c r="V55" s="197"/>
      <c r="W55" s="197"/>
      <c r="X55" s="204"/>
      <c r="Y55" s="204"/>
      <c r="Z55" s="205"/>
      <c r="AA55" s="204"/>
      <c r="AB55" s="197"/>
      <c r="AC55" s="197"/>
      <c r="AD55" s="30"/>
      <c r="AE55" s="30"/>
      <c r="AF55" s="30"/>
      <c r="AG55" s="31"/>
      <c r="AH55" s="31"/>
      <c r="AI55" s="31"/>
      <c r="AJ55" s="31"/>
      <c r="AK55" s="31"/>
      <c r="AL55" s="31"/>
    </row>
    <row r="56" spans="1:38" ht="39.950000000000003" customHeight="1" x14ac:dyDescent="0.25">
      <c r="A56" s="315"/>
      <c r="B56" s="314"/>
      <c r="C56" s="77">
        <v>95</v>
      </c>
      <c r="D56" s="95" t="s">
        <v>593</v>
      </c>
      <c r="E56" s="94" t="s">
        <v>535</v>
      </c>
      <c r="F56" s="46" t="s">
        <v>531</v>
      </c>
      <c r="G56" s="54" t="s">
        <v>612</v>
      </c>
      <c r="H56" s="38" t="s">
        <v>597</v>
      </c>
      <c r="I56" s="54">
        <v>33903041</v>
      </c>
      <c r="J56" s="100">
        <v>71.400000000000006</v>
      </c>
      <c r="K56" s="8"/>
      <c r="L56" s="109">
        <f t="shared" si="1"/>
        <v>0</v>
      </c>
      <c r="M56" s="109">
        <f t="shared" si="2"/>
        <v>0</v>
      </c>
      <c r="N56" s="120"/>
      <c r="O56" s="119">
        <f t="shared" si="3"/>
        <v>0</v>
      </c>
      <c r="P56" s="120"/>
      <c r="Q56" s="120"/>
      <c r="R56" s="120"/>
      <c r="S56" s="13">
        <f t="shared" si="4"/>
        <v>0</v>
      </c>
      <c r="T56" s="14" t="str">
        <f t="shared" si="0"/>
        <v>OK</v>
      </c>
      <c r="U56" s="197"/>
      <c r="V56" s="197"/>
      <c r="W56" s="197"/>
      <c r="X56" s="204"/>
      <c r="Y56" s="204"/>
      <c r="Z56" s="205"/>
      <c r="AA56" s="204"/>
      <c r="AB56" s="197"/>
      <c r="AC56" s="197"/>
      <c r="AD56" s="30"/>
      <c r="AE56" s="30"/>
      <c r="AF56" s="30"/>
      <c r="AG56" s="31"/>
      <c r="AH56" s="31"/>
      <c r="AI56" s="31"/>
      <c r="AJ56" s="31"/>
      <c r="AK56" s="31"/>
      <c r="AL56" s="31"/>
    </row>
    <row r="57" spans="1:38" ht="39.950000000000003" customHeight="1" x14ac:dyDescent="0.25">
      <c r="A57" s="315"/>
      <c r="B57" s="308"/>
      <c r="C57" s="77">
        <v>96</v>
      </c>
      <c r="D57" s="67" t="s">
        <v>594</v>
      </c>
      <c r="E57" s="68" t="s">
        <v>537</v>
      </c>
      <c r="F57" s="46" t="s">
        <v>531</v>
      </c>
      <c r="G57" s="54" t="s">
        <v>612</v>
      </c>
      <c r="H57" s="38" t="s">
        <v>597</v>
      </c>
      <c r="I57" s="54">
        <v>33903041</v>
      </c>
      <c r="J57" s="100">
        <v>136.5</v>
      </c>
      <c r="K57" s="8"/>
      <c r="L57" s="109">
        <f t="shared" si="1"/>
        <v>0</v>
      </c>
      <c r="M57" s="109">
        <f t="shared" si="2"/>
        <v>0</v>
      </c>
      <c r="N57" s="120"/>
      <c r="O57" s="119">
        <f t="shared" si="3"/>
        <v>0</v>
      </c>
      <c r="P57" s="120"/>
      <c r="Q57" s="120"/>
      <c r="R57" s="120"/>
      <c r="S57" s="13">
        <f t="shared" si="4"/>
        <v>0</v>
      </c>
      <c r="T57" s="14" t="str">
        <f t="shared" si="0"/>
        <v>OK</v>
      </c>
      <c r="U57" s="197"/>
      <c r="V57" s="197"/>
      <c r="W57" s="197"/>
      <c r="X57" s="204"/>
      <c r="Y57" s="204"/>
      <c r="Z57" s="205"/>
      <c r="AA57" s="204"/>
      <c r="AB57" s="197"/>
      <c r="AC57" s="197"/>
      <c r="AD57" s="30"/>
      <c r="AE57" s="30"/>
      <c r="AF57" s="30"/>
      <c r="AG57" s="31"/>
      <c r="AH57" s="31"/>
      <c r="AI57" s="31"/>
      <c r="AJ57" s="31"/>
      <c r="AK57" s="31"/>
      <c r="AL57" s="31"/>
    </row>
    <row r="58" spans="1:38" ht="39.950000000000003" customHeight="1" x14ac:dyDescent="0.25">
      <c r="A58" s="80">
        <v>36</v>
      </c>
      <c r="B58" s="81" t="s">
        <v>538</v>
      </c>
      <c r="C58" s="82">
        <v>101</v>
      </c>
      <c r="D58" s="86" t="s">
        <v>595</v>
      </c>
      <c r="E58" s="87" t="s">
        <v>539</v>
      </c>
      <c r="F58" s="85" t="s">
        <v>540</v>
      </c>
      <c r="G58" s="97" t="s">
        <v>613</v>
      </c>
      <c r="H58" s="238" t="s">
        <v>597</v>
      </c>
      <c r="I58" s="97">
        <v>33903035</v>
      </c>
      <c r="J58" s="101">
        <v>204.7</v>
      </c>
      <c r="K58" s="8"/>
      <c r="L58" s="109">
        <f>IF(SUM(U58:AL58)&gt;K58+N58,K58+N58,SUM(U58:AL58))</f>
        <v>0</v>
      </c>
      <c r="M58" s="109">
        <f t="shared" si="2"/>
        <v>0</v>
      </c>
      <c r="N58" s="120"/>
      <c r="O58" s="119">
        <f t="shared" si="3"/>
        <v>0</v>
      </c>
      <c r="P58" s="120"/>
      <c r="Q58" s="120"/>
      <c r="R58" s="120"/>
      <c r="S58" s="13">
        <f t="shared" si="4"/>
        <v>0</v>
      </c>
      <c r="T58" s="14" t="str">
        <f t="shared" si="0"/>
        <v>OK</v>
      </c>
      <c r="U58" s="197"/>
      <c r="V58" s="197"/>
      <c r="W58" s="197"/>
      <c r="X58" s="204"/>
      <c r="Y58" s="204"/>
      <c r="Z58" s="205"/>
      <c r="AA58" s="204"/>
      <c r="AB58" s="197"/>
      <c r="AC58" s="197"/>
      <c r="AD58" s="30"/>
      <c r="AE58" s="30"/>
      <c r="AF58" s="30"/>
      <c r="AG58" s="31"/>
      <c r="AH58" s="31"/>
      <c r="AI58" s="31"/>
      <c r="AJ58" s="31"/>
      <c r="AK58" s="31"/>
      <c r="AL58" s="31"/>
    </row>
    <row r="59" spans="1:38" ht="39.950000000000003" customHeight="1" x14ac:dyDescent="0.25">
      <c r="K59" s="4">
        <f>SUM(K4:K58)</f>
        <v>256</v>
      </c>
      <c r="S59" s="16">
        <f>SUM(S4:S58)</f>
        <v>201</v>
      </c>
      <c r="U59" s="199">
        <v>996</v>
      </c>
      <c r="V59" s="199">
        <v>996</v>
      </c>
      <c r="W59" s="199">
        <v>996</v>
      </c>
      <c r="X59" s="199">
        <v>996</v>
      </c>
      <c r="Y59" s="199">
        <v>996</v>
      </c>
      <c r="Z59" s="199">
        <v>996</v>
      </c>
      <c r="AA59" s="199">
        <v>996</v>
      </c>
      <c r="AB59" s="199">
        <v>996</v>
      </c>
      <c r="AC59" s="199">
        <v>996</v>
      </c>
      <c r="AD59" s="192">
        <f t="shared" ref="AD59:AL59" si="5">SUMPRODUCT($J$4:$J$58,AD4:AD58)</f>
        <v>0</v>
      </c>
      <c r="AE59" s="192">
        <f t="shared" si="5"/>
        <v>0</v>
      </c>
      <c r="AF59" s="192">
        <f t="shared" si="5"/>
        <v>0</v>
      </c>
      <c r="AG59" s="192">
        <f t="shared" si="5"/>
        <v>0</v>
      </c>
      <c r="AH59" s="192">
        <f t="shared" si="5"/>
        <v>0</v>
      </c>
      <c r="AI59" s="192">
        <f t="shared" si="5"/>
        <v>0</v>
      </c>
      <c r="AJ59" s="192">
        <f t="shared" si="5"/>
        <v>0</v>
      </c>
      <c r="AK59" s="192">
        <f t="shared" si="5"/>
        <v>0</v>
      </c>
      <c r="AL59" s="192">
        <f t="shared" si="5"/>
        <v>0</v>
      </c>
    </row>
    <row r="60" spans="1:38" ht="39.950000000000003" customHeight="1" x14ac:dyDescent="0.25">
      <c r="K60" s="160">
        <f>SUMPRODUCT($J$4:$J$58,K4:K58)</f>
        <v>72646.109999999986</v>
      </c>
      <c r="L60" s="160">
        <f t="shared" ref="L60:M60" si="6">SUMPRODUCT($J$4:$J$58,L4:L58)</f>
        <v>14418.06</v>
      </c>
      <c r="M60" s="160">
        <f t="shared" si="6"/>
        <v>14418.06</v>
      </c>
      <c r="U60" s="201"/>
      <c r="V60" s="201"/>
      <c r="W60" s="201"/>
      <c r="X60" s="201"/>
      <c r="Y60" s="201"/>
      <c r="Z60" s="201"/>
      <c r="AA60" s="201"/>
      <c r="AB60" s="201"/>
      <c r="AC60" s="201"/>
    </row>
    <row r="61" spans="1:38" ht="39.950000000000003" customHeight="1" x14ac:dyDescent="0.25">
      <c r="U61" s="201"/>
      <c r="V61" s="201"/>
      <c r="W61" s="201"/>
      <c r="X61" s="201"/>
      <c r="Y61" s="201"/>
      <c r="Z61" s="201"/>
      <c r="AA61" s="201"/>
      <c r="AB61" s="201"/>
      <c r="AC61" s="201"/>
    </row>
    <row r="62" spans="1:38" ht="39.950000000000003" customHeight="1" x14ac:dyDescent="0.25">
      <c r="U62" s="201"/>
      <c r="V62" s="201"/>
      <c r="W62" s="201"/>
      <c r="X62" s="201"/>
      <c r="Y62" s="201"/>
      <c r="Z62" s="201"/>
      <c r="AA62" s="201"/>
      <c r="AB62" s="201"/>
      <c r="AC62" s="201"/>
    </row>
    <row r="63" spans="1:38" ht="39.950000000000003" customHeight="1" x14ac:dyDescent="0.25">
      <c r="U63" s="201"/>
      <c r="V63" s="201"/>
      <c r="W63" s="201"/>
      <c r="X63" s="201"/>
      <c r="Y63" s="201"/>
      <c r="Z63" s="201"/>
      <c r="AA63" s="201"/>
      <c r="AB63" s="201"/>
      <c r="AC63" s="201"/>
    </row>
    <row r="64" spans="1:38" ht="39.950000000000003" customHeight="1" x14ac:dyDescent="0.25">
      <c r="U64" s="201"/>
      <c r="V64" s="201"/>
      <c r="W64" s="201"/>
      <c r="X64" s="201"/>
      <c r="Y64" s="201"/>
      <c r="Z64" s="201"/>
      <c r="AA64" s="201"/>
      <c r="AB64" s="201"/>
      <c r="AC64" s="201"/>
    </row>
    <row r="65" spans="21:29" ht="39.950000000000003" customHeight="1" x14ac:dyDescent="0.25">
      <c r="U65" s="201"/>
      <c r="V65" s="201"/>
      <c r="W65" s="201"/>
      <c r="X65" s="201"/>
      <c r="Y65" s="201"/>
      <c r="Z65" s="201"/>
      <c r="AA65" s="201"/>
      <c r="AB65" s="201"/>
      <c r="AC65" s="201"/>
    </row>
    <row r="66" spans="21:29" ht="39.950000000000003" customHeight="1" x14ac:dyDescent="0.25">
      <c r="U66" s="201"/>
      <c r="V66" s="201"/>
      <c r="W66" s="201"/>
      <c r="X66" s="201"/>
      <c r="Y66" s="201"/>
      <c r="Z66" s="201"/>
      <c r="AA66" s="201"/>
      <c r="AB66" s="201"/>
      <c r="AC66" s="201"/>
    </row>
    <row r="67" spans="21:29" ht="39.950000000000003" customHeight="1" x14ac:dyDescent="0.25">
      <c r="U67" s="201"/>
      <c r="V67" s="201"/>
      <c r="W67" s="201"/>
      <c r="X67" s="201"/>
      <c r="Y67" s="201"/>
      <c r="Z67" s="201"/>
      <c r="AA67" s="201"/>
      <c r="AB67" s="201"/>
      <c r="AC67" s="201"/>
    </row>
    <row r="68" spans="21:29" ht="39.950000000000003" customHeight="1" x14ac:dyDescent="0.25">
      <c r="U68" s="201"/>
      <c r="V68" s="201"/>
      <c r="W68" s="201"/>
      <c r="X68" s="201"/>
      <c r="Y68" s="201"/>
      <c r="Z68" s="201"/>
      <c r="AA68" s="201"/>
      <c r="AB68" s="201"/>
      <c r="AC68" s="201"/>
    </row>
    <row r="69" spans="21:29" ht="39.950000000000003" customHeight="1" x14ac:dyDescent="0.25">
      <c r="U69" s="201"/>
      <c r="V69" s="201"/>
      <c r="W69" s="201"/>
      <c r="X69" s="201"/>
      <c r="Y69" s="201"/>
      <c r="Z69" s="201"/>
      <c r="AA69" s="201"/>
      <c r="AB69" s="201"/>
      <c r="AC69" s="201"/>
    </row>
    <row r="70" spans="21:29" ht="39.950000000000003" customHeight="1" x14ac:dyDescent="0.25">
      <c r="U70" s="201"/>
      <c r="V70" s="201"/>
      <c r="W70" s="201"/>
      <c r="X70" s="201"/>
      <c r="Y70" s="201"/>
      <c r="Z70" s="201"/>
      <c r="AA70" s="201"/>
      <c r="AB70" s="201"/>
      <c r="AC70" s="201"/>
    </row>
    <row r="71" spans="21:29" ht="39.950000000000003" customHeight="1" x14ac:dyDescent="0.25">
      <c r="U71" s="201"/>
      <c r="V71" s="201"/>
      <c r="W71" s="201"/>
      <c r="X71" s="201"/>
      <c r="Y71" s="201"/>
      <c r="Z71" s="201"/>
      <c r="AA71" s="201"/>
      <c r="AB71" s="201"/>
      <c r="AC71" s="201"/>
    </row>
    <row r="72" spans="21:29" ht="39.950000000000003" customHeight="1" x14ac:dyDescent="0.25">
      <c r="U72" s="201"/>
      <c r="V72" s="201"/>
      <c r="W72" s="201"/>
      <c r="X72" s="201"/>
      <c r="Y72" s="201"/>
      <c r="Z72" s="201"/>
      <c r="AA72" s="201"/>
      <c r="AB72" s="201"/>
      <c r="AC72" s="201"/>
    </row>
    <row r="73" spans="21:29" ht="39.950000000000003" customHeight="1" x14ac:dyDescent="0.25">
      <c r="U73" s="201"/>
      <c r="V73" s="201"/>
      <c r="W73" s="201"/>
      <c r="X73" s="201"/>
      <c r="Y73" s="201"/>
      <c r="Z73" s="201"/>
      <c r="AA73" s="201"/>
      <c r="AB73" s="201"/>
      <c r="AC73" s="201"/>
    </row>
    <row r="74" spans="21:29" ht="39.950000000000003" customHeight="1" x14ac:dyDescent="0.25">
      <c r="U74" s="201"/>
      <c r="V74" s="201"/>
      <c r="W74" s="201"/>
      <c r="X74" s="201"/>
      <c r="Y74" s="201"/>
      <c r="Z74" s="201"/>
      <c r="AA74" s="201"/>
      <c r="AB74" s="201"/>
      <c r="AC74" s="201"/>
    </row>
    <row r="75" spans="21:29" ht="39.950000000000003" customHeight="1" x14ac:dyDescent="0.25">
      <c r="U75" s="201"/>
      <c r="V75" s="201"/>
      <c r="W75" s="201"/>
      <c r="X75" s="201"/>
      <c r="Y75" s="201"/>
      <c r="Z75" s="201"/>
      <c r="AA75" s="201"/>
      <c r="AB75" s="201"/>
      <c r="AC75" s="201"/>
    </row>
    <row r="76" spans="21:29" ht="39.950000000000003" customHeight="1" x14ac:dyDescent="0.25">
      <c r="U76" s="201"/>
      <c r="V76" s="201"/>
      <c r="W76" s="201"/>
      <c r="X76" s="201"/>
      <c r="Y76" s="201"/>
      <c r="Z76" s="201"/>
      <c r="AA76" s="201"/>
      <c r="AB76" s="201"/>
      <c r="AC76" s="201"/>
    </row>
    <row r="77" spans="21:29" ht="39.950000000000003" customHeight="1" x14ac:dyDescent="0.25">
      <c r="U77" s="201"/>
      <c r="V77" s="201"/>
      <c r="W77" s="201"/>
      <c r="X77" s="201"/>
      <c r="Y77" s="201"/>
      <c r="Z77" s="201"/>
      <c r="AA77" s="201"/>
      <c r="AB77" s="201"/>
      <c r="AC77" s="201"/>
    </row>
    <row r="78" spans="21:29" ht="39.950000000000003" customHeight="1" x14ac:dyDescent="0.25">
      <c r="U78" s="201"/>
      <c r="V78" s="201"/>
      <c r="W78" s="201"/>
      <c r="X78" s="201"/>
      <c r="Y78" s="201"/>
      <c r="Z78" s="201"/>
      <c r="AA78" s="201"/>
      <c r="AB78" s="201"/>
      <c r="AC78" s="201"/>
    </row>
    <row r="79" spans="21:29" ht="39.950000000000003" customHeight="1" x14ac:dyDescent="0.25">
      <c r="U79" s="201"/>
      <c r="V79" s="201"/>
      <c r="W79" s="201"/>
      <c r="X79" s="201"/>
      <c r="Y79" s="201"/>
      <c r="Z79" s="201"/>
      <c r="AA79" s="201"/>
      <c r="AB79" s="201"/>
      <c r="AC79" s="201"/>
    </row>
    <row r="80" spans="21:29" ht="39.950000000000003" customHeight="1" x14ac:dyDescent="0.25">
      <c r="U80" s="201"/>
      <c r="V80" s="201"/>
      <c r="W80" s="201"/>
      <c r="X80" s="201"/>
      <c r="Y80" s="201"/>
      <c r="Z80" s="201"/>
      <c r="AA80" s="201"/>
      <c r="AB80" s="201"/>
      <c r="AC80" s="201"/>
    </row>
    <row r="81" spans="21:29" ht="39.950000000000003" customHeight="1" x14ac:dyDescent="0.25">
      <c r="U81" s="201"/>
      <c r="V81" s="201"/>
      <c r="W81" s="201"/>
      <c r="X81" s="201"/>
      <c r="Y81" s="201"/>
      <c r="Z81" s="201"/>
      <c r="AA81" s="201"/>
      <c r="AB81" s="201"/>
      <c r="AC81" s="201"/>
    </row>
    <row r="82" spans="21:29" ht="39.950000000000003" customHeight="1" x14ac:dyDescent="0.25">
      <c r="U82" s="201"/>
      <c r="V82" s="201"/>
      <c r="W82" s="201"/>
      <c r="X82" s="201"/>
      <c r="Y82" s="201"/>
      <c r="Z82" s="201"/>
      <c r="AA82" s="201"/>
      <c r="AB82" s="201"/>
      <c r="AC82" s="201"/>
    </row>
    <row r="83" spans="21:29" ht="39.950000000000003" customHeight="1" x14ac:dyDescent="0.25">
      <c r="U83" s="201"/>
      <c r="V83" s="201"/>
      <c r="W83" s="201"/>
      <c r="X83" s="201"/>
      <c r="Y83" s="201"/>
      <c r="Z83" s="201"/>
      <c r="AA83" s="201"/>
      <c r="AB83" s="201"/>
      <c r="AC83" s="201"/>
    </row>
    <row r="84" spans="21:29" ht="39.950000000000003" customHeight="1" x14ac:dyDescent="0.25">
      <c r="U84" s="201"/>
      <c r="V84" s="201"/>
      <c r="W84" s="201"/>
      <c r="X84" s="201"/>
      <c r="Y84" s="201"/>
      <c r="Z84" s="201"/>
      <c r="AA84" s="201"/>
      <c r="AB84" s="201"/>
      <c r="AC84" s="201"/>
    </row>
    <row r="85" spans="21:29" ht="39.950000000000003" customHeight="1" x14ac:dyDescent="0.25">
      <c r="U85" s="201"/>
      <c r="V85" s="201"/>
      <c r="W85" s="201"/>
      <c r="X85" s="201"/>
      <c r="Y85" s="201"/>
      <c r="Z85" s="201"/>
      <c r="AA85" s="201"/>
      <c r="AB85" s="201"/>
      <c r="AC85" s="201"/>
    </row>
    <row r="86" spans="21:29" ht="39.950000000000003" customHeight="1" x14ac:dyDescent="0.25">
      <c r="U86" s="201"/>
      <c r="V86" s="201"/>
      <c r="W86" s="201"/>
      <c r="X86" s="201"/>
      <c r="Y86" s="201"/>
      <c r="Z86" s="201"/>
      <c r="AA86" s="201"/>
      <c r="AB86" s="201"/>
      <c r="AC86" s="201"/>
    </row>
    <row r="87" spans="21:29" ht="39.950000000000003" customHeight="1" x14ac:dyDescent="0.25">
      <c r="U87" s="201"/>
      <c r="V87" s="201"/>
      <c r="W87" s="201"/>
      <c r="X87" s="201"/>
      <c r="Y87" s="201"/>
      <c r="Z87" s="201"/>
      <c r="AA87" s="201"/>
      <c r="AB87" s="201"/>
      <c r="AC87" s="201"/>
    </row>
    <row r="88" spans="21:29" ht="39.950000000000003" customHeight="1" x14ac:dyDescent="0.25">
      <c r="U88" s="201"/>
      <c r="V88" s="201"/>
      <c r="W88" s="201"/>
      <c r="X88" s="201"/>
      <c r="Y88" s="201"/>
      <c r="Z88" s="201"/>
      <c r="AA88" s="201"/>
      <c r="AB88" s="201"/>
      <c r="AC88" s="201"/>
    </row>
    <row r="89" spans="21:29" ht="39.950000000000003" customHeight="1" x14ac:dyDescent="0.25">
      <c r="U89" s="201"/>
      <c r="V89" s="201"/>
      <c r="W89" s="201"/>
      <c r="X89" s="201"/>
      <c r="Y89" s="201"/>
      <c r="Z89" s="201"/>
      <c r="AA89" s="201"/>
      <c r="AB89" s="201"/>
      <c r="AC89" s="201"/>
    </row>
    <row r="90" spans="21:29" ht="39.950000000000003" customHeight="1" x14ac:dyDescent="0.25">
      <c r="U90" s="201"/>
      <c r="V90" s="201"/>
      <c r="W90" s="201"/>
      <c r="X90" s="201"/>
      <c r="Y90" s="201"/>
      <c r="Z90" s="201"/>
      <c r="AA90" s="201"/>
      <c r="AB90" s="201"/>
      <c r="AC90" s="201"/>
    </row>
    <row r="91" spans="21:29" ht="39.950000000000003" customHeight="1" x14ac:dyDescent="0.25">
      <c r="U91" s="201"/>
      <c r="V91" s="201"/>
      <c r="W91" s="201"/>
      <c r="X91" s="201"/>
      <c r="Y91" s="201"/>
      <c r="Z91" s="201"/>
      <c r="AA91" s="201"/>
      <c r="AB91" s="201"/>
      <c r="AC91" s="201"/>
    </row>
    <row r="92" spans="21:29" ht="39.950000000000003" customHeight="1" x14ac:dyDescent="0.25">
      <c r="U92" s="201"/>
      <c r="V92" s="201"/>
      <c r="W92" s="201"/>
      <c r="X92" s="201"/>
      <c r="Y92" s="201"/>
      <c r="Z92" s="201"/>
      <c r="AA92" s="201"/>
      <c r="AB92" s="201"/>
      <c r="AC92" s="201"/>
    </row>
    <row r="93" spans="21:29" ht="39.950000000000003" customHeight="1" x14ac:dyDescent="0.25">
      <c r="U93" s="201"/>
      <c r="V93" s="201"/>
      <c r="W93" s="201"/>
      <c r="X93" s="201"/>
      <c r="Y93" s="201"/>
      <c r="Z93" s="201"/>
      <c r="AA93" s="201"/>
      <c r="AB93" s="201"/>
      <c r="AC93" s="201"/>
    </row>
    <row r="94" spans="21:29" ht="39.950000000000003" customHeight="1" x14ac:dyDescent="0.25">
      <c r="U94" s="201"/>
      <c r="V94" s="201"/>
      <c r="W94" s="201"/>
      <c r="X94" s="201"/>
      <c r="Y94" s="201"/>
      <c r="Z94" s="201"/>
      <c r="AA94" s="201"/>
      <c r="AB94" s="201"/>
      <c r="AC94" s="201"/>
    </row>
    <row r="95" spans="21:29" ht="39.950000000000003" customHeight="1" x14ac:dyDescent="0.25">
      <c r="U95" s="201"/>
      <c r="V95" s="201"/>
      <c r="W95" s="201"/>
      <c r="X95" s="201"/>
      <c r="Y95" s="201"/>
      <c r="Z95" s="201"/>
      <c r="AA95" s="201"/>
      <c r="AB95" s="201"/>
      <c r="AC95" s="201"/>
    </row>
    <row r="96" spans="21:29" ht="39.950000000000003" customHeight="1" x14ac:dyDescent="0.25">
      <c r="U96" s="201"/>
      <c r="V96" s="201"/>
      <c r="W96" s="201"/>
      <c r="X96" s="201"/>
      <c r="Y96" s="201"/>
      <c r="Z96" s="201"/>
      <c r="AA96" s="201"/>
      <c r="AB96" s="201"/>
      <c r="AC96" s="201"/>
    </row>
    <row r="97" spans="21:29" ht="39.950000000000003" customHeight="1" x14ac:dyDescent="0.25">
      <c r="U97" s="201"/>
      <c r="V97" s="201"/>
      <c r="W97" s="201"/>
      <c r="X97" s="201"/>
      <c r="Y97" s="201"/>
      <c r="Z97" s="201"/>
      <c r="AA97" s="201"/>
      <c r="AB97" s="201"/>
      <c r="AC97" s="201"/>
    </row>
    <row r="98" spans="21:29" ht="39.950000000000003" customHeight="1" x14ac:dyDescent="0.25">
      <c r="U98" s="201"/>
      <c r="V98" s="201"/>
      <c r="W98" s="201"/>
      <c r="X98" s="201"/>
      <c r="Y98" s="201"/>
      <c r="Z98" s="201"/>
      <c r="AA98" s="201"/>
      <c r="AB98" s="201"/>
      <c r="AC98" s="201"/>
    </row>
    <row r="99" spans="21:29" ht="39.950000000000003" customHeight="1" x14ac:dyDescent="0.25">
      <c r="U99" s="201"/>
      <c r="V99" s="201"/>
      <c r="W99" s="201"/>
      <c r="X99" s="201"/>
      <c r="Y99" s="201"/>
      <c r="Z99" s="201"/>
      <c r="AA99" s="201"/>
      <c r="AB99" s="201"/>
      <c r="AC99" s="201"/>
    </row>
    <row r="100" spans="21:29" ht="39.950000000000003" customHeight="1" x14ac:dyDescent="0.25">
      <c r="U100" s="201"/>
      <c r="V100" s="201"/>
      <c r="W100" s="201"/>
      <c r="X100" s="201"/>
      <c r="Y100" s="201"/>
      <c r="Z100" s="201"/>
      <c r="AA100" s="201"/>
      <c r="AB100" s="201"/>
      <c r="AC100" s="201"/>
    </row>
    <row r="101" spans="21:29" ht="39.950000000000003" customHeight="1" x14ac:dyDescent="0.25">
      <c r="U101" s="201"/>
      <c r="V101" s="201"/>
      <c r="W101" s="201"/>
      <c r="X101" s="201"/>
      <c r="Y101" s="201"/>
      <c r="Z101" s="201"/>
      <c r="AA101" s="201"/>
      <c r="AB101" s="201"/>
      <c r="AC101" s="201"/>
    </row>
    <row r="102" spans="21:29" ht="39.950000000000003" customHeight="1" x14ac:dyDescent="0.25">
      <c r="U102" s="201"/>
      <c r="V102" s="201"/>
      <c r="W102" s="201"/>
      <c r="X102" s="201"/>
      <c r="Y102" s="201"/>
      <c r="Z102" s="201"/>
      <c r="AA102" s="201"/>
      <c r="AB102" s="201"/>
      <c r="AC102" s="201"/>
    </row>
    <row r="103" spans="21:29" ht="39.950000000000003" customHeight="1" x14ac:dyDescent="0.25">
      <c r="U103" s="201"/>
      <c r="V103" s="201"/>
      <c r="W103" s="201"/>
      <c r="X103" s="201"/>
      <c r="Y103" s="201"/>
      <c r="Z103" s="201"/>
      <c r="AA103" s="201"/>
      <c r="AB103" s="201"/>
      <c r="AC103" s="201"/>
    </row>
    <row r="104" spans="21:29" ht="39.950000000000003" customHeight="1" x14ac:dyDescent="0.25">
      <c r="U104" s="201"/>
      <c r="V104" s="201"/>
      <c r="W104" s="201"/>
      <c r="X104" s="201"/>
      <c r="Y104" s="201"/>
      <c r="Z104" s="201"/>
      <c r="AA104" s="201"/>
      <c r="AB104" s="201"/>
      <c r="AC104" s="201"/>
    </row>
    <row r="105" spans="21:29" ht="39.950000000000003" customHeight="1" x14ac:dyDescent="0.25">
      <c r="U105" s="201"/>
      <c r="V105" s="201"/>
      <c r="W105" s="201"/>
      <c r="X105" s="201"/>
      <c r="Y105" s="201"/>
      <c r="Z105" s="201"/>
      <c r="AA105" s="201"/>
      <c r="AB105" s="201"/>
      <c r="AC105" s="201"/>
    </row>
    <row r="106" spans="21:29" ht="39.950000000000003" customHeight="1" x14ac:dyDescent="0.25">
      <c r="U106" s="201"/>
      <c r="V106" s="201"/>
      <c r="W106" s="201"/>
      <c r="X106" s="201"/>
      <c r="Y106" s="201"/>
      <c r="Z106" s="201"/>
      <c r="AA106" s="201"/>
      <c r="AB106" s="201"/>
      <c r="AC106" s="201"/>
    </row>
    <row r="107" spans="21:29" ht="39.950000000000003" customHeight="1" x14ac:dyDescent="0.25">
      <c r="U107" s="201"/>
      <c r="V107" s="201"/>
      <c r="W107" s="201"/>
      <c r="X107" s="201"/>
      <c r="Y107" s="201"/>
      <c r="Z107" s="201"/>
      <c r="AA107" s="201"/>
      <c r="AB107" s="201"/>
      <c r="AC107" s="201"/>
    </row>
    <row r="108" spans="21:29" ht="39.950000000000003" customHeight="1" x14ac:dyDescent="0.25">
      <c r="U108" s="201"/>
      <c r="V108" s="201"/>
      <c r="W108" s="201"/>
      <c r="X108" s="201"/>
      <c r="Y108" s="201"/>
      <c r="Z108" s="201"/>
      <c r="AA108" s="201"/>
      <c r="AB108" s="201"/>
      <c r="AC108" s="201"/>
    </row>
    <row r="109" spans="21:29" ht="39.950000000000003" customHeight="1" x14ac:dyDescent="0.25">
      <c r="U109" s="201"/>
      <c r="V109" s="201"/>
      <c r="W109" s="201"/>
      <c r="X109" s="201"/>
      <c r="Y109" s="201"/>
      <c r="Z109" s="201"/>
      <c r="AA109" s="201"/>
      <c r="AB109" s="201"/>
      <c r="AC109" s="201"/>
    </row>
    <row r="110" spans="21:29" ht="39.950000000000003" customHeight="1" x14ac:dyDescent="0.25">
      <c r="U110" s="201"/>
      <c r="V110" s="201"/>
      <c r="W110" s="201"/>
      <c r="X110" s="201"/>
      <c r="Y110" s="201"/>
      <c r="Z110" s="201"/>
      <c r="AA110" s="201"/>
      <c r="AB110" s="201"/>
      <c r="AC110" s="201"/>
    </row>
    <row r="111" spans="21:29" ht="39.950000000000003" customHeight="1" x14ac:dyDescent="0.25">
      <c r="U111" s="201"/>
      <c r="V111" s="201"/>
      <c r="W111" s="201"/>
      <c r="X111" s="201"/>
      <c r="Y111" s="201"/>
      <c r="Z111" s="201"/>
      <c r="AA111" s="201"/>
      <c r="AB111" s="201"/>
      <c r="AC111" s="201"/>
    </row>
    <row r="112" spans="21:29" ht="39.950000000000003" customHeight="1" x14ac:dyDescent="0.25">
      <c r="U112" s="201"/>
      <c r="V112" s="201"/>
      <c r="W112" s="201"/>
      <c r="X112" s="201"/>
      <c r="Y112" s="201"/>
      <c r="Z112" s="201"/>
      <c r="AA112" s="201"/>
      <c r="AB112" s="201"/>
      <c r="AC112" s="201"/>
    </row>
    <row r="113" spans="21:29" ht="39.950000000000003" customHeight="1" x14ac:dyDescent="0.25">
      <c r="U113" s="201"/>
      <c r="V113" s="201"/>
      <c r="W113" s="201"/>
      <c r="X113" s="201"/>
      <c r="Y113" s="201"/>
      <c r="Z113" s="201"/>
      <c r="AA113" s="201"/>
      <c r="AB113" s="201"/>
      <c r="AC113" s="201"/>
    </row>
    <row r="114" spans="21:29" ht="39.950000000000003" customHeight="1" x14ac:dyDescent="0.25">
      <c r="U114" s="201"/>
      <c r="V114" s="201"/>
      <c r="W114" s="201"/>
      <c r="X114" s="201"/>
      <c r="Y114" s="201"/>
      <c r="Z114" s="201"/>
      <c r="AA114" s="201"/>
      <c r="AB114" s="201"/>
      <c r="AC114" s="201"/>
    </row>
    <row r="115" spans="21:29" ht="39.950000000000003" customHeight="1" x14ac:dyDescent="0.25">
      <c r="U115" s="201"/>
      <c r="V115" s="201"/>
      <c r="W115" s="201"/>
      <c r="X115" s="201"/>
      <c r="Y115" s="201"/>
      <c r="Z115" s="201"/>
      <c r="AA115" s="201"/>
      <c r="AB115" s="201"/>
      <c r="AC115" s="201"/>
    </row>
    <row r="116" spans="21:29" ht="39.950000000000003" customHeight="1" x14ac:dyDescent="0.25">
      <c r="U116" s="201"/>
      <c r="V116" s="201"/>
      <c r="W116" s="201"/>
      <c r="X116" s="201"/>
      <c r="Y116" s="201"/>
      <c r="Z116" s="201"/>
      <c r="AA116" s="201"/>
      <c r="AB116" s="201"/>
      <c r="AC116" s="201"/>
    </row>
    <row r="117" spans="21:29" ht="39.950000000000003" customHeight="1" x14ac:dyDescent="0.25">
      <c r="U117" s="201"/>
      <c r="V117" s="201"/>
      <c r="W117" s="201"/>
      <c r="X117" s="201"/>
      <c r="Y117" s="201"/>
      <c r="Z117" s="201"/>
      <c r="AA117" s="201"/>
      <c r="AB117" s="201"/>
      <c r="AC117" s="201"/>
    </row>
    <row r="118" spans="21:29" ht="39.950000000000003" customHeight="1" x14ac:dyDescent="0.25">
      <c r="U118" s="201"/>
      <c r="V118" s="201"/>
      <c r="W118" s="201"/>
      <c r="X118" s="201"/>
      <c r="Y118" s="201"/>
      <c r="Z118" s="201"/>
      <c r="AA118" s="201"/>
      <c r="AB118" s="201"/>
      <c r="AC118" s="201"/>
    </row>
    <row r="119" spans="21:29" ht="39.950000000000003" customHeight="1" x14ac:dyDescent="0.25">
      <c r="U119" s="201"/>
      <c r="V119" s="201"/>
      <c r="W119" s="201"/>
      <c r="X119" s="201"/>
      <c r="Y119" s="201"/>
      <c r="Z119" s="201"/>
      <c r="AA119" s="201"/>
      <c r="AB119" s="201"/>
      <c r="AC119" s="201"/>
    </row>
    <row r="120" spans="21:29" ht="39.950000000000003" customHeight="1" x14ac:dyDescent="0.25">
      <c r="U120" s="201"/>
      <c r="V120" s="201"/>
      <c r="W120" s="201"/>
      <c r="X120" s="201"/>
      <c r="Y120" s="201"/>
      <c r="Z120" s="201"/>
      <c r="AA120" s="201"/>
      <c r="AB120" s="201"/>
      <c r="AC120" s="201"/>
    </row>
    <row r="121" spans="21:29" ht="39.950000000000003" customHeight="1" x14ac:dyDescent="0.25">
      <c r="U121" s="201"/>
      <c r="V121" s="201"/>
      <c r="W121" s="201"/>
      <c r="X121" s="201"/>
      <c r="Y121" s="201"/>
      <c r="Z121" s="201"/>
      <c r="AA121" s="201"/>
      <c r="AB121" s="201"/>
      <c r="AC121" s="201"/>
    </row>
    <row r="122" spans="21:29" ht="39.950000000000003" customHeight="1" x14ac:dyDescent="0.25">
      <c r="U122" s="201"/>
      <c r="V122" s="201"/>
      <c r="W122" s="201"/>
      <c r="X122" s="201"/>
      <c r="Y122" s="201"/>
      <c r="Z122" s="201"/>
      <c r="AA122" s="201"/>
      <c r="AB122" s="201"/>
      <c r="AC122" s="201"/>
    </row>
    <row r="123" spans="21:29" ht="39.950000000000003" customHeight="1" x14ac:dyDescent="0.25">
      <c r="U123" s="201"/>
      <c r="V123" s="201"/>
      <c r="W123" s="201"/>
      <c r="X123" s="201"/>
      <c r="Y123" s="201"/>
      <c r="Z123" s="201"/>
      <c r="AA123" s="201"/>
      <c r="AB123" s="201"/>
      <c r="AC123" s="201"/>
    </row>
    <row r="124" spans="21:29" ht="39.950000000000003" customHeight="1" x14ac:dyDescent="0.25">
      <c r="U124" s="201"/>
      <c r="V124" s="201"/>
      <c r="W124" s="201"/>
      <c r="X124" s="201"/>
      <c r="Y124" s="201"/>
      <c r="Z124" s="201"/>
      <c r="AA124" s="201"/>
      <c r="AB124" s="201"/>
      <c r="AC124" s="201"/>
    </row>
    <row r="125" spans="21:29" ht="39.950000000000003" customHeight="1" x14ac:dyDescent="0.25">
      <c r="U125" s="201"/>
      <c r="V125" s="201"/>
      <c r="W125" s="201"/>
      <c r="X125" s="201"/>
      <c r="Y125" s="201"/>
      <c r="Z125" s="201"/>
      <c r="AA125" s="201"/>
      <c r="AB125" s="201"/>
      <c r="AC125" s="201"/>
    </row>
    <row r="126" spans="21:29" ht="39.950000000000003" customHeight="1" x14ac:dyDescent="0.25">
      <c r="U126" s="201"/>
      <c r="V126" s="201"/>
      <c r="W126" s="201"/>
      <c r="X126" s="201"/>
      <c r="Y126" s="201"/>
      <c r="Z126" s="201"/>
      <c r="AA126" s="201"/>
      <c r="AB126" s="201"/>
      <c r="AC126" s="201"/>
    </row>
    <row r="127" spans="21:29" ht="39.950000000000003" customHeight="1" x14ac:dyDescent="0.25">
      <c r="U127" s="201"/>
      <c r="V127" s="201"/>
      <c r="W127" s="201"/>
      <c r="X127" s="201"/>
      <c r="Y127" s="201"/>
      <c r="Z127" s="201"/>
      <c r="AA127" s="201"/>
      <c r="AB127" s="201"/>
      <c r="AC127" s="201"/>
    </row>
    <row r="128" spans="21:29" ht="39.950000000000003" customHeight="1" x14ac:dyDescent="0.25">
      <c r="U128" s="201"/>
      <c r="V128" s="201"/>
      <c r="W128" s="201"/>
      <c r="X128" s="201"/>
      <c r="Y128" s="201"/>
      <c r="Z128" s="201"/>
      <c r="AA128" s="201"/>
      <c r="AB128" s="201"/>
      <c r="AC128" s="201"/>
    </row>
    <row r="129" spans="21:29" ht="39.950000000000003" customHeight="1" x14ac:dyDescent="0.25">
      <c r="U129" s="201"/>
      <c r="V129" s="201"/>
      <c r="W129" s="201"/>
      <c r="X129" s="201"/>
      <c r="Y129" s="201"/>
      <c r="Z129" s="201"/>
      <c r="AA129" s="201"/>
      <c r="AB129" s="201"/>
      <c r="AC129" s="201"/>
    </row>
    <row r="130" spans="21:29" ht="39.950000000000003" customHeight="1" x14ac:dyDescent="0.25">
      <c r="U130" s="201"/>
      <c r="V130" s="201"/>
      <c r="W130" s="201"/>
      <c r="X130" s="201"/>
      <c r="Y130" s="201"/>
      <c r="Z130" s="201"/>
      <c r="AA130" s="201"/>
      <c r="AB130" s="201"/>
      <c r="AC130" s="201"/>
    </row>
    <row r="131" spans="21:29" ht="39.950000000000003" customHeight="1" x14ac:dyDescent="0.25">
      <c r="U131" s="201"/>
      <c r="V131" s="201"/>
      <c r="W131" s="201"/>
      <c r="X131" s="201"/>
      <c r="Y131" s="201"/>
      <c r="Z131" s="201"/>
      <c r="AA131" s="201"/>
      <c r="AB131" s="201"/>
      <c r="AC131" s="201"/>
    </row>
    <row r="132" spans="21:29" ht="39.950000000000003" customHeight="1" x14ac:dyDescent="0.25">
      <c r="U132" s="201"/>
      <c r="V132" s="201"/>
      <c r="W132" s="201"/>
      <c r="X132" s="201"/>
      <c r="Y132" s="201"/>
      <c r="Z132" s="201"/>
      <c r="AA132" s="201"/>
      <c r="AB132" s="201"/>
      <c r="AC132" s="201"/>
    </row>
    <row r="133" spans="21:29" ht="39.950000000000003" customHeight="1" x14ac:dyDescent="0.25">
      <c r="U133" s="201"/>
      <c r="V133" s="201"/>
      <c r="W133" s="201"/>
      <c r="X133" s="201"/>
      <c r="Y133" s="201"/>
      <c r="Z133" s="201"/>
      <c r="AA133" s="201"/>
      <c r="AB133" s="201"/>
      <c r="AC133" s="201"/>
    </row>
    <row r="134" spans="21:29" ht="39.950000000000003" customHeight="1" x14ac:dyDescent="0.25">
      <c r="U134" s="201"/>
      <c r="V134" s="201"/>
      <c r="W134" s="201"/>
      <c r="X134" s="201"/>
      <c r="Y134" s="201"/>
      <c r="Z134" s="201"/>
      <c r="AA134" s="201"/>
      <c r="AB134" s="201"/>
      <c r="AC134" s="201"/>
    </row>
    <row r="135" spans="21:29" ht="39.950000000000003" customHeight="1" x14ac:dyDescent="0.25">
      <c r="U135" s="201"/>
      <c r="V135" s="201"/>
      <c r="W135" s="201"/>
      <c r="X135" s="201"/>
      <c r="Y135" s="201"/>
      <c r="Z135" s="201"/>
      <c r="AA135" s="201"/>
      <c r="AB135" s="201"/>
      <c r="AC135" s="201"/>
    </row>
    <row r="136" spans="21:29" ht="39.950000000000003" customHeight="1" x14ac:dyDescent="0.25">
      <c r="U136" s="201"/>
      <c r="V136" s="201"/>
      <c r="W136" s="201"/>
      <c r="X136" s="201"/>
      <c r="Y136" s="201"/>
      <c r="Z136" s="201"/>
      <c r="AA136" s="201"/>
      <c r="AB136" s="201"/>
      <c r="AC136" s="201"/>
    </row>
    <row r="137" spans="21:29" ht="39.950000000000003" customHeight="1" x14ac:dyDescent="0.25">
      <c r="U137" s="201"/>
      <c r="V137" s="201"/>
      <c r="W137" s="201"/>
      <c r="X137" s="201"/>
      <c r="Y137" s="201"/>
      <c r="Z137" s="201"/>
      <c r="AA137" s="201"/>
      <c r="AB137" s="201"/>
      <c r="AC137" s="201"/>
    </row>
    <row r="138" spans="21:29" ht="39.950000000000003" customHeight="1" x14ac:dyDescent="0.25">
      <c r="U138" s="201"/>
      <c r="V138" s="201"/>
      <c r="W138" s="201"/>
      <c r="X138" s="201"/>
      <c r="Y138" s="201"/>
      <c r="Z138" s="201"/>
      <c r="AA138" s="201"/>
      <c r="AB138" s="201"/>
      <c r="AC138" s="201"/>
    </row>
    <row r="139" spans="21:29" ht="39.950000000000003" customHeight="1" x14ac:dyDescent="0.25">
      <c r="U139" s="201"/>
      <c r="V139" s="201"/>
      <c r="W139" s="201"/>
      <c r="X139" s="201"/>
      <c r="Y139" s="201"/>
      <c r="Z139" s="201"/>
      <c r="AA139" s="201"/>
      <c r="AB139" s="201"/>
      <c r="AC139" s="201"/>
    </row>
    <row r="140" spans="21:29" ht="39.950000000000003" customHeight="1" x14ac:dyDescent="0.25">
      <c r="U140" s="201"/>
      <c r="V140" s="201"/>
      <c r="W140" s="201"/>
      <c r="X140" s="201"/>
      <c r="Y140" s="201"/>
      <c r="Z140" s="201"/>
      <c r="AA140" s="201"/>
      <c r="AB140" s="201"/>
      <c r="AC140" s="201"/>
    </row>
    <row r="141" spans="21:29" ht="39.950000000000003" customHeight="1" x14ac:dyDescent="0.25">
      <c r="U141" s="201"/>
      <c r="V141" s="201"/>
      <c r="W141" s="201"/>
      <c r="X141" s="201"/>
      <c r="Y141" s="201"/>
      <c r="Z141" s="201"/>
      <c r="AA141" s="201"/>
      <c r="AB141" s="201"/>
      <c r="AC141" s="201"/>
    </row>
    <row r="142" spans="21:29" ht="39.950000000000003" customHeight="1" x14ac:dyDescent="0.25">
      <c r="U142" s="201"/>
      <c r="V142" s="201"/>
      <c r="W142" s="201"/>
      <c r="X142" s="201"/>
      <c r="Y142" s="201"/>
      <c r="Z142" s="201"/>
      <c r="AA142" s="201"/>
      <c r="AB142" s="201"/>
      <c r="AC142" s="201"/>
    </row>
    <row r="143" spans="21:29" ht="39.950000000000003" customHeight="1" x14ac:dyDescent="0.25">
      <c r="U143" s="201"/>
      <c r="V143" s="201"/>
      <c r="W143" s="201"/>
      <c r="X143" s="201"/>
      <c r="Y143" s="201"/>
      <c r="Z143" s="201"/>
      <c r="AA143" s="201"/>
      <c r="AB143" s="201"/>
      <c r="AC143" s="201"/>
    </row>
    <row r="144" spans="21:29" ht="39.950000000000003" customHeight="1" x14ac:dyDescent="0.25">
      <c r="U144" s="201"/>
      <c r="V144" s="201"/>
      <c r="W144" s="201"/>
      <c r="X144" s="201"/>
      <c r="Y144" s="201"/>
      <c r="Z144" s="201"/>
      <c r="AA144" s="201"/>
      <c r="AB144" s="201"/>
      <c r="AC144" s="201"/>
    </row>
    <row r="145" spans="21:29" ht="39.950000000000003" customHeight="1" x14ac:dyDescent="0.25">
      <c r="U145" s="201"/>
      <c r="V145" s="201"/>
      <c r="W145" s="201"/>
      <c r="X145" s="201"/>
      <c r="Y145" s="201"/>
      <c r="Z145" s="201"/>
      <c r="AA145" s="201"/>
      <c r="AB145" s="201"/>
      <c r="AC145" s="201"/>
    </row>
    <row r="146" spans="21:29" ht="39.950000000000003" customHeight="1" x14ac:dyDescent="0.25">
      <c r="U146" s="201"/>
      <c r="V146" s="201"/>
      <c r="W146" s="201"/>
      <c r="X146" s="201"/>
      <c r="Y146" s="201"/>
      <c r="Z146" s="201"/>
      <c r="AA146" s="201"/>
      <c r="AB146" s="201"/>
      <c r="AC146" s="201"/>
    </row>
    <row r="147" spans="21:29" ht="39.950000000000003" customHeight="1" x14ac:dyDescent="0.25">
      <c r="U147" s="201"/>
      <c r="V147" s="201"/>
      <c r="W147" s="201"/>
      <c r="X147" s="201"/>
      <c r="Y147" s="201"/>
      <c r="Z147" s="201"/>
      <c r="AA147" s="201"/>
      <c r="AB147" s="201"/>
      <c r="AC147" s="201"/>
    </row>
    <row r="148" spans="21:29" ht="39.950000000000003" customHeight="1" x14ac:dyDescent="0.25">
      <c r="U148" s="201"/>
      <c r="V148" s="201"/>
      <c r="W148" s="201"/>
      <c r="X148" s="201"/>
      <c r="Y148" s="201"/>
      <c r="Z148" s="201"/>
      <c r="AA148" s="201"/>
      <c r="AB148" s="201"/>
      <c r="AC148" s="201"/>
    </row>
    <row r="149" spans="21:29" ht="39.950000000000003" customHeight="1" x14ac:dyDescent="0.25">
      <c r="U149" s="201"/>
      <c r="V149" s="201"/>
      <c r="W149" s="201"/>
      <c r="X149" s="201"/>
      <c r="Y149" s="201"/>
      <c r="Z149" s="201"/>
      <c r="AA149" s="201"/>
      <c r="AB149" s="201"/>
      <c r="AC149" s="201"/>
    </row>
    <row r="150" spans="21:29" ht="39.950000000000003" customHeight="1" x14ac:dyDescent="0.25">
      <c r="U150" s="201"/>
      <c r="V150" s="201"/>
      <c r="W150" s="201"/>
      <c r="X150" s="201"/>
      <c r="Y150" s="201"/>
      <c r="Z150" s="201"/>
      <c r="AA150" s="201"/>
      <c r="AB150" s="201"/>
      <c r="AC150" s="201"/>
    </row>
    <row r="151" spans="21:29" ht="39.950000000000003" customHeight="1" x14ac:dyDescent="0.25">
      <c r="U151" s="201"/>
      <c r="V151" s="201"/>
      <c r="W151" s="201"/>
      <c r="X151" s="201"/>
      <c r="Y151" s="201"/>
      <c r="Z151" s="201"/>
      <c r="AA151" s="201"/>
      <c r="AB151" s="201"/>
      <c r="AC151" s="201"/>
    </row>
    <row r="152" spans="21:29" ht="39.950000000000003" customHeight="1" x14ac:dyDescent="0.25">
      <c r="U152" s="201"/>
      <c r="V152" s="201"/>
      <c r="W152" s="201"/>
      <c r="X152" s="201"/>
      <c r="Y152" s="201"/>
      <c r="Z152" s="201"/>
      <c r="AA152" s="201"/>
      <c r="AB152" s="201"/>
      <c r="AC152" s="201"/>
    </row>
    <row r="153" spans="21:29" ht="39.950000000000003" customHeight="1" x14ac:dyDescent="0.25">
      <c r="U153" s="201"/>
      <c r="V153" s="201"/>
      <c r="W153" s="201"/>
      <c r="X153" s="201"/>
      <c r="Y153" s="201"/>
      <c r="Z153" s="201"/>
      <c r="AA153" s="201"/>
      <c r="AB153" s="201"/>
      <c r="AC153" s="201"/>
    </row>
    <row r="154" spans="21:29" ht="39.950000000000003" customHeight="1" x14ac:dyDescent="0.25">
      <c r="U154" s="201"/>
      <c r="V154" s="201"/>
      <c r="W154" s="201"/>
      <c r="X154" s="201"/>
      <c r="Y154" s="201"/>
      <c r="Z154" s="201"/>
      <c r="AA154" s="201"/>
      <c r="AB154" s="201"/>
      <c r="AC154" s="201"/>
    </row>
    <row r="155" spans="21:29" ht="39.950000000000003" customHeight="1" x14ac:dyDescent="0.25">
      <c r="U155" s="201"/>
      <c r="V155" s="201"/>
      <c r="W155" s="201"/>
      <c r="X155" s="201"/>
      <c r="Y155" s="201"/>
      <c r="Z155" s="201"/>
      <c r="AA155" s="201"/>
      <c r="AB155" s="201"/>
      <c r="AC155" s="201"/>
    </row>
    <row r="156" spans="21:29" ht="39.950000000000003" customHeight="1" x14ac:dyDescent="0.25">
      <c r="U156" s="201"/>
      <c r="V156" s="201"/>
      <c r="W156" s="201"/>
      <c r="X156" s="201"/>
      <c r="Y156" s="201"/>
      <c r="Z156" s="201"/>
      <c r="AA156" s="201"/>
      <c r="AB156" s="201"/>
      <c r="AC156" s="201"/>
    </row>
    <row r="157" spans="21:29" ht="39.950000000000003" customHeight="1" x14ac:dyDescent="0.25">
      <c r="U157" s="201"/>
      <c r="V157" s="201"/>
      <c r="W157" s="201"/>
      <c r="X157" s="201"/>
      <c r="Y157" s="201"/>
      <c r="Z157" s="201"/>
      <c r="AA157" s="201"/>
      <c r="AB157" s="201"/>
      <c r="AC157" s="201"/>
    </row>
    <row r="158" spans="21:29" ht="39.950000000000003" customHeight="1" x14ac:dyDescent="0.25">
      <c r="U158" s="201"/>
      <c r="V158" s="201"/>
      <c r="W158" s="201"/>
      <c r="X158" s="201"/>
      <c r="Y158" s="201"/>
      <c r="Z158" s="201"/>
      <c r="AA158" s="201"/>
      <c r="AB158" s="201"/>
      <c r="AC158" s="201"/>
    </row>
    <row r="159" spans="21:29" ht="39.950000000000003" customHeight="1" x14ac:dyDescent="0.25">
      <c r="U159" s="201"/>
      <c r="V159" s="201"/>
      <c r="W159" s="201"/>
      <c r="X159" s="201"/>
      <c r="Y159" s="201"/>
      <c r="Z159" s="201"/>
      <c r="AA159" s="201"/>
      <c r="AB159" s="201"/>
      <c r="AC159" s="201"/>
    </row>
    <row r="160" spans="21:29" ht="39.950000000000003" customHeight="1" x14ac:dyDescent="0.25">
      <c r="U160" s="201"/>
      <c r="V160" s="201"/>
      <c r="W160" s="201"/>
      <c r="X160" s="201"/>
      <c r="Y160" s="201"/>
      <c r="Z160" s="201"/>
      <c r="AA160" s="201"/>
      <c r="AB160" s="201"/>
      <c r="AC160" s="201"/>
    </row>
    <row r="161" spans="21:29" ht="39.950000000000003" customHeight="1" x14ac:dyDescent="0.25">
      <c r="U161" s="201"/>
      <c r="V161" s="201"/>
      <c r="W161" s="201"/>
      <c r="X161" s="201"/>
      <c r="Y161" s="201"/>
      <c r="Z161" s="201"/>
      <c r="AA161" s="201"/>
      <c r="AB161" s="201"/>
      <c r="AC161" s="201"/>
    </row>
    <row r="162" spans="21:29" ht="39.950000000000003" customHeight="1" x14ac:dyDescent="0.25">
      <c r="U162" s="201"/>
      <c r="V162" s="201"/>
      <c r="W162" s="201"/>
      <c r="X162" s="201"/>
      <c r="Y162" s="201"/>
      <c r="Z162" s="201"/>
      <c r="AA162" s="201"/>
      <c r="AB162" s="201"/>
      <c r="AC162" s="201"/>
    </row>
    <row r="163" spans="21:29" ht="39.950000000000003" customHeight="1" x14ac:dyDescent="0.25">
      <c r="U163" s="201"/>
      <c r="V163" s="201"/>
      <c r="W163" s="201"/>
      <c r="X163" s="201"/>
      <c r="Y163" s="201"/>
      <c r="Z163" s="201"/>
      <c r="AA163" s="201"/>
      <c r="AB163" s="201"/>
      <c r="AC163" s="201"/>
    </row>
    <row r="164" spans="21:29" ht="39.950000000000003" customHeight="1" x14ac:dyDescent="0.25">
      <c r="U164" s="201"/>
      <c r="V164" s="201"/>
      <c r="W164" s="201"/>
      <c r="X164" s="201"/>
      <c r="Y164" s="201"/>
      <c r="Z164" s="201"/>
      <c r="AA164" s="201"/>
      <c r="AB164" s="201"/>
      <c r="AC164" s="201"/>
    </row>
    <row r="165" spans="21:29" ht="39.950000000000003" customHeight="1" x14ac:dyDescent="0.25">
      <c r="U165" s="201"/>
      <c r="V165" s="201"/>
      <c r="W165" s="201"/>
      <c r="X165" s="201"/>
      <c r="Y165" s="201"/>
      <c r="Z165" s="201"/>
      <c r="AA165" s="201"/>
      <c r="AB165" s="201"/>
      <c r="AC165" s="201"/>
    </row>
    <row r="166" spans="21:29" ht="39.950000000000003" customHeight="1" x14ac:dyDescent="0.25">
      <c r="U166" s="201"/>
      <c r="V166" s="201"/>
      <c r="W166" s="201"/>
      <c r="X166" s="201"/>
      <c r="Y166" s="201"/>
      <c r="Z166" s="201"/>
      <c r="AA166" s="201"/>
      <c r="AB166" s="201"/>
      <c r="AC166" s="201"/>
    </row>
    <row r="167" spans="21:29" ht="39.950000000000003" customHeight="1" x14ac:dyDescent="0.25">
      <c r="U167" s="201"/>
      <c r="V167" s="201"/>
      <c r="W167" s="201"/>
      <c r="X167" s="201"/>
      <c r="Y167" s="201"/>
      <c r="Z167" s="201"/>
      <c r="AA167" s="201"/>
      <c r="AB167" s="201"/>
      <c r="AC167" s="201"/>
    </row>
    <row r="168" spans="21:29" ht="39.950000000000003" customHeight="1" x14ac:dyDescent="0.25">
      <c r="U168" s="201"/>
      <c r="V168" s="201"/>
      <c r="W168" s="201"/>
      <c r="X168" s="201"/>
      <c r="Y168" s="201"/>
      <c r="Z168" s="201"/>
      <c r="AA168" s="201"/>
      <c r="AB168" s="201"/>
      <c r="AC168" s="201"/>
    </row>
    <row r="169" spans="21:29" ht="39.950000000000003" customHeight="1" x14ac:dyDescent="0.25">
      <c r="U169" s="201"/>
      <c r="V169" s="201"/>
      <c r="W169" s="201"/>
      <c r="X169" s="201"/>
      <c r="Y169" s="201"/>
      <c r="Z169" s="201"/>
      <c r="AA169" s="201"/>
      <c r="AB169" s="201"/>
      <c r="AC169" s="201"/>
    </row>
    <row r="170" spans="21:29" ht="39.950000000000003" customHeight="1" x14ac:dyDescent="0.25">
      <c r="U170" s="201"/>
      <c r="V170" s="201"/>
      <c r="W170" s="201"/>
      <c r="X170" s="201"/>
      <c r="Y170" s="201"/>
      <c r="Z170" s="201"/>
      <c r="AA170" s="201"/>
      <c r="AB170" s="201"/>
      <c r="AC170" s="201"/>
    </row>
    <row r="171" spans="21:29" ht="39.950000000000003" customHeight="1" x14ac:dyDescent="0.25">
      <c r="U171" s="201"/>
      <c r="V171" s="201"/>
      <c r="W171" s="201"/>
      <c r="X171" s="201"/>
      <c r="Y171" s="201"/>
      <c r="Z171" s="201"/>
      <c r="AA171" s="201"/>
      <c r="AB171" s="201"/>
      <c r="AC171" s="201"/>
    </row>
    <row r="172" spans="21:29" ht="39.950000000000003" customHeight="1" x14ac:dyDescent="0.25">
      <c r="U172" s="201"/>
      <c r="V172" s="201"/>
      <c r="W172" s="201"/>
      <c r="X172" s="201"/>
      <c r="Y172" s="201"/>
      <c r="Z172" s="201"/>
      <c r="AA172" s="201"/>
      <c r="AB172" s="201"/>
      <c r="AC172" s="201"/>
    </row>
    <row r="173" spans="21:29" ht="39.950000000000003" customHeight="1" x14ac:dyDescent="0.25">
      <c r="U173" s="201"/>
      <c r="V173" s="201"/>
      <c r="W173" s="201"/>
      <c r="X173" s="201"/>
      <c r="Y173" s="201"/>
      <c r="Z173" s="201"/>
      <c r="AA173" s="201"/>
      <c r="AB173" s="201"/>
      <c r="AC173" s="201"/>
    </row>
    <row r="174" spans="21:29" ht="39.950000000000003" customHeight="1" x14ac:dyDescent="0.25">
      <c r="U174" s="201"/>
      <c r="V174" s="201"/>
      <c r="W174" s="201"/>
      <c r="X174" s="201"/>
      <c r="Y174" s="201"/>
      <c r="Z174" s="201"/>
      <c r="AA174" s="201"/>
      <c r="AB174" s="201"/>
      <c r="AC174" s="201"/>
    </row>
    <row r="175" spans="21:29" ht="39.950000000000003" customHeight="1" x14ac:dyDescent="0.25">
      <c r="U175" s="201"/>
      <c r="V175" s="201"/>
      <c r="W175" s="201"/>
      <c r="X175" s="201"/>
      <c r="Y175" s="201"/>
      <c r="Z175" s="201"/>
      <c r="AA175" s="201"/>
      <c r="AB175" s="201"/>
      <c r="AC175" s="201"/>
    </row>
    <row r="176" spans="21:29" ht="39.950000000000003" customHeight="1" x14ac:dyDescent="0.25">
      <c r="U176" s="201"/>
      <c r="V176" s="201"/>
      <c r="W176" s="201"/>
      <c r="X176" s="201"/>
      <c r="Y176" s="201"/>
      <c r="Z176" s="201"/>
      <c r="AA176" s="201"/>
      <c r="AB176" s="201"/>
      <c r="AC176" s="201"/>
    </row>
    <row r="177" spans="21:29" ht="39.950000000000003" customHeight="1" x14ac:dyDescent="0.25">
      <c r="U177" s="201"/>
      <c r="V177" s="201"/>
      <c r="W177" s="201"/>
      <c r="X177" s="201"/>
      <c r="Y177" s="201"/>
      <c r="Z177" s="201"/>
      <c r="AA177" s="201"/>
      <c r="AB177" s="201"/>
      <c r="AC177" s="201"/>
    </row>
    <row r="178" spans="21:29" ht="39.950000000000003" customHeight="1" x14ac:dyDescent="0.25">
      <c r="U178" s="201"/>
      <c r="V178" s="201"/>
      <c r="W178" s="201"/>
      <c r="X178" s="201"/>
      <c r="Y178" s="201"/>
      <c r="Z178" s="201"/>
      <c r="AA178" s="201"/>
      <c r="AB178" s="201"/>
      <c r="AC178" s="201"/>
    </row>
    <row r="179" spans="21:29" ht="39.950000000000003" customHeight="1" x14ac:dyDescent="0.25">
      <c r="U179" s="201"/>
      <c r="V179" s="201"/>
      <c r="W179" s="201"/>
      <c r="X179" s="201"/>
      <c r="Y179" s="201"/>
      <c r="Z179" s="201"/>
      <c r="AA179" s="201"/>
      <c r="AB179" s="201"/>
      <c r="AC179" s="201"/>
    </row>
    <row r="180" spans="21:29" ht="39.950000000000003" customHeight="1" x14ac:dyDescent="0.25">
      <c r="U180" s="201"/>
      <c r="V180" s="201"/>
      <c r="W180" s="201"/>
      <c r="X180" s="201"/>
      <c r="Y180" s="201"/>
      <c r="Z180" s="201"/>
      <c r="AA180" s="201"/>
      <c r="AB180" s="201"/>
      <c r="AC180" s="201"/>
    </row>
    <row r="181" spans="21:29" ht="39.950000000000003" customHeight="1" x14ac:dyDescent="0.25">
      <c r="U181" s="201"/>
      <c r="V181" s="201"/>
      <c r="W181" s="201"/>
      <c r="X181" s="201"/>
      <c r="Y181" s="201"/>
      <c r="Z181" s="201"/>
      <c r="AA181" s="201"/>
      <c r="AB181" s="201"/>
      <c r="AC181" s="201"/>
    </row>
    <row r="182" spans="21:29" ht="39.950000000000003" customHeight="1" x14ac:dyDescent="0.25">
      <c r="U182" s="201"/>
      <c r="V182" s="201"/>
      <c r="W182" s="201"/>
      <c r="X182" s="201"/>
      <c r="Y182" s="201"/>
      <c r="Z182" s="201"/>
      <c r="AA182" s="201"/>
      <c r="AB182" s="201"/>
      <c r="AC182" s="201"/>
    </row>
    <row r="183" spans="21:29" ht="39.950000000000003" customHeight="1" x14ac:dyDescent="0.25">
      <c r="U183" s="201"/>
      <c r="V183" s="201"/>
      <c r="W183" s="201"/>
      <c r="X183" s="201"/>
      <c r="Y183" s="201"/>
      <c r="Z183" s="201"/>
      <c r="AA183" s="201"/>
      <c r="AB183" s="201"/>
      <c r="AC183" s="201"/>
    </row>
    <row r="184" spans="21:29" ht="39.950000000000003" customHeight="1" x14ac:dyDescent="0.25">
      <c r="U184" s="201"/>
      <c r="V184" s="201"/>
      <c r="W184" s="201"/>
      <c r="X184" s="201"/>
      <c r="Y184" s="201"/>
      <c r="Z184" s="201"/>
      <c r="AA184" s="201"/>
      <c r="AB184" s="201"/>
      <c r="AC184" s="201"/>
    </row>
    <row r="185" spans="21:29" ht="39.950000000000003" customHeight="1" x14ac:dyDescent="0.25">
      <c r="U185" s="201"/>
      <c r="V185" s="201"/>
      <c r="W185" s="201"/>
      <c r="X185" s="201"/>
      <c r="Y185" s="201"/>
      <c r="Z185" s="201"/>
      <c r="AA185" s="201"/>
      <c r="AB185" s="201"/>
      <c r="AC185" s="201"/>
    </row>
    <row r="186" spans="21:29" ht="39.950000000000003" customHeight="1" x14ac:dyDescent="0.25">
      <c r="U186" s="201"/>
      <c r="V186" s="201"/>
      <c r="W186" s="201"/>
      <c r="X186" s="201"/>
      <c r="Y186" s="201"/>
      <c r="Z186" s="201"/>
      <c r="AA186" s="201"/>
      <c r="AB186" s="201"/>
      <c r="AC186" s="201"/>
    </row>
    <row r="187" spans="21:29" ht="39.950000000000003" customHeight="1" x14ac:dyDescent="0.25">
      <c r="U187" s="201"/>
      <c r="V187" s="201"/>
      <c r="W187" s="201"/>
      <c r="X187" s="201"/>
      <c r="Y187" s="201"/>
      <c r="Z187" s="201"/>
      <c r="AA187" s="201"/>
      <c r="AB187" s="201"/>
      <c r="AC187" s="201"/>
    </row>
    <row r="188" spans="21:29" ht="39.950000000000003" customHeight="1" x14ac:dyDescent="0.25">
      <c r="U188" s="201"/>
      <c r="V188" s="201"/>
      <c r="W188" s="201"/>
      <c r="X188" s="201"/>
      <c r="Y188" s="201"/>
      <c r="Z188" s="201"/>
      <c r="AA188" s="201"/>
      <c r="AB188" s="201"/>
      <c r="AC188" s="201"/>
    </row>
    <row r="189" spans="21:29" ht="39.950000000000003" customHeight="1" x14ac:dyDescent="0.25">
      <c r="U189" s="201"/>
      <c r="V189" s="201"/>
      <c r="W189" s="201"/>
      <c r="X189" s="201"/>
      <c r="Y189" s="201"/>
      <c r="Z189" s="201"/>
      <c r="AA189" s="201"/>
      <c r="AB189" s="201"/>
      <c r="AC189" s="201"/>
    </row>
    <row r="190" spans="21:29" ht="39.950000000000003" customHeight="1" x14ac:dyDescent="0.25">
      <c r="U190" s="201"/>
      <c r="V190" s="201"/>
      <c r="W190" s="201"/>
      <c r="X190" s="201"/>
      <c r="Y190" s="201"/>
      <c r="Z190" s="201"/>
      <c r="AA190" s="201"/>
      <c r="AB190" s="201"/>
      <c r="AC190" s="201"/>
    </row>
    <row r="191" spans="21:29" ht="39.950000000000003" customHeight="1" x14ac:dyDescent="0.25">
      <c r="U191" s="201"/>
      <c r="V191" s="201"/>
      <c r="W191" s="201"/>
      <c r="X191" s="201"/>
      <c r="Y191" s="201"/>
      <c r="Z191" s="201"/>
      <c r="AA191" s="201"/>
      <c r="AB191" s="201"/>
      <c r="AC191" s="201"/>
    </row>
    <row r="192" spans="21:29" ht="39.950000000000003" customHeight="1" x14ac:dyDescent="0.25">
      <c r="U192" s="201"/>
      <c r="V192" s="201"/>
      <c r="W192" s="201"/>
      <c r="X192" s="201"/>
      <c r="Y192" s="201"/>
      <c r="Z192" s="201"/>
      <c r="AA192" s="201"/>
      <c r="AB192" s="201"/>
      <c r="AC192" s="201"/>
    </row>
    <row r="193" spans="21:29" ht="39.950000000000003" customHeight="1" x14ac:dyDescent="0.25">
      <c r="U193" s="201"/>
      <c r="V193" s="201"/>
      <c r="W193" s="201"/>
      <c r="X193" s="201"/>
      <c r="Y193" s="201"/>
      <c r="Z193" s="201"/>
      <c r="AA193" s="201"/>
      <c r="AB193" s="201"/>
      <c r="AC193" s="201"/>
    </row>
    <row r="194" spans="21:29" ht="39.950000000000003" customHeight="1" x14ac:dyDescent="0.25">
      <c r="U194" s="201"/>
      <c r="V194" s="201"/>
      <c r="W194" s="201"/>
      <c r="X194" s="201"/>
      <c r="Y194" s="201"/>
      <c r="Z194" s="201"/>
      <c r="AA194" s="201"/>
      <c r="AB194" s="201"/>
      <c r="AC194" s="201"/>
    </row>
    <row r="195" spans="21:29" ht="39.950000000000003" customHeight="1" x14ac:dyDescent="0.25">
      <c r="U195" s="201"/>
      <c r="V195" s="201"/>
      <c r="W195" s="201"/>
      <c r="X195" s="201"/>
      <c r="Y195" s="201"/>
      <c r="Z195" s="201"/>
      <c r="AA195" s="201"/>
      <c r="AB195" s="201"/>
      <c r="AC195" s="201"/>
    </row>
    <row r="196" spans="21:29" ht="39.950000000000003" customHeight="1" x14ac:dyDescent="0.25">
      <c r="U196" s="201"/>
      <c r="V196" s="201"/>
      <c r="W196" s="201"/>
      <c r="X196" s="201"/>
      <c r="Y196" s="201"/>
      <c r="Z196" s="201"/>
      <c r="AA196" s="201"/>
      <c r="AB196" s="201"/>
      <c r="AC196" s="201"/>
    </row>
    <row r="197" spans="21:29" ht="39.950000000000003" customHeight="1" x14ac:dyDescent="0.25">
      <c r="U197" s="201"/>
      <c r="V197" s="201"/>
      <c r="W197" s="201"/>
      <c r="X197" s="201"/>
      <c r="Y197" s="201"/>
      <c r="Z197" s="201"/>
      <c r="AA197" s="201"/>
      <c r="AB197" s="201"/>
      <c r="AC197" s="201"/>
    </row>
    <row r="198" spans="21:29" ht="39.950000000000003" customHeight="1" x14ac:dyDescent="0.25">
      <c r="U198" s="201"/>
      <c r="V198" s="201"/>
      <c r="W198" s="201"/>
      <c r="X198" s="201"/>
      <c r="Y198" s="201"/>
      <c r="Z198" s="201"/>
      <c r="AA198" s="201"/>
      <c r="AB198" s="201"/>
      <c r="AC198" s="201"/>
    </row>
    <row r="199" spans="21:29" ht="39.950000000000003" customHeight="1" x14ac:dyDescent="0.25">
      <c r="U199" s="201"/>
      <c r="V199" s="201"/>
      <c r="W199" s="201"/>
      <c r="X199" s="201"/>
      <c r="Y199" s="201"/>
      <c r="Z199" s="201"/>
      <c r="AA199" s="201"/>
      <c r="AB199" s="201"/>
      <c r="AC199" s="201"/>
    </row>
    <row r="200" spans="21:29" ht="39.950000000000003" customHeight="1" x14ac:dyDescent="0.25">
      <c r="U200" s="201"/>
      <c r="V200" s="201"/>
      <c r="W200" s="201"/>
      <c r="X200" s="201"/>
      <c r="Y200" s="201"/>
      <c r="Z200" s="201"/>
      <c r="AA200" s="201"/>
      <c r="AB200" s="201"/>
      <c r="AC200" s="201"/>
    </row>
    <row r="201" spans="21:29" ht="39.950000000000003" customHeight="1" x14ac:dyDescent="0.25">
      <c r="U201" s="201"/>
      <c r="V201" s="201"/>
      <c r="W201" s="201"/>
      <c r="X201" s="201"/>
      <c r="Y201" s="201"/>
      <c r="Z201" s="201"/>
      <c r="AA201" s="201"/>
      <c r="AB201" s="201"/>
      <c r="AC201" s="201"/>
    </row>
    <row r="202" spans="21:29" ht="39.950000000000003" customHeight="1" x14ac:dyDescent="0.25">
      <c r="U202" s="201"/>
      <c r="V202" s="201"/>
      <c r="W202" s="201"/>
      <c r="X202" s="201"/>
      <c r="Y202" s="201"/>
      <c r="Z202" s="201"/>
      <c r="AA202" s="201"/>
      <c r="AB202" s="201"/>
      <c r="AC202" s="201"/>
    </row>
    <row r="203" spans="21:29" ht="39.950000000000003" customHeight="1" x14ac:dyDescent="0.25">
      <c r="U203" s="201"/>
      <c r="V203" s="201"/>
      <c r="W203" s="201"/>
      <c r="X203" s="201"/>
      <c r="Y203" s="201"/>
      <c r="Z203" s="201"/>
      <c r="AA203" s="201"/>
      <c r="AB203" s="201"/>
      <c r="AC203" s="201"/>
    </row>
    <row r="204" spans="21:29" ht="39.950000000000003" customHeight="1" x14ac:dyDescent="0.25">
      <c r="U204" s="201"/>
      <c r="V204" s="201"/>
      <c r="W204" s="201"/>
      <c r="X204" s="201"/>
      <c r="Y204" s="201"/>
      <c r="Z204" s="201"/>
      <c r="AA204" s="201"/>
      <c r="AB204" s="201"/>
      <c r="AC204" s="201"/>
    </row>
    <row r="205" spans="21:29" ht="39.950000000000003" customHeight="1" x14ac:dyDescent="0.25">
      <c r="U205" s="201"/>
      <c r="V205" s="201"/>
      <c r="W205" s="201"/>
      <c r="X205" s="201"/>
      <c r="Y205" s="201"/>
      <c r="Z205" s="201"/>
      <c r="AA205" s="201"/>
      <c r="AB205" s="201"/>
      <c r="AC205" s="201"/>
    </row>
    <row r="206" spans="21:29" ht="39.950000000000003" customHeight="1" x14ac:dyDescent="0.25">
      <c r="U206" s="201"/>
      <c r="V206" s="201"/>
      <c r="W206" s="201"/>
      <c r="X206" s="201"/>
      <c r="Y206" s="201"/>
      <c r="Z206" s="201"/>
      <c r="AA206" s="201"/>
      <c r="AB206" s="201"/>
      <c r="AC206" s="201"/>
    </row>
    <row r="207" spans="21:29" ht="39.950000000000003" customHeight="1" x14ac:dyDescent="0.25">
      <c r="U207" s="201"/>
      <c r="V207" s="201"/>
      <c r="W207" s="201"/>
      <c r="X207" s="201"/>
      <c r="Y207" s="201"/>
      <c r="Z207" s="201"/>
      <c r="AA207" s="201"/>
      <c r="AB207" s="201"/>
      <c r="AC207" s="201"/>
    </row>
    <row r="208" spans="21:29" ht="39.950000000000003" customHeight="1" x14ac:dyDescent="0.25">
      <c r="U208" s="201"/>
      <c r="V208" s="201"/>
      <c r="W208" s="201"/>
      <c r="X208" s="201"/>
      <c r="Y208" s="201"/>
      <c r="Z208" s="201"/>
      <c r="AA208" s="201"/>
      <c r="AB208" s="201"/>
      <c r="AC208" s="201"/>
    </row>
    <row r="209" spans="21:29" ht="39.950000000000003" customHeight="1" x14ac:dyDescent="0.25">
      <c r="U209" s="201"/>
      <c r="V209" s="201"/>
      <c r="W209" s="201"/>
      <c r="X209" s="201"/>
      <c r="Y209" s="201"/>
      <c r="Z209" s="201"/>
      <c r="AA209" s="201"/>
      <c r="AB209" s="201"/>
      <c r="AC209" s="201"/>
    </row>
    <row r="210" spans="21:29" ht="39.950000000000003" customHeight="1" x14ac:dyDescent="0.25">
      <c r="U210" s="201"/>
      <c r="V210" s="201"/>
      <c r="W210" s="201"/>
      <c r="X210" s="201"/>
      <c r="Y210" s="201"/>
      <c r="Z210" s="201"/>
      <c r="AA210" s="201"/>
      <c r="AB210" s="201"/>
      <c r="AC210" s="201"/>
    </row>
    <row r="211" spans="21:29" ht="39.950000000000003" customHeight="1" x14ac:dyDescent="0.25">
      <c r="U211" s="201"/>
      <c r="V211" s="201"/>
      <c r="W211" s="201"/>
      <c r="X211" s="201"/>
      <c r="Y211" s="201"/>
      <c r="Z211" s="201"/>
      <c r="AA211" s="201"/>
      <c r="AB211" s="201"/>
      <c r="AC211" s="201"/>
    </row>
    <row r="212" spans="21:29" ht="39.950000000000003" customHeight="1" x14ac:dyDescent="0.25">
      <c r="U212" s="201"/>
      <c r="V212" s="201"/>
      <c r="W212" s="201"/>
      <c r="X212" s="201"/>
      <c r="Y212" s="201"/>
      <c r="Z212" s="201"/>
      <c r="AA212" s="201"/>
      <c r="AB212" s="201"/>
      <c r="AC212" s="201"/>
    </row>
    <row r="213" spans="21:29" ht="39.950000000000003" customHeight="1" x14ac:dyDescent="0.25">
      <c r="U213" s="201"/>
      <c r="V213" s="201"/>
      <c r="W213" s="201"/>
      <c r="X213" s="201"/>
      <c r="Y213" s="201"/>
      <c r="Z213" s="201"/>
      <c r="AA213" s="201"/>
      <c r="AB213" s="201"/>
      <c r="AC213" s="201"/>
    </row>
    <row r="214" spans="21:29" ht="39.950000000000003" customHeight="1" x14ac:dyDescent="0.25">
      <c r="U214" s="201"/>
      <c r="V214" s="201"/>
      <c r="W214" s="201"/>
      <c r="X214" s="201"/>
      <c r="Y214" s="201"/>
      <c r="Z214" s="201"/>
      <c r="AA214" s="201"/>
      <c r="AB214" s="201"/>
      <c r="AC214" s="201"/>
    </row>
    <row r="215" spans="21:29" ht="39.950000000000003" customHeight="1" x14ac:dyDescent="0.25">
      <c r="U215" s="201"/>
      <c r="V215" s="201"/>
      <c r="W215" s="201"/>
      <c r="X215" s="201"/>
      <c r="Y215" s="201"/>
      <c r="Z215" s="201"/>
      <c r="AA215" s="201"/>
      <c r="AB215" s="201"/>
      <c r="AC215" s="201"/>
    </row>
    <row r="216" spans="21:29" ht="39.950000000000003" customHeight="1" x14ac:dyDescent="0.25">
      <c r="U216" s="201"/>
      <c r="V216" s="201"/>
      <c r="W216" s="201"/>
      <c r="X216" s="201"/>
      <c r="Y216" s="201"/>
      <c r="Z216" s="201"/>
      <c r="AA216" s="201"/>
      <c r="AB216" s="201"/>
      <c r="AC216" s="201"/>
    </row>
    <row r="217" spans="21:29" ht="39.950000000000003" customHeight="1" x14ac:dyDescent="0.25">
      <c r="U217" s="201"/>
      <c r="V217" s="201"/>
      <c r="W217" s="201"/>
      <c r="X217" s="201"/>
      <c r="Y217" s="201"/>
      <c r="Z217" s="201"/>
      <c r="AA217" s="201"/>
      <c r="AB217" s="201"/>
      <c r="AC217" s="201"/>
    </row>
    <row r="218" spans="21:29" ht="39.950000000000003" customHeight="1" x14ac:dyDescent="0.25">
      <c r="U218" s="201"/>
      <c r="V218" s="201"/>
      <c r="W218" s="201"/>
      <c r="X218" s="201"/>
      <c r="Y218" s="201"/>
      <c r="Z218" s="201"/>
      <c r="AA218" s="201"/>
      <c r="AB218" s="201"/>
      <c r="AC218" s="201"/>
    </row>
    <row r="219" spans="21:29" ht="39.950000000000003" customHeight="1" x14ac:dyDescent="0.25">
      <c r="U219" s="201"/>
      <c r="V219" s="201"/>
      <c r="W219" s="201"/>
      <c r="X219" s="201"/>
      <c r="Y219" s="201"/>
      <c r="Z219" s="201"/>
      <c r="AA219" s="201"/>
      <c r="AB219" s="201"/>
      <c r="AC219" s="201"/>
    </row>
    <row r="220" spans="21:29" ht="39.950000000000003" customHeight="1" x14ac:dyDescent="0.25">
      <c r="U220" s="201"/>
      <c r="V220" s="201"/>
      <c r="W220" s="201"/>
      <c r="X220" s="201"/>
      <c r="Y220" s="201"/>
      <c r="Z220" s="201"/>
      <c r="AA220" s="201"/>
      <c r="AB220" s="201"/>
      <c r="AC220" s="201"/>
    </row>
    <row r="221" spans="21:29" ht="39.950000000000003" customHeight="1" x14ac:dyDescent="0.25">
      <c r="U221" s="201"/>
      <c r="V221" s="201"/>
      <c r="W221" s="201"/>
      <c r="X221" s="201"/>
      <c r="Y221" s="201"/>
      <c r="Z221" s="201"/>
      <c r="AA221" s="201"/>
      <c r="AB221" s="201"/>
      <c r="AC221" s="201"/>
    </row>
    <row r="222" spans="21:29" ht="39.950000000000003" customHeight="1" x14ac:dyDescent="0.25">
      <c r="U222" s="201"/>
      <c r="V222" s="201"/>
      <c r="W222" s="201"/>
      <c r="X222" s="201"/>
      <c r="Y222" s="201"/>
      <c r="Z222" s="201"/>
      <c r="AA222" s="201"/>
      <c r="AB222" s="201"/>
      <c r="AC222" s="201"/>
    </row>
    <row r="223" spans="21:29" ht="39.950000000000003" customHeight="1" x14ac:dyDescent="0.25">
      <c r="U223" s="201"/>
      <c r="V223" s="201"/>
      <c r="W223" s="201"/>
      <c r="X223" s="201"/>
      <c r="Y223" s="201"/>
      <c r="Z223" s="201"/>
      <c r="AA223" s="201"/>
      <c r="AB223" s="201"/>
      <c r="AC223" s="201"/>
    </row>
    <row r="224" spans="21:29" ht="39.950000000000003" customHeight="1" x14ac:dyDescent="0.25">
      <c r="U224" s="201"/>
      <c r="V224" s="201"/>
      <c r="W224" s="201"/>
      <c r="X224" s="201"/>
      <c r="Y224" s="201"/>
      <c r="Z224" s="201"/>
      <c r="AA224" s="201"/>
      <c r="AB224" s="201"/>
      <c r="AC224" s="201"/>
    </row>
    <row r="225" spans="21:29" ht="39.950000000000003" customHeight="1" x14ac:dyDescent="0.25">
      <c r="U225" s="201"/>
      <c r="V225" s="201"/>
      <c r="W225" s="201"/>
      <c r="X225" s="201"/>
      <c r="Y225" s="201"/>
      <c r="Z225" s="201"/>
      <c r="AA225" s="201"/>
      <c r="AB225" s="201"/>
      <c r="AC225" s="201"/>
    </row>
    <row r="226" spans="21:29" ht="39.950000000000003" customHeight="1" x14ac:dyDescent="0.25">
      <c r="U226" s="201"/>
      <c r="V226" s="201"/>
      <c r="W226" s="201"/>
      <c r="X226" s="201"/>
      <c r="Y226" s="201"/>
      <c r="Z226" s="201"/>
      <c r="AA226" s="201"/>
      <c r="AB226" s="201"/>
      <c r="AC226" s="201"/>
    </row>
    <row r="227" spans="21:29" ht="39.950000000000003" customHeight="1" x14ac:dyDescent="0.25">
      <c r="U227" s="201"/>
      <c r="V227" s="201"/>
      <c r="W227" s="201"/>
      <c r="X227" s="201"/>
      <c r="Y227" s="201"/>
      <c r="Z227" s="201"/>
      <c r="AA227" s="201"/>
      <c r="AB227" s="201"/>
      <c r="AC227" s="201"/>
    </row>
    <row r="228" spans="21:29" ht="39.950000000000003" customHeight="1" x14ac:dyDescent="0.25">
      <c r="U228" s="201"/>
      <c r="V228" s="201"/>
      <c r="W228" s="201"/>
      <c r="X228" s="201"/>
      <c r="Y228" s="201"/>
      <c r="Z228" s="201"/>
      <c r="AA228" s="201"/>
      <c r="AB228" s="201"/>
      <c r="AC228" s="201"/>
    </row>
    <row r="229" spans="21:29" ht="39.950000000000003" customHeight="1" x14ac:dyDescent="0.25">
      <c r="U229" s="201"/>
      <c r="V229" s="201"/>
      <c r="W229" s="201"/>
      <c r="X229" s="201"/>
      <c r="Y229" s="201"/>
      <c r="Z229" s="201"/>
      <c r="AA229" s="201"/>
      <c r="AB229" s="201"/>
      <c r="AC229" s="201"/>
    </row>
    <row r="230" spans="21:29" ht="39.950000000000003" customHeight="1" x14ac:dyDescent="0.25">
      <c r="U230" s="201"/>
      <c r="V230" s="201"/>
      <c r="W230" s="201"/>
      <c r="X230" s="201"/>
      <c r="Y230" s="201"/>
      <c r="Z230" s="201"/>
      <c r="AA230" s="201"/>
      <c r="AB230" s="201"/>
      <c r="AC230" s="201"/>
    </row>
    <row r="231" spans="21:29" ht="39.950000000000003" customHeight="1" x14ac:dyDescent="0.25">
      <c r="U231" s="201"/>
      <c r="V231" s="201"/>
      <c r="W231" s="201"/>
      <c r="X231" s="201"/>
      <c r="Y231" s="201"/>
      <c r="Z231" s="201"/>
      <c r="AA231" s="201"/>
      <c r="AB231" s="201"/>
      <c r="AC231" s="201"/>
    </row>
    <row r="232" spans="21:29" ht="39.950000000000003" customHeight="1" x14ac:dyDescent="0.25">
      <c r="U232" s="201"/>
      <c r="V232" s="201"/>
      <c r="W232" s="201"/>
      <c r="X232" s="201"/>
      <c r="Y232" s="201"/>
      <c r="Z232" s="201"/>
      <c r="AA232" s="201"/>
      <c r="AB232" s="201"/>
      <c r="AC232" s="201"/>
    </row>
    <row r="233" spans="21:29" ht="39.950000000000003" customHeight="1" x14ac:dyDescent="0.25">
      <c r="U233" s="201"/>
      <c r="V233" s="201"/>
      <c r="W233" s="201"/>
      <c r="X233" s="201"/>
      <c r="Y233" s="201"/>
      <c r="Z233" s="201"/>
      <c r="AA233" s="201"/>
      <c r="AB233" s="201"/>
      <c r="AC233" s="201"/>
    </row>
    <row r="234" spans="21:29" ht="39.950000000000003" customHeight="1" x14ac:dyDescent="0.25">
      <c r="U234" s="201"/>
      <c r="V234" s="201"/>
      <c r="W234" s="201"/>
      <c r="X234" s="201"/>
      <c r="Y234" s="201"/>
      <c r="Z234" s="201"/>
      <c r="AA234" s="201"/>
      <c r="AB234" s="201"/>
      <c r="AC234" s="201"/>
    </row>
    <row r="235" spans="21:29" ht="39.950000000000003" customHeight="1" x14ac:dyDescent="0.25">
      <c r="U235" s="201"/>
      <c r="V235" s="201"/>
      <c r="W235" s="201"/>
      <c r="X235" s="201"/>
      <c r="Y235" s="201"/>
      <c r="Z235" s="201"/>
      <c r="AA235" s="201"/>
      <c r="AB235" s="201"/>
      <c r="AC235" s="201"/>
    </row>
    <row r="236" spans="21:29" ht="39.950000000000003" customHeight="1" x14ac:dyDescent="0.25">
      <c r="U236" s="201"/>
      <c r="V236" s="201"/>
      <c r="W236" s="201"/>
      <c r="X236" s="201"/>
      <c r="Y236" s="201"/>
      <c r="Z236" s="201"/>
      <c r="AA236" s="201"/>
      <c r="AB236" s="201"/>
      <c r="AC236" s="201"/>
    </row>
    <row r="237" spans="21:29" ht="39.950000000000003" customHeight="1" x14ac:dyDescent="0.25">
      <c r="U237" s="201"/>
      <c r="V237" s="201"/>
      <c r="W237" s="201"/>
      <c r="X237" s="201"/>
      <c r="Y237" s="201"/>
      <c r="Z237" s="201"/>
      <c r="AA237" s="201"/>
      <c r="AB237" s="201"/>
      <c r="AC237" s="201"/>
    </row>
    <row r="238" spans="21:29" ht="39.950000000000003" customHeight="1" x14ac:dyDescent="0.25">
      <c r="U238" s="201"/>
      <c r="V238" s="201"/>
      <c r="W238" s="201"/>
      <c r="X238" s="201"/>
      <c r="Y238" s="201"/>
      <c r="Z238" s="201"/>
      <c r="AA238" s="201"/>
      <c r="AB238" s="201"/>
      <c r="AC238" s="201"/>
    </row>
    <row r="239" spans="21:29" ht="39.950000000000003" customHeight="1" x14ac:dyDescent="0.25">
      <c r="U239" s="201"/>
      <c r="V239" s="201"/>
      <c r="W239" s="201"/>
      <c r="X239" s="201"/>
      <c r="Y239" s="201"/>
      <c r="Z239" s="201"/>
      <c r="AA239" s="201"/>
      <c r="AB239" s="201"/>
      <c r="AC239" s="201"/>
    </row>
    <row r="240" spans="21:29" ht="39.950000000000003" customHeight="1" x14ac:dyDescent="0.25">
      <c r="U240" s="201"/>
      <c r="V240" s="201"/>
      <c r="W240" s="201"/>
      <c r="X240" s="201"/>
      <c r="Y240" s="201"/>
      <c r="Z240" s="201"/>
      <c r="AA240" s="201"/>
      <c r="AB240" s="201"/>
      <c r="AC240" s="201"/>
    </row>
    <row r="241" spans="21:29" ht="39.950000000000003" customHeight="1" x14ac:dyDescent="0.25">
      <c r="U241" s="201"/>
      <c r="V241" s="201"/>
      <c r="W241" s="201"/>
      <c r="X241" s="201"/>
      <c r="Y241" s="201"/>
      <c r="Z241" s="201"/>
      <c r="AA241" s="201"/>
      <c r="AB241" s="201"/>
      <c r="AC241" s="201"/>
    </row>
    <row r="242" spans="21:29" ht="39.950000000000003" customHeight="1" x14ac:dyDescent="0.25">
      <c r="U242" s="201"/>
      <c r="V242" s="201"/>
      <c r="W242" s="201"/>
      <c r="X242" s="201"/>
      <c r="Y242" s="201"/>
      <c r="Z242" s="201"/>
      <c r="AA242" s="201"/>
      <c r="AB242" s="201"/>
      <c r="AC242" s="201"/>
    </row>
    <row r="243" spans="21:29" ht="39.950000000000003" customHeight="1" x14ac:dyDescent="0.25">
      <c r="U243" s="201"/>
      <c r="V243" s="201"/>
      <c r="W243" s="201"/>
      <c r="X243" s="201"/>
      <c r="Y243" s="201"/>
      <c r="Z243" s="201"/>
      <c r="AA243" s="201"/>
      <c r="AB243" s="201"/>
      <c r="AC243" s="201"/>
    </row>
    <row r="244" spans="21:29" ht="39.950000000000003" customHeight="1" x14ac:dyDescent="0.25">
      <c r="U244" s="201"/>
      <c r="V244" s="201"/>
      <c r="W244" s="201"/>
      <c r="X244" s="201"/>
      <c r="Y244" s="201"/>
      <c r="Z244" s="201"/>
      <c r="AA244" s="201"/>
      <c r="AB244" s="201"/>
      <c r="AC244" s="201"/>
    </row>
    <row r="245" spans="21:29" ht="39.950000000000003" customHeight="1" x14ac:dyDescent="0.25">
      <c r="U245" s="201"/>
      <c r="V245" s="201"/>
      <c r="W245" s="201"/>
      <c r="X245" s="201"/>
      <c r="Y245" s="201"/>
      <c r="Z245" s="201"/>
      <c r="AA245" s="201"/>
      <c r="AB245" s="201"/>
      <c r="AC245" s="201"/>
    </row>
    <row r="246" spans="21:29" ht="39.950000000000003" customHeight="1" x14ac:dyDescent="0.25">
      <c r="U246" s="201"/>
      <c r="V246" s="201"/>
      <c r="W246" s="201"/>
      <c r="X246" s="201"/>
      <c r="Y246" s="201"/>
      <c r="Z246" s="201"/>
      <c r="AA246" s="201"/>
      <c r="AB246" s="201"/>
      <c r="AC246" s="201"/>
    </row>
    <row r="247" spans="21:29" ht="39.950000000000003" customHeight="1" x14ac:dyDescent="0.25">
      <c r="U247" s="201"/>
      <c r="V247" s="201"/>
      <c r="W247" s="201"/>
      <c r="X247" s="201"/>
      <c r="Y247" s="201"/>
      <c r="Z247" s="201"/>
      <c r="AA247" s="201"/>
      <c r="AB247" s="201"/>
      <c r="AC247" s="201"/>
    </row>
    <row r="248" spans="21:29" ht="39.950000000000003" customHeight="1" x14ac:dyDescent="0.25">
      <c r="U248" s="201"/>
      <c r="V248" s="201"/>
      <c r="W248" s="201"/>
      <c r="X248" s="201"/>
      <c r="Y248" s="201"/>
      <c r="Z248" s="201"/>
      <c r="AA248" s="201"/>
      <c r="AB248" s="201"/>
      <c r="AC248" s="201"/>
    </row>
    <row r="249" spans="21:29" ht="39.950000000000003" customHeight="1" x14ac:dyDescent="0.25">
      <c r="U249" s="201"/>
      <c r="V249" s="201"/>
      <c r="W249" s="201"/>
      <c r="X249" s="201"/>
      <c r="Y249" s="201"/>
      <c r="Z249" s="201"/>
      <c r="AA249" s="201"/>
      <c r="AB249" s="201"/>
      <c r="AC249" s="201"/>
    </row>
    <row r="250" spans="21:29" ht="39.950000000000003" customHeight="1" x14ac:dyDescent="0.25">
      <c r="U250" s="201"/>
      <c r="V250" s="201"/>
      <c r="W250" s="201"/>
      <c r="X250" s="201"/>
      <c r="Y250" s="201"/>
      <c r="Z250" s="201"/>
      <c r="AA250" s="201"/>
      <c r="AB250" s="201"/>
      <c r="AC250" s="201"/>
    </row>
    <row r="251" spans="21:29" ht="39.950000000000003" customHeight="1" x14ac:dyDescent="0.25">
      <c r="U251" s="201"/>
      <c r="V251" s="201"/>
      <c r="W251" s="201"/>
      <c r="X251" s="201"/>
      <c r="Y251" s="201"/>
      <c r="Z251" s="201"/>
      <c r="AA251" s="201"/>
      <c r="AB251" s="201"/>
      <c r="AC251" s="201"/>
    </row>
    <row r="252" spans="21:29" ht="39.950000000000003" customHeight="1" x14ac:dyDescent="0.25">
      <c r="U252" s="201"/>
      <c r="V252" s="201"/>
      <c r="W252" s="201"/>
      <c r="X252" s="201"/>
      <c r="Y252" s="201"/>
      <c r="Z252" s="201"/>
      <c r="AA252" s="201"/>
      <c r="AB252" s="201"/>
      <c r="AC252" s="201"/>
    </row>
    <row r="253" spans="21:29" ht="39.950000000000003" customHeight="1" x14ac:dyDescent="0.25">
      <c r="U253" s="201"/>
      <c r="V253" s="201"/>
      <c r="W253" s="201"/>
      <c r="X253" s="201"/>
      <c r="Y253" s="201"/>
      <c r="Z253" s="201"/>
      <c r="AA253" s="201"/>
      <c r="AB253" s="201"/>
      <c r="AC253" s="201"/>
    </row>
    <row r="254" spans="21:29" ht="39.950000000000003" customHeight="1" x14ac:dyDescent="0.25">
      <c r="U254" s="201"/>
      <c r="V254" s="201"/>
      <c r="W254" s="201"/>
      <c r="X254" s="201"/>
      <c r="Y254" s="201"/>
      <c r="Z254" s="201"/>
      <c r="AA254" s="201"/>
      <c r="AB254" s="201"/>
      <c r="AC254" s="201"/>
    </row>
    <row r="255" spans="21:29" ht="39.950000000000003" customHeight="1" x14ac:dyDescent="0.25">
      <c r="U255" s="201"/>
      <c r="V255" s="201"/>
      <c r="W255" s="201"/>
      <c r="X255" s="201"/>
      <c r="Y255" s="201"/>
      <c r="Z255" s="201"/>
      <c r="AA255" s="201"/>
      <c r="AB255" s="201"/>
      <c r="AC255" s="201"/>
    </row>
    <row r="256" spans="21:29" ht="39.950000000000003" customHeight="1" x14ac:dyDescent="0.25">
      <c r="U256" s="201"/>
      <c r="V256" s="201"/>
      <c r="W256" s="201"/>
      <c r="X256" s="201"/>
      <c r="Y256" s="201"/>
      <c r="Z256" s="201"/>
      <c r="AA256" s="201"/>
      <c r="AB256" s="201"/>
      <c r="AC256" s="201"/>
    </row>
    <row r="257" spans="21:29" ht="39.950000000000003" customHeight="1" x14ac:dyDescent="0.25">
      <c r="U257" s="201"/>
      <c r="V257" s="201"/>
      <c r="W257" s="201"/>
      <c r="X257" s="201"/>
      <c r="Y257" s="201"/>
      <c r="Z257" s="201"/>
      <c r="AA257" s="201"/>
      <c r="AB257" s="201"/>
      <c r="AC257" s="201"/>
    </row>
    <row r="258" spans="21:29" ht="39.950000000000003" customHeight="1" x14ac:dyDescent="0.25">
      <c r="U258" s="201"/>
      <c r="V258" s="201"/>
      <c r="W258" s="201"/>
      <c r="X258" s="201"/>
      <c r="Y258" s="201"/>
      <c r="Z258" s="201"/>
      <c r="AA258" s="201"/>
      <c r="AB258" s="201"/>
      <c r="AC258" s="201"/>
    </row>
    <row r="259" spans="21:29" ht="39.950000000000003" customHeight="1" x14ac:dyDescent="0.25">
      <c r="U259" s="201"/>
      <c r="V259" s="201"/>
      <c r="W259" s="201"/>
      <c r="X259" s="201"/>
      <c r="Y259" s="201"/>
      <c r="Z259" s="201"/>
      <c r="AA259" s="201"/>
      <c r="AB259" s="201"/>
      <c r="AC259" s="201"/>
    </row>
    <row r="260" spans="21:29" ht="39.950000000000003" customHeight="1" x14ac:dyDescent="0.25">
      <c r="U260" s="201"/>
      <c r="V260" s="201"/>
      <c r="W260" s="201"/>
      <c r="X260" s="201"/>
      <c r="Y260" s="201"/>
      <c r="Z260" s="201"/>
      <c r="AA260" s="201"/>
      <c r="AB260" s="201"/>
      <c r="AC260" s="201"/>
    </row>
    <row r="261" spans="21:29" ht="39.950000000000003" customHeight="1" x14ac:dyDescent="0.25">
      <c r="U261" s="201"/>
      <c r="V261" s="201"/>
      <c r="W261" s="201"/>
      <c r="X261" s="201"/>
      <c r="Y261" s="201"/>
      <c r="Z261" s="201"/>
      <c r="AA261" s="201"/>
      <c r="AB261" s="201"/>
      <c r="AC261" s="201"/>
    </row>
    <row r="262" spans="21:29" ht="39.950000000000003" customHeight="1" x14ac:dyDescent="0.25">
      <c r="U262" s="201"/>
      <c r="V262" s="201"/>
      <c r="W262" s="201"/>
      <c r="X262" s="201"/>
      <c r="Y262" s="201"/>
      <c r="Z262" s="201"/>
      <c r="AA262" s="201"/>
      <c r="AB262" s="201"/>
      <c r="AC262" s="201"/>
    </row>
    <row r="263" spans="21:29" ht="39.950000000000003" customHeight="1" x14ac:dyDescent="0.25">
      <c r="U263" s="201"/>
      <c r="V263" s="201"/>
      <c r="W263" s="201"/>
      <c r="X263" s="201"/>
      <c r="Y263" s="201"/>
      <c r="Z263" s="201"/>
      <c r="AA263" s="201"/>
      <c r="AB263" s="201"/>
      <c r="AC263" s="201"/>
    </row>
    <row r="264" spans="21:29" ht="39.950000000000003" customHeight="1" x14ac:dyDescent="0.25">
      <c r="U264" s="201"/>
      <c r="V264" s="201"/>
      <c r="W264" s="201"/>
      <c r="X264" s="201"/>
      <c r="Y264" s="201"/>
      <c r="Z264" s="201"/>
      <c r="AA264" s="201"/>
      <c r="AB264" s="201"/>
      <c r="AC264" s="201"/>
    </row>
    <row r="265" spans="21:29" ht="39.950000000000003" customHeight="1" x14ac:dyDescent="0.25">
      <c r="U265" s="201"/>
      <c r="V265" s="201"/>
      <c r="W265" s="201"/>
      <c r="X265" s="201"/>
      <c r="Y265" s="201"/>
      <c r="Z265" s="201"/>
      <c r="AA265" s="201"/>
      <c r="AB265" s="201"/>
      <c r="AC265" s="201"/>
    </row>
    <row r="266" spans="21:29" ht="39.950000000000003" customHeight="1" x14ac:dyDescent="0.25">
      <c r="U266" s="201"/>
      <c r="V266" s="201"/>
      <c r="W266" s="201"/>
      <c r="X266" s="201"/>
      <c r="Y266" s="201"/>
      <c r="Z266" s="201"/>
      <c r="AA266" s="201"/>
      <c r="AB266" s="201"/>
      <c r="AC266" s="201"/>
    </row>
    <row r="267" spans="21:29" ht="39.950000000000003" customHeight="1" x14ac:dyDescent="0.25">
      <c r="U267" s="201"/>
      <c r="V267" s="201"/>
      <c r="W267" s="201"/>
      <c r="X267" s="201"/>
      <c r="Y267" s="201"/>
      <c r="Z267" s="201"/>
      <c r="AA267" s="201"/>
      <c r="AB267" s="201"/>
      <c r="AC267" s="201"/>
    </row>
    <row r="268" spans="21:29" ht="39.950000000000003" customHeight="1" x14ac:dyDescent="0.25">
      <c r="U268" s="201"/>
      <c r="V268" s="201"/>
      <c r="W268" s="201"/>
      <c r="X268" s="201"/>
      <c r="Y268" s="201"/>
      <c r="Z268" s="201"/>
      <c r="AA268" s="201"/>
      <c r="AB268" s="201"/>
      <c r="AC268" s="201"/>
    </row>
    <row r="269" spans="21:29" ht="39.950000000000003" customHeight="1" x14ac:dyDescent="0.25">
      <c r="U269" s="201"/>
      <c r="V269" s="201"/>
      <c r="W269" s="201"/>
      <c r="X269" s="201"/>
      <c r="Y269" s="201"/>
      <c r="Z269" s="201"/>
      <c r="AA269" s="201"/>
      <c r="AB269" s="201"/>
      <c r="AC269" s="201"/>
    </row>
    <row r="270" spans="21:29" ht="39.950000000000003" customHeight="1" x14ac:dyDescent="0.25">
      <c r="U270" s="201"/>
      <c r="V270" s="201"/>
      <c r="W270" s="201"/>
      <c r="X270" s="201"/>
      <c r="Y270" s="201"/>
      <c r="Z270" s="201"/>
      <c r="AA270" s="201"/>
      <c r="AB270" s="201"/>
      <c r="AC270" s="201"/>
    </row>
    <row r="271" spans="21:29" ht="39.950000000000003" customHeight="1" x14ac:dyDescent="0.25">
      <c r="U271" s="201"/>
      <c r="V271" s="201"/>
      <c r="W271" s="201"/>
      <c r="X271" s="201"/>
      <c r="Y271" s="201"/>
      <c r="Z271" s="201"/>
      <c r="AA271" s="201"/>
      <c r="AB271" s="201"/>
      <c r="AC271" s="201"/>
    </row>
    <row r="272" spans="21:29" ht="39.950000000000003" customHeight="1" x14ac:dyDescent="0.25">
      <c r="U272" s="201"/>
      <c r="V272" s="201"/>
      <c r="W272" s="201"/>
      <c r="X272" s="201"/>
      <c r="Y272" s="201"/>
      <c r="Z272" s="201"/>
      <c r="AA272" s="201"/>
      <c r="AB272" s="201"/>
      <c r="AC272" s="201"/>
    </row>
    <row r="273" spans="21:29" ht="39.950000000000003" customHeight="1" x14ac:dyDescent="0.25">
      <c r="U273" s="201"/>
      <c r="V273" s="201"/>
      <c r="W273" s="201"/>
      <c r="X273" s="201"/>
      <c r="Y273" s="201"/>
      <c r="Z273" s="201"/>
      <c r="AA273" s="201"/>
      <c r="AB273" s="201"/>
      <c r="AC273" s="201"/>
    </row>
    <row r="274" spans="21:29" ht="39.950000000000003" customHeight="1" x14ac:dyDescent="0.25">
      <c r="U274" s="201"/>
      <c r="V274" s="201"/>
      <c r="W274" s="201"/>
      <c r="X274" s="201"/>
      <c r="Y274" s="201"/>
      <c r="Z274" s="201"/>
      <c r="AA274" s="201"/>
      <c r="AB274" s="201"/>
      <c r="AC274" s="201"/>
    </row>
    <row r="275" spans="21:29" ht="39.950000000000003" customHeight="1" x14ac:dyDescent="0.25">
      <c r="U275" s="201"/>
      <c r="V275" s="201"/>
      <c r="W275" s="201"/>
      <c r="X275" s="201"/>
      <c r="Y275" s="201"/>
      <c r="Z275" s="201"/>
      <c r="AA275" s="201"/>
      <c r="AB275" s="201"/>
      <c r="AC275" s="201"/>
    </row>
    <row r="276" spans="21:29" ht="39.950000000000003" customHeight="1" x14ac:dyDescent="0.25">
      <c r="U276" s="201"/>
      <c r="V276" s="201"/>
      <c r="W276" s="201"/>
      <c r="X276" s="201"/>
      <c r="Y276" s="201"/>
      <c r="Z276" s="201"/>
      <c r="AA276" s="201"/>
      <c r="AB276" s="201"/>
      <c r="AC276" s="201"/>
    </row>
    <row r="277" spans="21:29" ht="39.950000000000003" customHeight="1" x14ac:dyDescent="0.25">
      <c r="U277" s="201"/>
      <c r="V277" s="201"/>
      <c r="W277" s="201"/>
      <c r="X277" s="201"/>
      <c r="Y277" s="201"/>
      <c r="Z277" s="201"/>
      <c r="AA277" s="201"/>
      <c r="AB277" s="201"/>
      <c r="AC277" s="201"/>
    </row>
    <row r="278" spans="21:29" ht="39.950000000000003" customHeight="1" x14ac:dyDescent="0.25">
      <c r="U278" s="201"/>
      <c r="V278" s="201"/>
      <c r="W278" s="201"/>
      <c r="X278" s="201"/>
      <c r="Y278" s="201"/>
      <c r="Z278" s="201"/>
      <c r="AA278" s="201"/>
      <c r="AB278" s="201"/>
      <c r="AC278" s="201"/>
    </row>
    <row r="279" spans="21:29" ht="39.950000000000003" customHeight="1" x14ac:dyDescent="0.25">
      <c r="U279" s="201"/>
      <c r="V279" s="201"/>
      <c r="W279" s="201"/>
      <c r="X279" s="201"/>
      <c r="Y279" s="201"/>
      <c r="Z279" s="201"/>
      <c r="AA279" s="201"/>
      <c r="AB279" s="201"/>
      <c r="AC279" s="201"/>
    </row>
    <row r="280" spans="21:29" ht="39.950000000000003" customHeight="1" x14ac:dyDescent="0.25">
      <c r="U280" s="201"/>
      <c r="V280" s="201"/>
      <c r="W280" s="201"/>
      <c r="X280" s="201"/>
      <c r="Y280" s="201"/>
      <c r="Z280" s="201"/>
      <c r="AA280" s="201"/>
      <c r="AB280" s="201"/>
      <c r="AC280" s="201"/>
    </row>
    <row r="281" spans="21:29" ht="39.950000000000003" customHeight="1" x14ac:dyDescent="0.25">
      <c r="U281" s="201"/>
      <c r="V281" s="201"/>
      <c r="W281" s="201"/>
      <c r="X281" s="201"/>
      <c r="Y281" s="201"/>
      <c r="Z281" s="201"/>
      <c r="AA281" s="201"/>
      <c r="AB281" s="201"/>
      <c r="AC281" s="201"/>
    </row>
    <row r="282" spans="21:29" ht="39.950000000000003" customHeight="1" x14ac:dyDescent="0.25">
      <c r="U282" s="201"/>
      <c r="V282" s="201"/>
      <c r="W282" s="201"/>
      <c r="X282" s="201"/>
      <c r="Y282" s="201"/>
      <c r="Z282" s="201"/>
      <c r="AA282" s="201"/>
      <c r="AB282" s="201"/>
      <c r="AC282" s="201"/>
    </row>
    <row r="283" spans="21:29" ht="39.950000000000003" customHeight="1" x14ac:dyDescent="0.25">
      <c r="U283" s="201"/>
      <c r="V283" s="201"/>
      <c r="W283" s="201"/>
      <c r="X283" s="201"/>
      <c r="Y283" s="201"/>
      <c r="Z283" s="201"/>
      <c r="AA283" s="201"/>
      <c r="AB283" s="201"/>
      <c r="AC283" s="201"/>
    </row>
    <row r="284" spans="21:29" ht="39.950000000000003" customHeight="1" x14ac:dyDescent="0.25">
      <c r="U284" s="201"/>
      <c r="V284" s="201"/>
      <c r="W284" s="201"/>
      <c r="X284" s="201"/>
      <c r="Y284" s="201"/>
      <c r="Z284" s="201"/>
      <c r="AA284" s="201"/>
      <c r="AB284" s="201"/>
      <c r="AC284" s="201"/>
    </row>
    <row r="285" spans="21:29" ht="39.950000000000003" customHeight="1" x14ac:dyDescent="0.25">
      <c r="U285" s="201"/>
      <c r="V285" s="201"/>
      <c r="W285" s="201"/>
      <c r="X285" s="201"/>
      <c r="Y285" s="201"/>
      <c r="Z285" s="201"/>
      <c r="AA285" s="201"/>
      <c r="AB285" s="201"/>
      <c r="AC285" s="201"/>
    </row>
    <row r="286" spans="21:29" ht="39.950000000000003" customHeight="1" x14ac:dyDescent="0.25">
      <c r="U286" s="201"/>
      <c r="V286" s="201"/>
      <c r="W286" s="201"/>
      <c r="X286" s="201"/>
      <c r="Y286" s="201"/>
      <c r="Z286" s="201"/>
      <c r="AA286" s="201"/>
      <c r="AB286" s="201"/>
      <c r="AC286" s="201"/>
    </row>
    <row r="287" spans="21:29" ht="39.950000000000003" customHeight="1" x14ac:dyDescent="0.25">
      <c r="U287" s="201"/>
      <c r="V287" s="201"/>
      <c r="W287" s="201"/>
      <c r="X287" s="201"/>
      <c r="Y287" s="201"/>
      <c r="Z287" s="201"/>
      <c r="AA287" s="201"/>
      <c r="AB287" s="201"/>
      <c r="AC287" s="201"/>
    </row>
    <row r="288" spans="21:29" ht="39.950000000000003" customHeight="1" x14ac:dyDescent="0.25">
      <c r="U288" s="201"/>
      <c r="V288" s="201"/>
      <c r="W288" s="201"/>
      <c r="X288" s="201"/>
      <c r="Y288" s="201"/>
      <c r="Z288" s="201"/>
      <c r="AA288" s="201"/>
      <c r="AB288" s="201"/>
      <c r="AC288" s="201"/>
    </row>
    <row r="289" spans="21:29" ht="39.950000000000003" customHeight="1" x14ac:dyDescent="0.25">
      <c r="U289" s="201"/>
      <c r="V289" s="201"/>
      <c r="W289" s="201"/>
      <c r="X289" s="201"/>
      <c r="Y289" s="201"/>
      <c r="Z289" s="201"/>
      <c r="AA289" s="201"/>
      <c r="AB289" s="201"/>
      <c r="AC289" s="201"/>
    </row>
    <row r="290" spans="21:29" ht="39.950000000000003" customHeight="1" x14ac:dyDescent="0.25">
      <c r="U290" s="201"/>
      <c r="V290" s="201"/>
      <c r="W290" s="201"/>
      <c r="X290" s="201"/>
      <c r="Y290" s="201"/>
      <c r="Z290" s="201"/>
      <c r="AA290" s="201"/>
      <c r="AB290" s="201"/>
      <c r="AC290" s="201"/>
    </row>
    <row r="291" spans="21:29" ht="39.950000000000003" customHeight="1" x14ac:dyDescent="0.25">
      <c r="U291" s="201"/>
      <c r="V291" s="201"/>
      <c r="W291" s="201"/>
      <c r="X291" s="201"/>
      <c r="Y291" s="201"/>
      <c r="Z291" s="201"/>
      <c r="AA291" s="201"/>
      <c r="AB291" s="201"/>
      <c r="AC291" s="201"/>
    </row>
    <row r="292" spans="21:29" ht="39.950000000000003" customHeight="1" x14ac:dyDescent="0.25">
      <c r="U292" s="201"/>
      <c r="V292" s="201"/>
      <c r="W292" s="201"/>
      <c r="X292" s="201"/>
      <c r="Y292" s="201"/>
      <c r="Z292" s="201"/>
      <c r="AA292" s="201"/>
      <c r="AB292" s="201"/>
      <c r="AC292" s="201"/>
    </row>
    <row r="293" spans="21:29" ht="39.950000000000003" customHeight="1" x14ac:dyDescent="0.25">
      <c r="U293" s="201"/>
      <c r="V293" s="201"/>
      <c r="W293" s="201"/>
      <c r="X293" s="201"/>
      <c r="Y293" s="201"/>
      <c r="Z293" s="201"/>
      <c r="AA293" s="201"/>
      <c r="AB293" s="201"/>
      <c r="AC293" s="201"/>
    </row>
    <row r="294" spans="21:29" ht="39.950000000000003" customHeight="1" x14ac:dyDescent="0.25">
      <c r="U294" s="201"/>
      <c r="V294" s="201"/>
      <c r="W294" s="201"/>
      <c r="X294" s="201"/>
      <c r="Y294" s="201"/>
      <c r="Z294" s="201"/>
      <c r="AA294" s="201"/>
      <c r="AB294" s="201"/>
      <c r="AC294" s="201"/>
    </row>
    <row r="295" spans="21:29" ht="39.950000000000003" customHeight="1" x14ac:dyDescent="0.25">
      <c r="U295" s="201"/>
      <c r="V295" s="201"/>
      <c r="W295" s="201"/>
      <c r="X295" s="201"/>
      <c r="Y295" s="201"/>
      <c r="Z295" s="201"/>
      <c r="AA295" s="201"/>
      <c r="AB295" s="201"/>
      <c r="AC295" s="201"/>
    </row>
    <row r="296" spans="21:29" ht="39.950000000000003" customHeight="1" x14ac:dyDescent="0.25">
      <c r="U296" s="201"/>
      <c r="V296" s="201"/>
      <c r="W296" s="201"/>
      <c r="X296" s="201"/>
      <c r="Y296" s="201"/>
      <c r="Z296" s="201"/>
      <c r="AA296" s="201"/>
      <c r="AB296" s="201"/>
      <c r="AC296" s="201"/>
    </row>
    <row r="297" spans="21:29" ht="39.950000000000003" customHeight="1" x14ac:dyDescent="0.25">
      <c r="U297" s="201"/>
      <c r="V297" s="201"/>
      <c r="W297" s="201"/>
      <c r="X297" s="201"/>
      <c r="Y297" s="201"/>
      <c r="Z297" s="201"/>
      <c r="AA297" s="201"/>
      <c r="AB297" s="201"/>
      <c r="AC297" s="201"/>
    </row>
    <row r="298" spans="21:29" ht="39.950000000000003" customHeight="1" x14ac:dyDescent="0.25">
      <c r="U298" s="201"/>
      <c r="V298" s="201"/>
      <c r="W298" s="201"/>
      <c r="X298" s="201"/>
      <c r="Y298" s="201"/>
      <c r="Z298" s="201"/>
      <c r="AA298" s="201"/>
      <c r="AB298" s="201"/>
      <c r="AC298" s="201"/>
    </row>
    <row r="299" spans="21:29" ht="39.950000000000003" customHeight="1" x14ac:dyDescent="0.25">
      <c r="U299" s="201"/>
      <c r="V299" s="201"/>
      <c r="W299" s="201"/>
      <c r="X299" s="201"/>
      <c r="Y299" s="201"/>
      <c r="Z299" s="201"/>
      <c r="AA299" s="201"/>
      <c r="AB299" s="201"/>
      <c r="AC299" s="201"/>
    </row>
    <row r="300" spans="21:29" ht="39.950000000000003" customHeight="1" x14ac:dyDescent="0.25">
      <c r="U300" s="201"/>
      <c r="V300" s="201"/>
      <c r="W300" s="201"/>
      <c r="X300" s="201"/>
      <c r="Y300" s="201"/>
      <c r="Z300" s="201"/>
      <c r="AA300" s="201"/>
      <c r="AB300" s="201"/>
      <c r="AC300" s="201"/>
    </row>
    <row r="301" spans="21:29" ht="39.950000000000003" customHeight="1" x14ac:dyDescent="0.25">
      <c r="U301" s="201"/>
      <c r="V301" s="201"/>
      <c r="W301" s="201"/>
      <c r="X301" s="201"/>
      <c r="Y301" s="201"/>
      <c r="Z301" s="201"/>
      <c r="AA301" s="201"/>
      <c r="AB301" s="201"/>
      <c r="AC301" s="201"/>
    </row>
    <row r="302" spans="21:29" ht="39.950000000000003" customHeight="1" x14ac:dyDescent="0.25">
      <c r="U302" s="201"/>
      <c r="V302" s="201"/>
      <c r="W302" s="201"/>
      <c r="X302" s="201"/>
      <c r="Y302" s="201"/>
      <c r="Z302" s="201"/>
      <c r="AA302" s="201"/>
      <c r="AB302" s="201"/>
      <c r="AC302" s="201"/>
    </row>
    <row r="303" spans="21:29" ht="39.950000000000003" customHeight="1" x14ac:dyDescent="0.25">
      <c r="U303" s="201"/>
      <c r="V303" s="201"/>
      <c r="W303" s="201"/>
      <c r="X303" s="201"/>
      <c r="Y303" s="201"/>
      <c r="Z303" s="201"/>
      <c r="AA303" s="201"/>
      <c r="AB303" s="201"/>
      <c r="AC303" s="201"/>
    </row>
    <row r="304" spans="21:29" ht="39.950000000000003" customHeight="1" x14ac:dyDescent="0.25">
      <c r="U304" s="201"/>
      <c r="V304" s="201"/>
      <c r="W304" s="201"/>
      <c r="X304" s="201"/>
      <c r="Y304" s="201"/>
      <c r="Z304" s="201"/>
      <c r="AA304" s="201"/>
      <c r="AB304" s="201"/>
      <c r="AC304" s="201"/>
    </row>
    <row r="305" spans="21:29" ht="39.950000000000003" customHeight="1" x14ac:dyDescent="0.25">
      <c r="U305" s="201"/>
      <c r="V305" s="201"/>
      <c r="W305" s="201"/>
      <c r="X305" s="201"/>
      <c r="Y305" s="201"/>
      <c r="Z305" s="201"/>
      <c r="AA305" s="201"/>
      <c r="AB305" s="201"/>
      <c r="AC305" s="201"/>
    </row>
    <row r="306" spans="21:29" ht="39.950000000000003" customHeight="1" x14ac:dyDescent="0.25">
      <c r="U306" s="201"/>
      <c r="V306" s="201"/>
      <c r="W306" s="201"/>
      <c r="X306" s="201"/>
      <c r="Y306" s="201"/>
      <c r="Z306" s="201"/>
      <c r="AA306" s="201"/>
      <c r="AB306" s="201"/>
      <c r="AC306" s="201"/>
    </row>
    <row r="307" spans="21:29" ht="39.950000000000003" customHeight="1" x14ac:dyDescent="0.25">
      <c r="U307" s="201"/>
      <c r="V307" s="201"/>
      <c r="W307" s="201"/>
      <c r="X307" s="201"/>
      <c r="Y307" s="201"/>
      <c r="Z307" s="201"/>
      <c r="AA307" s="201"/>
      <c r="AB307" s="201"/>
      <c r="AC307" s="201"/>
    </row>
    <row r="308" spans="21:29" ht="39.950000000000003" customHeight="1" x14ac:dyDescent="0.25">
      <c r="U308" s="201"/>
      <c r="V308" s="201"/>
      <c r="W308" s="201"/>
      <c r="X308" s="201"/>
      <c r="Y308" s="201"/>
      <c r="Z308" s="201"/>
      <c r="AA308" s="201"/>
      <c r="AB308" s="201"/>
      <c r="AC308" s="201"/>
    </row>
    <row r="309" spans="21:29" ht="39.950000000000003" customHeight="1" x14ac:dyDescent="0.25">
      <c r="U309" s="201"/>
      <c r="V309" s="201"/>
      <c r="W309" s="201"/>
      <c r="X309" s="201"/>
      <c r="Y309" s="201"/>
      <c r="Z309" s="201"/>
      <c r="AA309" s="201"/>
      <c r="AB309" s="201"/>
      <c r="AC309" s="201"/>
    </row>
    <row r="310" spans="21:29" ht="39.950000000000003" customHeight="1" x14ac:dyDescent="0.25">
      <c r="U310" s="201"/>
      <c r="V310" s="201"/>
      <c r="W310" s="201"/>
      <c r="X310" s="201"/>
      <c r="Y310" s="201"/>
      <c r="Z310" s="201"/>
      <c r="AA310" s="201"/>
      <c r="AB310" s="201"/>
      <c r="AC310" s="201"/>
    </row>
    <row r="311" spans="21:29" ht="39.950000000000003" customHeight="1" x14ac:dyDescent="0.25">
      <c r="U311" s="201"/>
      <c r="V311" s="201"/>
      <c r="W311" s="201"/>
      <c r="X311" s="201"/>
      <c r="Y311" s="201"/>
      <c r="Z311" s="201"/>
      <c r="AA311" s="201"/>
      <c r="AB311" s="201"/>
      <c r="AC311" s="201"/>
    </row>
    <row r="312" spans="21:29" ht="39.950000000000003" customHeight="1" x14ac:dyDescent="0.25">
      <c r="U312" s="201"/>
      <c r="V312" s="201"/>
      <c r="W312" s="201"/>
      <c r="X312" s="201"/>
      <c r="Y312" s="201"/>
      <c r="Z312" s="201"/>
      <c r="AA312" s="201"/>
      <c r="AB312" s="201"/>
      <c r="AC312" s="201"/>
    </row>
    <row r="313" spans="21:29" ht="39.950000000000003" customHeight="1" x14ac:dyDescent="0.25">
      <c r="U313" s="201"/>
      <c r="V313" s="201"/>
      <c r="W313" s="201"/>
      <c r="X313" s="201"/>
      <c r="Y313" s="201"/>
      <c r="Z313" s="201"/>
      <c r="AA313" s="201"/>
      <c r="AB313" s="201"/>
      <c r="AC313" s="201"/>
    </row>
    <row r="314" spans="21:29" ht="39.950000000000003" customHeight="1" x14ac:dyDescent="0.25">
      <c r="U314" s="201"/>
      <c r="V314" s="201"/>
      <c r="W314" s="201"/>
      <c r="X314" s="201"/>
      <c r="Y314" s="201"/>
      <c r="Z314" s="201"/>
      <c r="AA314" s="201"/>
      <c r="AB314" s="201"/>
      <c r="AC314" s="201"/>
    </row>
    <row r="315" spans="21:29" ht="39.950000000000003" customHeight="1" x14ac:dyDescent="0.25">
      <c r="U315" s="201"/>
      <c r="V315" s="201"/>
      <c r="W315" s="201"/>
      <c r="X315" s="201"/>
      <c r="Y315" s="201"/>
      <c r="Z315" s="201"/>
      <c r="AA315" s="201"/>
      <c r="AB315" s="201"/>
      <c r="AC315" s="201"/>
    </row>
    <row r="316" spans="21:29" ht="39.950000000000003" customHeight="1" x14ac:dyDescent="0.25">
      <c r="U316" s="201"/>
      <c r="V316" s="201"/>
      <c r="W316" s="201"/>
      <c r="X316" s="201"/>
      <c r="Y316" s="201"/>
      <c r="Z316" s="201"/>
      <c r="AA316" s="201"/>
      <c r="AB316" s="201"/>
      <c r="AC316" s="201"/>
    </row>
    <row r="317" spans="21:29" ht="39.950000000000003" customHeight="1" x14ac:dyDescent="0.25">
      <c r="U317" s="201"/>
      <c r="V317" s="201"/>
      <c r="W317" s="201"/>
      <c r="X317" s="201"/>
      <c r="Y317" s="201"/>
      <c r="Z317" s="201"/>
      <c r="AA317" s="201"/>
      <c r="AB317" s="201"/>
      <c r="AC317" s="201"/>
    </row>
    <row r="318" spans="21:29" ht="39.950000000000003" customHeight="1" x14ac:dyDescent="0.25">
      <c r="U318" s="201"/>
      <c r="V318" s="201"/>
      <c r="W318" s="201"/>
      <c r="X318" s="201"/>
      <c r="Y318" s="201"/>
      <c r="Z318" s="201"/>
      <c r="AA318" s="201"/>
      <c r="AB318" s="201"/>
      <c r="AC318" s="201"/>
    </row>
    <row r="319" spans="21:29" ht="39.950000000000003" customHeight="1" x14ac:dyDescent="0.25">
      <c r="U319" s="201"/>
      <c r="V319" s="201"/>
      <c r="W319" s="201"/>
      <c r="X319" s="201"/>
      <c r="Y319" s="201"/>
      <c r="Z319" s="201"/>
      <c r="AA319" s="201"/>
      <c r="AB319" s="201"/>
      <c r="AC319" s="201"/>
    </row>
    <row r="320" spans="21:29" ht="39.950000000000003" customHeight="1" x14ac:dyDescent="0.25">
      <c r="U320" s="201"/>
      <c r="V320" s="201"/>
      <c r="W320" s="201"/>
      <c r="X320" s="201"/>
      <c r="Y320" s="201"/>
      <c r="Z320" s="201"/>
      <c r="AA320" s="201"/>
      <c r="AB320" s="201"/>
      <c r="AC320" s="201"/>
    </row>
    <row r="321" spans="21:29" ht="39.950000000000003" customHeight="1" x14ac:dyDescent="0.25">
      <c r="U321" s="201"/>
      <c r="V321" s="201"/>
      <c r="W321" s="201"/>
      <c r="X321" s="201"/>
      <c r="Y321" s="201"/>
      <c r="Z321" s="201"/>
      <c r="AA321" s="201"/>
      <c r="AB321" s="201"/>
      <c r="AC321" s="201"/>
    </row>
    <row r="322" spans="21:29" ht="39.950000000000003" customHeight="1" x14ac:dyDescent="0.25">
      <c r="U322" s="201"/>
      <c r="V322" s="201"/>
      <c r="W322" s="201"/>
      <c r="X322" s="201"/>
      <c r="Y322" s="201"/>
      <c r="Z322" s="201"/>
      <c r="AA322" s="201"/>
      <c r="AB322" s="201"/>
      <c r="AC322" s="201"/>
    </row>
    <row r="323" spans="21:29" ht="39.950000000000003" customHeight="1" x14ac:dyDescent="0.25">
      <c r="U323" s="201"/>
      <c r="V323" s="201"/>
      <c r="W323" s="201"/>
      <c r="X323" s="201"/>
      <c r="Y323" s="201"/>
      <c r="Z323" s="201"/>
      <c r="AA323" s="201"/>
      <c r="AB323" s="201"/>
      <c r="AC323" s="201"/>
    </row>
    <row r="324" spans="21:29" ht="39.950000000000003" customHeight="1" x14ac:dyDescent="0.25">
      <c r="U324" s="201"/>
      <c r="V324" s="201"/>
      <c r="W324" s="201"/>
      <c r="X324" s="201"/>
      <c r="Y324" s="201"/>
      <c r="Z324" s="201"/>
      <c r="AA324" s="201"/>
      <c r="AB324" s="201"/>
      <c r="AC324" s="201"/>
    </row>
    <row r="325" spans="21:29" ht="39.950000000000003" customHeight="1" x14ac:dyDescent="0.25">
      <c r="U325" s="201"/>
      <c r="V325" s="201"/>
      <c r="W325" s="201"/>
      <c r="X325" s="201"/>
      <c r="Y325" s="201"/>
      <c r="Z325" s="201"/>
      <c r="AA325" s="201"/>
      <c r="AB325" s="201"/>
      <c r="AC325" s="201"/>
    </row>
    <row r="326" spans="21:29" ht="39.950000000000003" customHeight="1" x14ac:dyDescent="0.25">
      <c r="U326" s="201"/>
      <c r="V326" s="201"/>
      <c r="W326" s="201"/>
      <c r="X326" s="201"/>
      <c r="Y326" s="201"/>
      <c r="Z326" s="201"/>
      <c r="AA326" s="201"/>
      <c r="AB326" s="201"/>
      <c r="AC326" s="201"/>
    </row>
    <row r="327" spans="21:29" ht="39.950000000000003" customHeight="1" x14ac:dyDescent="0.25">
      <c r="U327" s="201"/>
      <c r="V327" s="201"/>
      <c r="W327" s="201"/>
      <c r="X327" s="201"/>
      <c r="Y327" s="201"/>
      <c r="Z327" s="201"/>
      <c r="AA327" s="201"/>
      <c r="AB327" s="201"/>
      <c r="AC327" s="201"/>
    </row>
    <row r="328" spans="21:29" ht="39.950000000000003" customHeight="1" x14ac:dyDescent="0.25">
      <c r="U328" s="201"/>
      <c r="V328" s="201"/>
      <c r="W328" s="201"/>
      <c r="X328" s="201"/>
      <c r="Y328" s="201"/>
      <c r="Z328" s="201"/>
      <c r="AA328" s="201"/>
      <c r="AB328" s="201"/>
      <c r="AC328" s="201"/>
    </row>
    <row r="329" spans="21:29" ht="39.950000000000003" customHeight="1" x14ac:dyDescent="0.25">
      <c r="U329" s="201"/>
      <c r="V329" s="201"/>
      <c r="W329" s="201"/>
      <c r="X329" s="201"/>
      <c r="Y329" s="201"/>
      <c r="Z329" s="201"/>
      <c r="AA329" s="201"/>
      <c r="AB329" s="201"/>
      <c r="AC329" s="201"/>
    </row>
    <row r="330" spans="21:29" ht="39.950000000000003" customHeight="1" x14ac:dyDescent="0.25">
      <c r="U330" s="201"/>
      <c r="V330" s="201"/>
      <c r="W330" s="201"/>
      <c r="X330" s="201"/>
      <c r="Y330" s="201"/>
      <c r="Z330" s="201"/>
      <c r="AA330" s="201"/>
      <c r="AB330" s="201"/>
      <c r="AC330" s="201"/>
    </row>
    <row r="331" spans="21:29" ht="39.950000000000003" customHeight="1" x14ac:dyDescent="0.25">
      <c r="U331" s="201"/>
      <c r="V331" s="201"/>
      <c r="W331" s="201"/>
      <c r="X331" s="201"/>
      <c r="Y331" s="201"/>
      <c r="Z331" s="201"/>
      <c r="AA331" s="201"/>
      <c r="AB331" s="201"/>
      <c r="AC331" s="201"/>
    </row>
    <row r="332" spans="21:29" ht="39.950000000000003" customHeight="1" x14ac:dyDescent="0.25">
      <c r="U332" s="201"/>
      <c r="V332" s="201"/>
      <c r="W332" s="201"/>
      <c r="X332" s="201"/>
      <c r="Y332" s="201"/>
      <c r="Z332" s="201"/>
      <c r="AA332" s="201"/>
      <c r="AB332" s="201"/>
      <c r="AC332" s="201"/>
    </row>
    <row r="333" spans="21:29" ht="39.950000000000003" customHeight="1" x14ac:dyDescent="0.25">
      <c r="U333" s="201"/>
      <c r="V333" s="201"/>
      <c r="W333" s="201"/>
      <c r="X333" s="201"/>
      <c r="Y333" s="201"/>
      <c r="Z333" s="201"/>
      <c r="AA333" s="201"/>
      <c r="AB333" s="201"/>
      <c r="AC333" s="201"/>
    </row>
    <row r="334" spans="21:29" ht="39.950000000000003" customHeight="1" x14ac:dyDescent="0.25">
      <c r="U334" s="201"/>
      <c r="V334" s="201"/>
      <c r="W334" s="201"/>
      <c r="X334" s="201"/>
      <c r="Y334" s="201"/>
      <c r="Z334" s="201"/>
      <c r="AA334" s="201"/>
      <c r="AB334" s="201"/>
      <c r="AC334" s="201"/>
    </row>
    <row r="335" spans="21:29" ht="39.950000000000003" customHeight="1" x14ac:dyDescent="0.25">
      <c r="U335" s="201"/>
      <c r="V335" s="201"/>
      <c r="W335" s="201"/>
      <c r="X335" s="201"/>
      <c r="Y335" s="201"/>
      <c r="Z335" s="201"/>
      <c r="AA335" s="201"/>
      <c r="AB335" s="201"/>
      <c r="AC335" s="201"/>
    </row>
    <row r="336" spans="21:29" ht="39.950000000000003" customHeight="1" x14ac:dyDescent="0.25">
      <c r="U336" s="201"/>
      <c r="V336" s="201"/>
      <c r="W336" s="201"/>
      <c r="X336" s="201"/>
      <c r="Y336" s="201"/>
      <c r="Z336" s="201"/>
      <c r="AA336" s="201"/>
      <c r="AB336" s="201"/>
      <c r="AC336" s="201"/>
    </row>
    <row r="337" spans="21:29" ht="39.950000000000003" customHeight="1" x14ac:dyDescent="0.25">
      <c r="U337" s="201"/>
      <c r="V337" s="201"/>
      <c r="W337" s="201"/>
      <c r="X337" s="201"/>
      <c r="Y337" s="201"/>
      <c r="Z337" s="201"/>
      <c r="AA337" s="201"/>
      <c r="AB337" s="201"/>
      <c r="AC337" s="201"/>
    </row>
    <row r="338" spans="21:29" ht="39.950000000000003" customHeight="1" x14ac:dyDescent="0.25">
      <c r="U338" s="201"/>
      <c r="V338" s="201"/>
      <c r="W338" s="201"/>
      <c r="X338" s="201"/>
      <c r="Y338" s="201"/>
      <c r="Z338" s="201"/>
      <c r="AA338" s="201"/>
      <c r="AB338" s="201"/>
      <c r="AC338" s="201"/>
    </row>
    <row r="339" spans="21:29" ht="39.950000000000003" customHeight="1" x14ac:dyDescent="0.25">
      <c r="U339" s="201"/>
      <c r="V339" s="201"/>
      <c r="W339" s="201"/>
      <c r="X339" s="201"/>
      <c r="Y339" s="201"/>
      <c r="Z339" s="201"/>
      <c r="AA339" s="201"/>
      <c r="AB339" s="201"/>
      <c r="AC339" s="201"/>
    </row>
    <row r="340" spans="21:29" ht="39.950000000000003" customHeight="1" x14ac:dyDescent="0.25">
      <c r="U340" s="201"/>
      <c r="V340" s="201"/>
      <c r="W340" s="201"/>
      <c r="X340" s="201"/>
      <c r="Y340" s="201"/>
      <c r="Z340" s="201"/>
      <c r="AA340" s="201"/>
      <c r="AB340" s="201"/>
      <c r="AC340" s="201"/>
    </row>
    <row r="341" spans="21:29" ht="39.950000000000003" customHeight="1" x14ac:dyDescent="0.25">
      <c r="U341" s="201"/>
      <c r="V341" s="201"/>
      <c r="W341" s="201"/>
      <c r="X341" s="201"/>
      <c r="Y341" s="201"/>
      <c r="Z341" s="201"/>
      <c r="AA341" s="201"/>
      <c r="AB341" s="201"/>
      <c r="AC341" s="201"/>
    </row>
    <row r="342" spans="21:29" ht="39.950000000000003" customHeight="1" x14ac:dyDescent="0.25">
      <c r="U342" s="201"/>
      <c r="V342" s="201"/>
      <c r="W342" s="201"/>
      <c r="X342" s="201"/>
      <c r="Y342" s="201"/>
      <c r="Z342" s="201"/>
      <c r="AA342" s="201"/>
      <c r="AB342" s="201"/>
      <c r="AC342" s="201"/>
    </row>
    <row r="343" spans="21:29" ht="39.950000000000003" customHeight="1" x14ac:dyDescent="0.25">
      <c r="U343" s="201"/>
      <c r="V343" s="201"/>
      <c r="W343" s="201"/>
      <c r="X343" s="201"/>
      <c r="Y343" s="201"/>
      <c r="Z343" s="201"/>
      <c r="AA343" s="201"/>
      <c r="AB343" s="201"/>
      <c r="AC343" s="201"/>
    </row>
    <row r="344" spans="21:29" ht="39.950000000000003" customHeight="1" x14ac:dyDescent="0.25">
      <c r="U344" s="201"/>
      <c r="V344" s="201"/>
      <c r="W344" s="201"/>
      <c r="X344" s="201"/>
      <c r="Y344" s="201"/>
      <c r="Z344" s="201"/>
      <c r="AA344" s="201"/>
      <c r="AB344" s="201"/>
      <c r="AC344" s="201"/>
    </row>
    <row r="345" spans="21:29" ht="39.950000000000003" customHeight="1" x14ac:dyDescent="0.25">
      <c r="U345" s="201"/>
      <c r="V345" s="201"/>
      <c r="W345" s="201"/>
      <c r="X345" s="201"/>
      <c r="Y345" s="201"/>
      <c r="Z345" s="201"/>
      <c r="AA345" s="201"/>
      <c r="AB345" s="201"/>
      <c r="AC345" s="201"/>
    </row>
    <row r="346" spans="21:29" ht="39.950000000000003" customHeight="1" x14ac:dyDescent="0.25">
      <c r="U346" s="201"/>
      <c r="V346" s="201"/>
      <c r="W346" s="201"/>
      <c r="X346" s="201"/>
      <c r="Y346" s="201"/>
      <c r="Z346" s="201"/>
      <c r="AA346" s="201"/>
      <c r="AB346" s="201"/>
      <c r="AC346" s="201"/>
    </row>
    <row r="347" spans="21:29" ht="39.950000000000003" customHeight="1" x14ac:dyDescent="0.25">
      <c r="U347" s="201"/>
      <c r="V347" s="201"/>
      <c r="W347" s="201"/>
      <c r="X347" s="201"/>
      <c r="Y347" s="201"/>
      <c r="Z347" s="201"/>
      <c r="AA347" s="201"/>
      <c r="AB347" s="201"/>
      <c r="AC347" s="201"/>
    </row>
    <row r="348" spans="21:29" ht="39.950000000000003" customHeight="1" x14ac:dyDescent="0.25">
      <c r="U348" s="201"/>
      <c r="V348" s="201"/>
      <c r="W348" s="201"/>
      <c r="X348" s="201"/>
      <c r="Y348" s="201"/>
      <c r="Z348" s="201"/>
      <c r="AA348" s="201"/>
      <c r="AB348" s="201"/>
      <c r="AC348" s="201"/>
    </row>
    <row r="349" spans="21:29" ht="39.950000000000003" customHeight="1" x14ac:dyDescent="0.25">
      <c r="U349" s="201"/>
      <c r="V349" s="201"/>
      <c r="W349" s="201"/>
      <c r="X349" s="201"/>
      <c r="Y349" s="201"/>
      <c r="Z349" s="201"/>
      <c r="AA349" s="201"/>
      <c r="AB349" s="201"/>
      <c r="AC349" s="201"/>
    </row>
    <row r="350" spans="21:29" ht="39.950000000000003" customHeight="1" x14ac:dyDescent="0.25">
      <c r="U350" s="201"/>
      <c r="V350" s="201"/>
      <c r="W350" s="201"/>
      <c r="X350" s="201"/>
      <c r="Y350" s="201"/>
      <c r="Z350" s="201"/>
      <c r="AA350" s="201"/>
      <c r="AB350" s="201"/>
      <c r="AC350" s="201"/>
    </row>
    <row r="351" spans="21:29" ht="39.950000000000003" customHeight="1" x14ac:dyDescent="0.25">
      <c r="U351" s="201"/>
      <c r="V351" s="201"/>
      <c r="W351" s="201"/>
      <c r="X351" s="201"/>
      <c r="Y351" s="201"/>
      <c r="Z351" s="201"/>
      <c r="AA351" s="201"/>
      <c r="AB351" s="201"/>
      <c r="AC351" s="201"/>
    </row>
    <row r="352" spans="21:29" ht="39.950000000000003" customHeight="1" x14ac:dyDescent="0.25">
      <c r="U352" s="201"/>
      <c r="V352" s="201"/>
      <c r="W352" s="201"/>
      <c r="X352" s="201"/>
      <c r="Y352" s="201"/>
      <c r="Z352" s="201"/>
      <c r="AA352" s="201"/>
      <c r="AB352" s="201"/>
      <c r="AC352" s="201"/>
    </row>
    <row r="353" spans="21:29" ht="39.950000000000003" customHeight="1" x14ac:dyDescent="0.25">
      <c r="U353" s="201"/>
      <c r="V353" s="201"/>
      <c r="W353" s="201"/>
      <c r="X353" s="201"/>
      <c r="Y353" s="201"/>
      <c r="Z353" s="201"/>
      <c r="AA353" s="201"/>
      <c r="AB353" s="201"/>
      <c r="AC353" s="201"/>
    </row>
    <row r="354" spans="21:29" ht="39.950000000000003" customHeight="1" x14ac:dyDescent="0.25">
      <c r="U354" s="201"/>
      <c r="V354" s="201"/>
      <c r="W354" s="201"/>
      <c r="X354" s="201"/>
      <c r="Y354" s="201"/>
      <c r="Z354" s="201"/>
      <c r="AA354" s="201"/>
      <c r="AB354" s="201"/>
      <c r="AC354" s="201"/>
    </row>
    <row r="355" spans="21:29" ht="39.950000000000003" customHeight="1" x14ac:dyDescent="0.25">
      <c r="U355" s="201"/>
      <c r="V355" s="201"/>
      <c r="W355" s="201"/>
      <c r="X355" s="201"/>
      <c r="Y355" s="201"/>
      <c r="Z355" s="201"/>
      <c r="AA355" s="201"/>
      <c r="AB355" s="201"/>
      <c r="AC355" s="201"/>
    </row>
    <row r="356" spans="21:29" ht="39.950000000000003" customHeight="1" x14ac:dyDescent="0.25">
      <c r="U356" s="201"/>
      <c r="V356" s="201"/>
      <c r="W356" s="201"/>
      <c r="X356" s="201"/>
      <c r="Y356" s="201"/>
      <c r="Z356" s="201"/>
      <c r="AA356" s="201"/>
      <c r="AB356" s="201"/>
      <c r="AC356" s="201"/>
    </row>
    <row r="357" spans="21:29" ht="39.950000000000003" customHeight="1" x14ac:dyDescent="0.25">
      <c r="U357" s="201"/>
      <c r="V357" s="201"/>
      <c r="W357" s="201"/>
      <c r="X357" s="201"/>
      <c r="Y357" s="201"/>
      <c r="Z357" s="201"/>
      <c r="AA357" s="201"/>
      <c r="AB357" s="201"/>
      <c r="AC357" s="201"/>
    </row>
    <row r="358" spans="21:29" ht="39.950000000000003" customHeight="1" x14ac:dyDescent="0.25">
      <c r="U358" s="201"/>
      <c r="V358" s="201"/>
      <c r="W358" s="201"/>
      <c r="X358" s="201"/>
      <c r="Y358" s="201"/>
      <c r="Z358" s="201"/>
      <c r="AA358" s="201"/>
      <c r="AB358" s="201"/>
      <c r="AC358" s="201"/>
    </row>
    <row r="359" spans="21:29" ht="39.950000000000003" customHeight="1" x14ac:dyDescent="0.25">
      <c r="U359" s="201"/>
      <c r="V359" s="201"/>
      <c r="W359" s="201"/>
      <c r="X359" s="201"/>
      <c r="Y359" s="201"/>
      <c r="Z359" s="201"/>
      <c r="AA359" s="201"/>
      <c r="AB359" s="201"/>
      <c r="AC359" s="201"/>
    </row>
    <row r="360" spans="21:29" ht="39.950000000000003" customHeight="1" x14ac:dyDescent="0.25">
      <c r="U360" s="201"/>
      <c r="V360" s="201"/>
      <c r="W360" s="201"/>
      <c r="X360" s="201"/>
      <c r="Y360" s="201"/>
      <c r="Z360" s="201"/>
      <c r="AA360" s="201"/>
      <c r="AB360" s="201"/>
      <c r="AC360" s="201"/>
    </row>
    <row r="361" spans="21:29" ht="39.950000000000003" customHeight="1" x14ac:dyDescent="0.25">
      <c r="U361" s="201"/>
      <c r="V361" s="201"/>
      <c r="W361" s="201"/>
      <c r="X361" s="201"/>
      <c r="Y361" s="201"/>
      <c r="Z361" s="201"/>
      <c r="AA361" s="201"/>
      <c r="AB361" s="201"/>
      <c r="AC361" s="201"/>
    </row>
    <row r="362" spans="21:29" ht="39.950000000000003" customHeight="1" x14ac:dyDescent="0.25">
      <c r="U362" s="201"/>
      <c r="V362" s="201"/>
      <c r="W362" s="201"/>
      <c r="X362" s="201"/>
      <c r="Y362" s="201"/>
      <c r="Z362" s="201"/>
      <c r="AA362" s="201"/>
      <c r="AB362" s="201"/>
      <c r="AC362" s="201"/>
    </row>
    <row r="363" spans="21:29" ht="39.950000000000003" customHeight="1" x14ac:dyDescent="0.25">
      <c r="U363" s="201"/>
      <c r="V363" s="201"/>
      <c r="W363" s="201"/>
      <c r="X363" s="201"/>
      <c r="Y363" s="201"/>
      <c r="Z363" s="201"/>
      <c r="AA363" s="201"/>
      <c r="AB363" s="201"/>
      <c r="AC363" s="201"/>
    </row>
    <row r="364" spans="21:29" ht="39.950000000000003" customHeight="1" x14ac:dyDescent="0.25">
      <c r="U364" s="201"/>
      <c r="V364" s="201"/>
      <c r="W364" s="201"/>
      <c r="X364" s="201"/>
      <c r="Y364" s="201"/>
      <c r="Z364" s="201"/>
      <c r="AA364" s="201"/>
      <c r="AB364" s="201"/>
      <c r="AC364" s="201"/>
    </row>
    <row r="365" spans="21:29" ht="39.950000000000003" customHeight="1" x14ac:dyDescent="0.25">
      <c r="U365" s="201"/>
      <c r="V365" s="201"/>
      <c r="W365" s="201"/>
      <c r="X365" s="201"/>
      <c r="Y365" s="201"/>
      <c r="Z365" s="201"/>
      <c r="AA365" s="201"/>
      <c r="AB365" s="201"/>
      <c r="AC365" s="201"/>
    </row>
    <row r="366" spans="21:29" ht="39.950000000000003" customHeight="1" x14ac:dyDescent="0.25">
      <c r="U366" s="201"/>
      <c r="V366" s="201"/>
      <c r="W366" s="201"/>
      <c r="X366" s="201"/>
      <c r="Y366" s="201"/>
      <c r="Z366" s="201"/>
      <c r="AA366" s="201"/>
      <c r="AB366" s="201"/>
      <c r="AC366" s="201"/>
    </row>
    <row r="367" spans="21:29" ht="39.950000000000003" customHeight="1" x14ac:dyDescent="0.25">
      <c r="U367" s="201"/>
      <c r="V367" s="201"/>
      <c r="W367" s="201"/>
      <c r="X367" s="201"/>
      <c r="Y367" s="201"/>
      <c r="Z367" s="201"/>
      <c r="AA367" s="201"/>
      <c r="AB367" s="201"/>
      <c r="AC367" s="201"/>
    </row>
    <row r="368" spans="21:29" ht="39.950000000000003" customHeight="1" x14ac:dyDescent="0.25">
      <c r="U368" s="201"/>
      <c r="V368" s="201"/>
      <c r="W368" s="201"/>
      <c r="X368" s="201"/>
      <c r="Y368" s="201"/>
      <c r="Z368" s="201"/>
      <c r="AA368" s="201"/>
      <c r="AB368" s="201"/>
      <c r="AC368" s="201"/>
    </row>
    <row r="369" spans="21:29" ht="39.950000000000003" customHeight="1" x14ac:dyDescent="0.25">
      <c r="U369" s="201"/>
      <c r="V369" s="201"/>
      <c r="W369" s="201"/>
      <c r="X369" s="201"/>
      <c r="Y369" s="201"/>
      <c r="Z369" s="201"/>
      <c r="AA369" s="201"/>
      <c r="AB369" s="201"/>
      <c r="AC369" s="201"/>
    </row>
    <row r="370" spans="21:29" ht="39.950000000000003" customHeight="1" x14ac:dyDescent="0.25">
      <c r="U370" s="201"/>
      <c r="V370" s="201"/>
      <c r="W370" s="201"/>
      <c r="X370" s="201"/>
      <c r="Y370" s="201"/>
      <c r="Z370" s="201"/>
      <c r="AA370" s="201"/>
      <c r="AB370" s="201"/>
      <c r="AC370" s="201"/>
    </row>
    <row r="371" spans="21:29" ht="39.950000000000003" customHeight="1" x14ac:dyDescent="0.25">
      <c r="U371" s="201"/>
      <c r="V371" s="201"/>
      <c r="W371" s="201"/>
      <c r="X371" s="201"/>
      <c r="Y371" s="201"/>
      <c r="Z371" s="201"/>
      <c r="AA371" s="201"/>
      <c r="AB371" s="201"/>
      <c r="AC371" s="201"/>
    </row>
    <row r="372" spans="21:29" ht="39.950000000000003" customHeight="1" x14ac:dyDescent="0.25">
      <c r="U372" s="201"/>
      <c r="V372" s="201"/>
      <c r="W372" s="201"/>
      <c r="X372" s="201"/>
      <c r="Y372" s="201"/>
      <c r="Z372" s="201"/>
      <c r="AA372" s="201"/>
      <c r="AB372" s="201"/>
      <c r="AC372" s="201"/>
    </row>
    <row r="373" spans="21:29" ht="39.950000000000003" customHeight="1" x14ac:dyDescent="0.25">
      <c r="U373" s="201"/>
      <c r="V373" s="201"/>
      <c r="W373" s="201"/>
      <c r="X373" s="201"/>
      <c r="Y373" s="201"/>
      <c r="Z373" s="201"/>
      <c r="AA373" s="201"/>
      <c r="AB373" s="201"/>
      <c r="AC373" s="201"/>
    </row>
    <row r="374" spans="21:29" ht="39.950000000000003" customHeight="1" x14ac:dyDescent="0.25">
      <c r="U374" s="201"/>
      <c r="V374" s="201"/>
      <c r="W374" s="201"/>
      <c r="X374" s="201"/>
      <c r="Y374" s="201"/>
      <c r="Z374" s="201"/>
      <c r="AA374" s="201"/>
      <c r="AB374" s="201"/>
      <c r="AC374" s="201"/>
    </row>
    <row r="375" spans="21:29" ht="39.950000000000003" customHeight="1" x14ac:dyDescent="0.25">
      <c r="U375" s="201"/>
      <c r="V375" s="201"/>
      <c r="W375" s="201"/>
      <c r="X375" s="201"/>
      <c r="Y375" s="201"/>
      <c r="Z375" s="201"/>
      <c r="AA375" s="201"/>
      <c r="AB375" s="201"/>
      <c r="AC375" s="201"/>
    </row>
    <row r="376" spans="21:29" ht="39.950000000000003" customHeight="1" x14ac:dyDescent="0.25">
      <c r="U376" s="201"/>
      <c r="V376" s="201"/>
      <c r="W376" s="201"/>
      <c r="X376" s="201"/>
      <c r="Y376" s="201"/>
      <c r="Z376" s="201"/>
      <c r="AA376" s="201"/>
      <c r="AB376" s="201"/>
      <c r="AC376" s="201"/>
    </row>
    <row r="377" spans="21:29" ht="39.950000000000003" customHeight="1" x14ac:dyDescent="0.25">
      <c r="U377" s="201"/>
      <c r="V377" s="201"/>
      <c r="W377" s="201"/>
      <c r="X377" s="201"/>
      <c r="Y377" s="201"/>
      <c r="Z377" s="201"/>
      <c r="AA377" s="201"/>
      <c r="AB377" s="201"/>
      <c r="AC377" s="201"/>
    </row>
    <row r="378" spans="21:29" ht="39.950000000000003" customHeight="1" x14ac:dyDescent="0.25">
      <c r="U378" s="201"/>
      <c r="V378" s="201"/>
      <c r="W378" s="201"/>
      <c r="X378" s="201"/>
      <c r="Y378" s="201"/>
      <c r="Z378" s="201"/>
      <c r="AA378" s="201"/>
      <c r="AB378" s="201"/>
      <c r="AC378" s="201"/>
    </row>
    <row r="379" spans="21:29" ht="39.950000000000003" customHeight="1" x14ac:dyDescent="0.25">
      <c r="U379" s="201"/>
      <c r="V379" s="201"/>
      <c r="W379" s="201"/>
      <c r="X379" s="201"/>
      <c r="Y379" s="201"/>
      <c r="Z379" s="201"/>
      <c r="AA379" s="201"/>
      <c r="AB379" s="201"/>
      <c r="AC379" s="201"/>
    </row>
    <row r="380" spans="21:29" ht="39.950000000000003" customHeight="1" x14ac:dyDescent="0.25">
      <c r="U380" s="201"/>
      <c r="V380" s="201"/>
      <c r="W380" s="201"/>
      <c r="X380" s="201"/>
      <c r="Y380" s="201"/>
      <c r="Z380" s="201"/>
      <c r="AA380" s="201"/>
      <c r="AB380" s="201"/>
      <c r="AC380" s="201"/>
    </row>
    <row r="381" spans="21:29" ht="39.950000000000003" customHeight="1" x14ac:dyDescent="0.25">
      <c r="U381" s="201"/>
      <c r="V381" s="201"/>
      <c r="W381" s="201"/>
      <c r="X381" s="201"/>
      <c r="Y381" s="201"/>
      <c r="Z381" s="201"/>
      <c r="AA381" s="201"/>
      <c r="AB381" s="201"/>
      <c r="AC381" s="201"/>
    </row>
    <row r="382" spans="21:29" ht="39.950000000000003" customHeight="1" x14ac:dyDescent="0.25">
      <c r="U382" s="201"/>
      <c r="V382" s="201"/>
      <c r="W382" s="201"/>
      <c r="X382" s="201"/>
      <c r="Y382" s="201"/>
      <c r="Z382" s="201"/>
      <c r="AA382" s="201"/>
      <c r="AB382" s="201"/>
      <c r="AC382" s="201"/>
    </row>
    <row r="383" spans="21:29" ht="39.950000000000003" customHeight="1" x14ac:dyDescent="0.25">
      <c r="U383" s="201"/>
      <c r="V383" s="201"/>
      <c r="W383" s="201"/>
      <c r="X383" s="201"/>
      <c r="Y383" s="201"/>
      <c r="Z383" s="201"/>
      <c r="AA383" s="201"/>
      <c r="AB383" s="201"/>
      <c r="AC383" s="201"/>
    </row>
    <row r="384" spans="21:29" ht="39.950000000000003" customHeight="1" x14ac:dyDescent="0.25">
      <c r="U384" s="201"/>
      <c r="V384" s="201"/>
      <c r="W384" s="201"/>
      <c r="X384" s="201"/>
      <c r="Y384" s="201"/>
      <c r="Z384" s="201"/>
      <c r="AA384" s="201"/>
      <c r="AB384" s="201"/>
      <c r="AC384" s="201"/>
    </row>
    <row r="385" spans="21:29" ht="39.950000000000003" customHeight="1" x14ac:dyDescent="0.25">
      <c r="U385" s="201"/>
      <c r="V385" s="201"/>
      <c r="W385" s="201"/>
      <c r="X385" s="201"/>
      <c r="Y385" s="201"/>
      <c r="Z385" s="201"/>
      <c r="AA385" s="201"/>
      <c r="AB385" s="201"/>
      <c r="AC385" s="201"/>
    </row>
    <row r="386" spans="21:29" ht="39.950000000000003" customHeight="1" x14ac:dyDescent="0.25">
      <c r="U386" s="201"/>
      <c r="V386" s="201"/>
      <c r="W386" s="201"/>
      <c r="X386" s="201"/>
      <c r="Y386" s="201"/>
      <c r="Z386" s="201"/>
      <c r="AA386" s="201"/>
      <c r="AB386" s="201"/>
      <c r="AC386" s="201"/>
    </row>
    <row r="387" spans="21:29" ht="39.950000000000003" customHeight="1" x14ac:dyDescent="0.25">
      <c r="U387" s="201"/>
      <c r="V387" s="201"/>
      <c r="W387" s="201"/>
      <c r="X387" s="201"/>
      <c r="Y387" s="201"/>
      <c r="Z387" s="201"/>
      <c r="AA387" s="201"/>
      <c r="AB387" s="201"/>
      <c r="AC387" s="201"/>
    </row>
    <row r="388" spans="21:29" ht="39.950000000000003" customHeight="1" x14ac:dyDescent="0.25">
      <c r="U388" s="201"/>
      <c r="V388" s="201"/>
      <c r="W388" s="201"/>
      <c r="X388" s="201"/>
      <c r="Y388" s="201"/>
      <c r="Z388" s="201"/>
      <c r="AA388" s="201"/>
      <c r="AB388" s="201"/>
      <c r="AC388" s="201"/>
    </row>
    <row r="389" spans="21:29" ht="39.950000000000003" customHeight="1" x14ac:dyDescent="0.25">
      <c r="U389" s="201"/>
      <c r="V389" s="201"/>
      <c r="W389" s="201"/>
      <c r="X389" s="201"/>
      <c r="Y389" s="201"/>
      <c r="Z389" s="201"/>
      <c r="AA389" s="201"/>
      <c r="AB389" s="201"/>
      <c r="AC389" s="201"/>
    </row>
    <row r="390" spans="21:29" ht="39.950000000000003" customHeight="1" x14ac:dyDescent="0.25">
      <c r="U390" s="201"/>
      <c r="V390" s="201"/>
      <c r="W390" s="201"/>
      <c r="X390" s="201"/>
      <c r="Y390" s="201"/>
      <c r="Z390" s="201"/>
      <c r="AA390" s="201"/>
      <c r="AB390" s="201"/>
      <c r="AC390" s="201"/>
    </row>
    <row r="391" spans="21:29" ht="39.950000000000003" customHeight="1" x14ac:dyDescent="0.25">
      <c r="U391" s="201"/>
      <c r="V391" s="201"/>
      <c r="W391" s="201"/>
      <c r="X391" s="201"/>
      <c r="Y391" s="201"/>
      <c r="Z391" s="201"/>
      <c r="AA391" s="201"/>
      <c r="AB391" s="201"/>
      <c r="AC391" s="201"/>
    </row>
    <row r="392" spans="21:29" ht="39.950000000000003" customHeight="1" x14ac:dyDescent="0.25">
      <c r="U392" s="201"/>
      <c r="V392" s="201"/>
      <c r="W392" s="201"/>
      <c r="X392" s="201"/>
      <c r="Y392" s="201"/>
      <c r="Z392" s="201"/>
      <c r="AA392" s="201"/>
      <c r="AB392" s="201"/>
      <c r="AC392" s="201"/>
    </row>
    <row r="393" spans="21:29" ht="39.950000000000003" customHeight="1" x14ac:dyDescent="0.25">
      <c r="U393" s="201"/>
      <c r="V393" s="201"/>
      <c r="W393" s="201"/>
      <c r="X393" s="201"/>
      <c r="Y393" s="201"/>
      <c r="Z393" s="201"/>
      <c r="AA393" s="201"/>
      <c r="AB393" s="201"/>
      <c r="AC393" s="201"/>
    </row>
    <row r="394" spans="21:29" ht="39.950000000000003" customHeight="1" x14ac:dyDescent="0.25">
      <c r="U394" s="201"/>
      <c r="V394" s="201"/>
      <c r="W394" s="201"/>
      <c r="X394" s="201"/>
      <c r="Y394" s="201"/>
      <c r="Z394" s="201"/>
      <c r="AA394" s="201"/>
      <c r="AB394" s="201"/>
      <c r="AC394" s="201"/>
    </row>
    <row r="395" spans="21:29" ht="39.950000000000003" customHeight="1" x14ac:dyDescent="0.25">
      <c r="U395" s="201"/>
      <c r="V395" s="201"/>
      <c r="W395" s="201"/>
      <c r="X395" s="201"/>
      <c r="Y395" s="201"/>
      <c r="Z395" s="201"/>
      <c r="AA395" s="201"/>
      <c r="AB395" s="201"/>
      <c r="AC395" s="201"/>
    </row>
    <row r="396" spans="21:29" ht="39.950000000000003" customHeight="1" x14ac:dyDescent="0.25">
      <c r="U396" s="201"/>
      <c r="V396" s="201"/>
      <c r="W396" s="201"/>
      <c r="X396" s="201"/>
      <c r="Y396" s="201"/>
      <c r="Z396" s="201"/>
      <c r="AA396" s="201"/>
      <c r="AB396" s="201"/>
      <c r="AC396" s="201"/>
    </row>
    <row r="397" spans="21:29" ht="39.950000000000003" customHeight="1" x14ac:dyDescent="0.25">
      <c r="U397" s="201"/>
      <c r="V397" s="201"/>
      <c r="W397" s="201"/>
      <c r="X397" s="201"/>
      <c r="Y397" s="201"/>
      <c r="Z397" s="201"/>
      <c r="AA397" s="201"/>
      <c r="AB397" s="201"/>
      <c r="AC397" s="201"/>
    </row>
    <row r="398" spans="21:29" ht="39.950000000000003" customHeight="1" x14ac:dyDescent="0.25">
      <c r="U398" s="201"/>
      <c r="V398" s="201"/>
      <c r="W398" s="201"/>
      <c r="X398" s="201"/>
      <c r="Y398" s="201"/>
      <c r="Z398" s="201"/>
      <c r="AA398" s="201"/>
      <c r="AB398" s="201"/>
      <c r="AC398" s="201"/>
    </row>
    <row r="399" spans="21:29" ht="39.950000000000003" customHeight="1" x14ac:dyDescent="0.25">
      <c r="U399" s="201"/>
      <c r="V399" s="201"/>
      <c r="W399" s="201"/>
      <c r="X399" s="201"/>
      <c r="Y399" s="201"/>
      <c r="Z399" s="201"/>
      <c r="AA399" s="201"/>
      <c r="AB399" s="201"/>
      <c r="AC399" s="201"/>
    </row>
    <row r="400" spans="21:29" ht="39.950000000000003" customHeight="1" x14ac:dyDescent="0.25">
      <c r="U400" s="201"/>
      <c r="V400" s="201"/>
      <c r="W400" s="201"/>
      <c r="X400" s="201"/>
      <c r="Y400" s="201"/>
      <c r="Z400" s="201"/>
      <c r="AA400" s="201"/>
      <c r="AB400" s="201"/>
      <c r="AC400" s="201"/>
    </row>
    <row r="401" spans="21:29" ht="39.950000000000003" customHeight="1" x14ac:dyDescent="0.25">
      <c r="U401" s="201"/>
      <c r="V401" s="201"/>
      <c r="W401" s="201"/>
      <c r="X401" s="201"/>
      <c r="Y401" s="201"/>
      <c r="Z401" s="201"/>
      <c r="AA401" s="201"/>
      <c r="AB401" s="201"/>
      <c r="AC401" s="201"/>
    </row>
    <row r="402" spans="21:29" ht="39.950000000000003" customHeight="1" x14ac:dyDescent="0.25">
      <c r="U402" s="201"/>
      <c r="V402" s="201"/>
      <c r="W402" s="201"/>
      <c r="X402" s="201"/>
      <c r="Y402" s="201"/>
      <c r="Z402" s="201"/>
      <c r="AA402" s="201"/>
      <c r="AB402" s="201"/>
      <c r="AC402" s="201"/>
    </row>
    <row r="403" spans="21:29" ht="39.950000000000003" customHeight="1" x14ac:dyDescent="0.25">
      <c r="U403" s="201"/>
      <c r="V403" s="201"/>
      <c r="W403" s="201"/>
      <c r="X403" s="201"/>
      <c r="Y403" s="201"/>
      <c r="Z403" s="201"/>
      <c r="AA403" s="201"/>
      <c r="AB403" s="201"/>
      <c r="AC403" s="201"/>
    </row>
    <row r="404" spans="21:29" ht="39.950000000000003" customHeight="1" x14ac:dyDescent="0.25">
      <c r="U404" s="201"/>
      <c r="V404" s="201"/>
      <c r="W404" s="201"/>
      <c r="X404" s="201"/>
      <c r="Y404" s="201"/>
      <c r="Z404" s="201"/>
      <c r="AA404" s="201"/>
      <c r="AB404" s="201"/>
      <c r="AC404" s="201"/>
    </row>
    <row r="405" spans="21:29" ht="39.950000000000003" customHeight="1" x14ac:dyDescent="0.25">
      <c r="U405" s="201"/>
      <c r="V405" s="201"/>
      <c r="W405" s="201"/>
      <c r="X405" s="201"/>
      <c r="Y405" s="201"/>
      <c r="Z405" s="201"/>
      <c r="AA405" s="201"/>
      <c r="AB405" s="201"/>
      <c r="AC405" s="201"/>
    </row>
    <row r="406" spans="21:29" ht="39.950000000000003" customHeight="1" x14ac:dyDescent="0.25">
      <c r="U406" s="201"/>
      <c r="V406" s="201"/>
      <c r="W406" s="201"/>
      <c r="X406" s="201"/>
      <c r="Y406" s="201"/>
      <c r="Z406" s="201"/>
      <c r="AA406" s="201"/>
      <c r="AB406" s="201"/>
      <c r="AC406" s="201"/>
    </row>
    <row r="407" spans="21:29" ht="39.950000000000003" customHeight="1" x14ac:dyDescent="0.25">
      <c r="U407" s="201"/>
      <c r="V407" s="201"/>
      <c r="W407" s="201"/>
      <c r="X407" s="201"/>
      <c r="Y407" s="201"/>
      <c r="Z407" s="201"/>
      <c r="AA407" s="201"/>
      <c r="AB407" s="201"/>
      <c r="AC407" s="201"/>
    </row>
    <row r="408" spans="21:29" ht="39.950000000000003" customHeight="1" x14ac:dyDescent="0.25">
      <c r="U408" s="201"/>
      <c r="V408" s="201"/>
      <c r="W408" s="201"/>
      <c r="X408" s="201"/>
      <c r="Y408" s="201"/>
      <c r="Z408" s="201"/>
      <c r="AA408" s="201"/>
      <c r="AB408" s="201"/>
      <c r="AC408" s="201"/>
    </row>
    <row r="409" spans="21:29" ht="39.950000000000003" customHeight="1" x14ac:dyDescent="0.25">
      <c r="U409" s="201"/>
      <c r="V409" s="201"/>
      <c r="W409" s="201"/>
      <c r="X409" s="201"/>
      <c r="Y409" s="201"/>
      <c r="Z409" s="201"/>
      <c r="AA409" s="201"/>
      <c r="AB409" s="201"/>
      <c r="AC409" s="201"/>
    </row>
    <row r="410" spans="21:29" ht="39.950000000000003" customHeight="1" x14ac:dyDescent="0.25">
      <c r="U410" s="201"/>
      <c r="V410" s="201"/>
      <c r="W410" s="201"/>
      <c r="X410" s="201"/>
      <c r="Y410" s="201"/>
      <c r="Z410" s="201"/>
      <c r="AA410" s="201"/>
      <c r="AB410" s="201"/>
      <c r="AC410" s="201"/>
    </row>
    <row r="411" spans="21:29" ht="39.950000000000003" customHeight="1" x14ac:dyDescent="0.25">
      <c r="U411" s="201"/>
      <c r="V411" s="201"/>
      <c r="W411" s="201"/>
      <c r="X411" s="201"/>
      <c r="Y411" s="201"/>
      <c r="Z411" s="201"/>
      <c r="AA411" s="201"/>
      <c r="AB411" s="201"/>
      <c r="AC411" s="201"/>
    </row>
    <row r="412" spans="21:29" ht="39.950000000000003" customHeight="1" x14ac:dyDescent="0.25">
      <c r="U412" s="201"/>
      <c r="V412" s="201"/>
      <c r="W412" s="201"/>
      <c r="X412" s="201"/>
      <c r="Y412" s="201"/>
      <c r="Z412" s="201"/>
      <c r="AA412" s="201"/>
      <c r="AB412" s="201"/>
      <c r="AC412" s="201"/>
    </row>
    <row r="413" spans="21:29" ht="39.950000000000003" customHeight="1" x14ac:dyDescent="0.25">
      <c r="U413" s="201"/>
      <c r="V413" s="201"/>
      <c r="W413" s="201"/>
      <c r="X413" s="201"/>
      <c r="Y413" s="201"/>
      <c r="Z413" s="201"/>
      <c r="AA413" s="201"/>
      <c r="AB413" s="201"/>
      <c r="AC413" s="201"/>
    </row>
    <row r="414" spans="21:29" ht="39.950000000000003" customHeight="1" x14ac:dyDescent="0.25">
      <c r="U414" s="201"/>
      <c r="V414" s="201"/>
      <c r="W414" s="201"/>
      <c r="X414" s="201"/>
      <c r="Y414" s="201"/>
      <c r="Z414" s="201"/>
      <c r="AA414" s="201"/>
      <c r="AB414" s="201"/>
      <c r="AC414" s="201"/>
    </row>
    <row r="415" spans="21:29" ht="39.950000000000003" customHeight="1" x14ac:dyDescent="0.25">
      <c r="U415" s="201"/>
      <c r="V415" s="201"/>
      <c r="W415" s="201"/>
      <c r="X415" s="201"/>
      <c r="Y415" s="201"/>
      <c r="Z415" s="201"/>
      <c r="AA415" s="201"/>
      <c r="AB415" s="201"/>
      <c r="AC415" s="201"/>
    </row>
    <row r="416" spans="21:29" ht="39.950000000000003" customHeight="1" x14ac:dyDescent="0.25">
      <c r="U416" s="201"/>
      <c r="V416" s="201"/>
      <c r="W416" s="201"/>
      <c r="X416" s="201"/>
      <c r="Y416" s="201"/>
      <c r="Z416" s="201"/>
      <c r="AA416" s="201"/>
      <c r="AB416" s="201"/>
      <c r="AC416" s="201"/>
    </row>
    <row r="417" spans="21:29" ht="39.950000000000003" customHeight="1" x14ac:dyDescent="0.25">
      <c r="U417" s="201"/>
      <c r="V417" s="201"/>
      <c r="W417" s="201"/>
      <c r="X417" s="201"/>
      <c r="Y417" s="201"/>
      <c r="Z417" s="201"/>
      <c r="AA417" s="201"/>
      <c r="AB417" s="201"/>
      <c r="AC417" s="201"/>
    </row>
    <row r="418" spans="21:29" ht="39.950000000000003" customHeight="1" x14ac:dyDescent="0.25">
      <c r="U418" s="201"/>
      <c r="V418" s="201"/>
      <c r="W418" s="201"/>
      <c r="X418" s="201"/>
      <c r="Y418" s="201"/>
      <c r="Z418" s="201"/>
      <c r="AA418" s="201"/>
      <c r="AB418" s="201"/>
      <c r="AC418" s="201"/>
    </row>
    <row r="419" spans="21:29" ht="39.950000000000003" customHeight="1" x14ac:dyDescent="0.25">
      <c r="U419" s="201"/>
      <c r="V419" s="201"/>
      <c r="W419" s="201"/>
      <c r="X419" s="201"/>
      <c r="Y419" s="201"/>
      <c r="Z419" s="201"/>
      <c r="AA419" s="201"/>
      <c r="AB419" s="201"/>
      <c r="AC419" s="201"/>
    </row>
    <row r="420" spans="21:29" ht="39.950000000000003" customHeight="1" x14ac:dyDescent="0.25">
      <c r="U420" s="201"/>
      <c r="V420" s="201"/>
      <c r="W420" s="201"/>
      <c r="X420" s="201"/>
      <c r="Y420" s="201"/>
      <c r="Z420" s="201"/>
      <c r="AA420" s="201"/>
      <c r="AB420" s="201"/>
      <c r="AC420" s="201"/>
    </row>
    <row r="421" spans="21:29" ht="39.950000000000003" customHeight="1" x14ac:dyDescent="0.25">
      <c r="U421" s="201"/>
      <c r="V421" s="201"/>
      <c r="W421" s="201"/>
      <c r="X421" s="201"/>
      <c r="Y421" s="201"/>
      <c r="Z421" s="201"/>
      <c r="AA421" s="201"/>
      <c r="AB421" s="201"/>
      <c r="AC421" s="201"/>
    </row>
    <row r="422" spans="21:29" ht="39.950000000000003" customHeight="1" x14ac:dyDescent="0.25">
      <c r="U422" s="201"/>
      <c r="V422" s="201"/>
      <c r="W422" s="201"/>
      <c r="X422" s="201"/>
      <c r="Y422" s="201"/>
      <c r="Z422" s="201"/>
      <c r="AA422" s="201"/>
      <c r="AB422" s="201"/>
      <c r="AC422" s="201"/>
    </row>
    <row r="423" spans="21:29" ht="39.950000000000003" customHeight="1" x14ac:dyDescent="0.25">
      <c r="U423" s="201"/>
      <c r="V423" s="201"/>
      <c r="W423" s="201"/>
      <c r="X423" s="201"/>
      <c r="Y423" s="201"/>
      <c r="Z423" s="201"/>
      <c r="AA423" s="201"/>
      <c r="AB423" s="201"/>
      <c r="AC423" s="201"/>
    </row>
    <row r="424" spans="21:29" ht="39.950000000000003" customHeight="1" x14ac:dyDescent="0.25">
      <c r="U424" s="201"/>
      <c r="V424" s="201"/>
      <c r="W424" s="201"/>
      <c r="X424" s="201"/>
      <c r="Y424" s="201"/>
      <c r="Z424" s="201"/>
      <c r="AA424" s="201"/>
      <c r="AB424" s="201"/>
      <c r="AC424" s="201"/>
    </row>
    <row r="425" spans="21:29" ht="39.950000000000003" customHeight="1" x14ac:dyDescent="0.25">
      <c r="U425" s="201"/>
      <c r="V425" s="201"/>
      <c r="W425" s="201"/>
      <c r="X425" s="201"/>
      <c r="Y425" s="201"/>
      <c r="Z425" s="201"/>
      <c r="AA425" s="201"/>
      <c r="AB425" s="201"/>
      <c r="AC425" s="201"/>
    </row>
    <row r="426" spans="21:29" ht="39.950000000000003" customHeight="1" x14ac:dyDescent="0.25">
      <c r="U426" s="201"/>
      <c r="V426" s="201"/>
      <c r="W426" s="201"/>
      <c r="X426" s="201"/>
      <c r="Y426" s="201"/>
      <c r="Z426" s="201"/>
      <c r="AA426" s="201"/>
      <c r="AB426" s="201"/>
      <c r="AC426" s="201"/>
    </row>
    <row r="427" spans="21:29" ht="39.950000000000003" customHeight="1" x14ac:dyDescent="0.25">
      <c r="U427" s="201"/>
      <c r="V427" s="201"/>
      <c r="W427" s="201"/>
      <c r="X427" s="201"/>
      <c r="Y427" s="201"/>
      <c r="Z427" s="201"/>
      <c r="AA427" s="201"/>
      <c r="AB427" s="201"/>
      <c r="AC427" s="201"/>
    </row>
    <row r="428" spans="21:29" ht="39.950000000000003" customHeight="1" x14ac:dyDescent="0.25">
      <c r="U428" s="201"/>
      <c r="V428" s="201"/>
      <c r="W428" s="201"/>
      <c r="X428" s="201"/>
      <c r="Y428" s="201"/>
      <c r="Z428" s="201"/>
      <c r="AA428" s="201"/>
      <c r="AB428" s="201"/>
      <c r="AC428" s="201"/>
    </row>
    <row r="429" spans="21:29" ht="39.950000000000003" customHeight="1" x14ac:dyDescent="0.25">
      <c r="U429" s="201"/>
      <c r="V429" s="201"/>
      <c r="W429" s="201"/>
      <c r="X429" s="201"/>
      <c r="Y429" s="201"/>
      <c r="Z429" s="201"/>
      <c r="AA429" s="201"/>
      <c r="AB429" s="201"/>
      <c r="AC429" s="201"/>
    </row>
    <row r="430" spans="21:29" ht="39.950000000000003" customHeight="1" x14ac:dyDescent="0.25">
      <c r="U430" s="201"/>
      <c r="V430" s="201"/>
      <c r="W430" s="201"/>
      <c r="X430" s="201"/>
      <c r="Y430" s="201"/>
      <c r="Z430" s="201"/>
      <c r="AA430" s="201"/>
      <c r="AB430" s="201"/>
      <c r="AC430" s="201"/>
    </row>
    <row r="431" spans="21:29" ht="39.950000000000003" customHeight="1" x14ac:dyDescent="0.25">
      <c r="U431" s="201"/>
      <c r="V431" s="201"/>
      <c r="W431" s="201"/>
      <c r="X431" s="201"/>
      <c r="Y431" s="201"/>
      <c r="Z431" s="201"/>
      <c r="AA431" s="201"/>
      <c r="AB431" s="201"/>
      <c r="AC431" s="201"/>
    </row>
    <row r="432" spans="21:29" ht="39.950000000000003" customHeight="1" x14ac:dyDescent="0.25">
      <c r="U432" s="201"/>
      <c r="V432" s="201"/>
      <c r="W432" s="201"/>
      <c r="X432" s="201"/>
      <c r="Y432" s="201"/>
      <c r="Z432" s="201"/>
      <c r="AA432" s="201"/>
      <c r="AB432" s="201"/>
      <c r="AC432" s="201"/>
    </row>
    <row r="433" spans="21:29" ht="39.950000000000003" customHeight="1" x14ac:dyDescent="0.25">
      <c r="U433" s="201"/>
      <c r="V433" s="201"/>
      <c r="W433" s="201"/>
      <c r="X433" s="201"/>
      <c r="Y433" s="201"/>
      <c r="Z433" s="201"/>
      <c r="AA433" s="201"/>
      <c r="AB433" s="201"/>
      <c r="AC433" s="201"/>
    </row>
    <row r="434" spans="21:29" ht="39.950000000000003" customHeight="1" x14ac:dyDescent="0.25">
      <c r="U434" s="201"/>
      <c r="V434" s="201"/>
      <c r="W434" s="201"/>
      <c r="X434" s="201"/>
      <c r="Y434" s="201"/>
      <c r="Z434" s="201"/>
      <c r="AA434" s="201"/>
      <c r="AB434" s="201"/>
      <c r="AC434" s="201"/>
    </row>
    <row r="435" spans="21:29" ht="39.950000000000003" customHeight="1" x14ac:dyDescent="0.25">
      <c r="U435" s="201"/>
      <c r="V435" s="201"/>
      <c r="W435" s="201"/>
      <c r="X435" s="201"/>
      <c r="Y435" s="201"/>
      <c r="Z435" s="201"/>
      <c r="AA435" s="201"/>
      <c r="AB435" s="201"/>
      <c r="AC435" s="201"/>
    </row>
    <row r="436" spans="21:29" ht="39.950000000000003" customHeight="1" x14ac:dyDescent="0.25">
      <c r="U436" s="201"/>
      <c r="V436" s="201"/>
      <c r="W436" s="201"/>
      <c r="X436" s="201"/>
      <c r="Y436" s="201"/>
      <c r="Z436" s="201"/>
      <c r="AA436" s="201"/>
      <c r="AB436" s="201"/>
      <c r="AC436" s="201"/>
    </row>
    <row r="437" spans="21:29" ht="39.950000000000003" customHeight="1" x14ac:dyDescent="0.25">
      <c r="U437" s="201"/>
      <c r="V437" s="201"/>
      <c r="W437" s="201"/>
      <c r="X437" s="201"/>
      <c r="Y437" s="201"/>
      <c r="Z437" s="201"/>
      <c r="AA437" s="201"/>
      <c r="AB437" s="201"/>
      <c r="AC437" s="201"/>
    </row>
    <row r="438" spans="21:29" ht="39.950000000000003" customHeight="1" x14ac:dyDescent="0.25">
      <c r="U438" s="201"/>
      <c r="V438" s="201"/>
      <c r="W438" s="201"/>
      <c r="X438" s="201"/>
      <c r="Y438" s="201"/>
      <c r="Z438" s="201"/>
      <c r="AA438" s="201"/>
      <c r="AB438" s="201"/>
      <c r="AC438" s="201"/>
    </row>
    <row r="439" spans="21:29" ht="39.950000000000003" customHeight="1" x14ac:dyDescent="0.25">
      <c r="U439" s="201"/>
      <c r="V439" s="201"/>
      <c r="W439" s="201"/>
      <c r="X439" s="201"/>
      <c r="Y439" s="201"/>
      <c r="Z439" s="201"/>
      <c r="AA439" s="201"/>
      <c r="AB439" s="201"/>
      <c r="AC439" s="201"/>
    </row>
    <row r="440" spans="21:29" ht="39.950000000000003" customHeight="1" x14ac:dyDescent="0.25">
      <c r="U440" s="201"/>
      <c r="V440" s="201"/>
      <c r="W440" s="201"/>
      <c r="X440" s="201"/>
      <c r="Y440" s="201"/>
      <c r="Z440" s="201"/>
      <c r="AA440" s="201"/>
      <c r="AB440" s="201"/>
      <c r="AC440" s="201"/>
    </row>
    <row r="441" spans="21:29" ht="39.950000000000003" customHeight="1" x14ac:dyDescent="0.25">
      <c r="U441" s="201"/>
      <c r="V441" s="201"/>
      <c r="W441" s="201"/>
      <c r="X441" s="201"/>
      <c r="Y441" s="201"/>
      <c r="Z441" s="201"/>
      <c r="AA441" s="201"/>
      <c r="AB441" s="201"/>
      <c r="AC441" s="201"/>
    </row>
    <row r="442" spans="21:29" ht="39.950000000000003" customHeight="1" x14ac:dyDescent="0.25">
      <c r="U442" s="201"/>
      <c r="V442" s="201"/>
      <c r="W442" s="201"/>
      <c r="X442" s="201"/>
      <c r="Y442" s="201"/>
      <c r="Z442" s="201"/>
      <c r="AA442" s="201"/>
      <c r="AB442" s="201"/>
      <c r="AC442" s="201"/>
    </row>
    <row r="443" spans="21:29" ht="39.950000000000003" customHeight="1" x14ac:dyDescent="0.25">
      <c r="U443" s="201"/>
      <c r="V443" s="201"/>
      <c r="W443" s="201"/>
      <c r="X443" s="201"/>
      <c r="Y443" s="201"/>
      <c r="Z443" s="201"/>
      <c r="AA443" s="201"/>
      <c r="AB443" s="201"/>
      <c r="AC443" s="201"/>
    </row>
    <row r="444" spans="21:29" ht="39.950000000000003" customHeight="1" x14ac:dyDescent="0.25">
      <c r="U444" s="201"/>
      <c r="V444" s="201"/>
      <c r="W444" s="201"/>
      <c r="X444" s="201"/>
      <c r="Y444" s="201"/>
      <c r="Z444" s="201"/>
      <c r="AA444" s="201"/>
      <c r="AB444" s="201"/>
      <c r="AC444" s="201"/>
    </row>
    <row r="445" spans="21:29" ht="39.950000000000003" customHeight="1" x14ac:dyDescent="0.25">
      <c r="U445" s="201"/>
      <c r="V445" s="201"/>
      <c r="W445" s="201"/>
      <c r="X445" s="201"/>
      <c r="Y445" s="201"/>
      <c r="Z445" s="201"/>
      <c r="AA445" s="201"/>
      <c r="AB445" s="201"/>
      <c r="AC445" s="201"/>
    </row>
    <row r="446" spans="21:29" ht="39.950000000000003" customHeight="1" x14ac:dyDescent="0.25">
      <c r="U446" s="201"/>
      <c r="V446" s="201"/>
      <c r="W446" s="201"/>
      <c r="X446" s="201"/>
      <c r="Y446" s="201"/>
      <c r="Z446" s="201"/>
      <c r="AA446" s="201"/>
      <c r="AB446" s="201"/>
      <c r="AC446" s="201"/>
    </row>
    <row r="447" spans="21:29" ht="39.950000000000003" customHeight="1" x14ac:dyDescent="0.25">
      <c r="U447" s="201"/>
      <c r="V447" s="201"/>
      <c r="W447" s="201"/>
      <c r="X447" s="201"/>
      <c r="Y447" s="201"/>
      <c r="Z447" s="201"/>
      <c r="AA447" s="201"/>
      <c r="AB447" s="201"/>
      <c r="AC447" s="201"/>
    </row>
    <row r="448" spans="21:29" ht="39.950000000000003" customHeight="1" x14ac:dyDescent="0.25">
      <c r="U448" s="201"/>
      <c r="V448" s="201"/>
      <c r="W448" s="201"/>
      <c r="X448" s="201"/>
      <c r="Y448" s="201"/>
      <c r="Z448" s="201"/>
      <c r="AA448" s="201"/>
      <c r="AB448" s="201"/>
      <c r="AC448" s="201"/>
    </row>
    <row r="449" spans="21:29" ht="39.950000000000003" customHeight="1" x14ac:dyDescent="0.25">
      <c r="U449" s="201"/>
      <c r="V449" s="201"/>
      <c r="W449" s="201"/>
      <c r="X449" s="201"/>
      <c r="Y449" s="201"/>
      <c r="Z449" s="201"/>
      <c r="AA449" s="201"/>
      <c r="AB449" s="201"/>
      <c r="AC449" s="201"/>
    </row>
    <row r="450" spans="21:29" ht="39.950000000000003" customHeight="1" x14ac:dyDescent="0.25">
      <c r="U450" s="201"/>
      <c r="V450" s="201"/>
      <c r="W450" s="201"/>
      <c r="X450" s="201"/>
      <c r="Y450" s="201"/>
      <c r="Z450" s="201"/>
      <c r="AA450" s="201"/>
      <c r="AB450" s="201"/>
      <c r="AC450" s="201"/>
    </row>
    <row r="451" spans="21:29" ht="39.950000000000003" customHeight="1" x14ac:dyDescent="0.25">
      <c r="U451" s="201"/>
      <c r="V451" s="201"/>
      <c r="W451" s="201"/>
      <c r="X451" s="201"/>
      <c r="Y451" s="201"/>
      <c r="Z451" s="201"/>
      <c r="AA451" s="201"/>
      <c r="AB451" s="201"/>
      <c r="AC451" s="201"/>
    </row>
    <row r="452" spans="21:29" ht="39.950000000000003" customHeight="1" x14ac:dyDescent="0.25">
      <c r="U452" s="201"/>
      <c r="V452" s="201"/>
      <c r="W452" s="201"/>
      <c r="X452" s="201"/>
      <c r="Y452" s="201"/>
      <c r="Z452" s="201"/>
      <c r="AA452" s="201"/>
      <c r="AB452" s="201"/>
      <c r="AC452" s="201"/>
    </row>
    <row r="453" spans="21:29" ht="39.950000000000003" customHeight="1" x14ac:dyDescent="0.25">
      <c r="U453" s="201"/>
      <c r="V453" s="201"/>
      <c r="W453" s="201"/>
      <c r="X453" s="201"/>
      <c r="Y453" s="201"/>
      <c r="Z453" s="201"/>
      <c r="AA453" s="201"/>
      <c r="AB453" s="201"/>
      <c r="AC453" s="201"/>
    </row>
    <row r="454" spans="21:29" ht="39.950000000000003" customHeight="1" x14ac:dyDescent="0.25">
      <c r="U454" s="201"/>
      <c r="V454" s="201"/>
      <c r="W454" s="201"/>
      <c r="X454" s="201"/>
      <c r="Y454" s="201"/>
      <c r="Z454" s="201"/>
      <c r="AA454" s="201"/>
      <c r="AB454" s="201"/>
      <c r="AC454" s="201"/>
    </row>
    <row r="455" spans="21:29" ht="39.950000000000003" customHeight="1" x14ac:dyDescent="0.25">
      <c r="U455" s="201"/>
      <c r="V455" s="201"/>
      <c r="W455" s="201"/>
      <c r="X455" s="201"/>
      <c r="Y455" s="201"/>
      <c r="Z455" s="201"/>
      <c r="AA455" s="201"/>
      <c r="AB455" s="201"/>
      <c r="AC455" s="201"/>
    </row>
    <row r="456" spans="21:29" ht="39.950000000000003" customHeight="1" x14ac:dyDescent="0.25">
      <c r="U456" s="201"/>
      <c r="V456" s="201"/>
      <c r="W456" s="201"/>
      <c r="X456" s="201"/>
      <c r="Y456" s="201"/>
      <c r="Z456" s="201"/>
      <c r="AA456" s="201"/>
      <c r="AB456" s="201"/>
      <c r="AC456" s="201"/>
    </row>
    <row r="457" spans="21:29" ht="39.950000000000003" customHeight="1" x14ac:dyDescent="0.25">
      <c r="U457" s="201"/>
      <c r="V457" s="201"/>
      <c r="W457" s="201"/>
      <c r="X457" s="201"/>
      <c r="Y457" s="201"/>
      <c r="Z457" s="201"/>
      <c r="AA457" s="201"/>
      <c r="AB457" s="201"/>
      <c r="AC457" s="201"/>
    </row>
    <row r="458" spans="21:29" ht="39.950000000000003" customHeight="1" x14ac:dyDescent="0.25">
      <c r="U458" s="201"/>
      <c r="V458" s="201"/>
      <c r="W458" s="201"/>
      <c r="X458" s="201"/>
      <c r="Y458" s="201"/>
      <c r="Z458" s="201"/>
      <c r="AA458" s="201"/>
      <c r="AB458" s="201"/>
      <c r="AC458" s="201"/>
    </row>
    <row r="459" spans="21:29" ht="39.950000000000003" customHeight="1" x14ac:dyDescent="0.25">
      <c r="U459" s="201"/>
      <c r="V459" s="201"/>
      <c r="W459" s="201"/>
      <c r="X459" s="201"/>
      <c r="Y459" s="201"/>
      <c r="Z459" s="201"/>
      <c r="AA459" s="201"/>
      <c r="AB459" s="201"/>
      <c r="AC459" s="201"/>
    </row>
    <row r="460" spans="21:29" ht="39.950000000000003" customHeight="1" x14ac:dyDescent="0.25">
      <c r="U460" s="201"/>
      <c r="V460" s="201"/>
      <c r="W460" s="201"/>
      <c r="X460" s="201"/>
      <c r="Y460" s="201"/>
      <c r="Z460" s="201"/>
      <c r="AA460" s="201"/>
      <c r="AB460" s="201"/>
      <c r="AC460" s="201"/>
    </row>
    <row r="461" spans="21:29" ht="39.950000000000003" customHeight="1" x14ac:dyDescent="0.25">
      <c r="U461" s="201"/>
      <c r="V461" s="201"/>
      <c r="W461" s="201"/>
      <c r="X461" s="201"/>
      <c r="Y461" s="201"/>
      <c r="Z461" s="201"/>
      <c r="AA461" s="201"/>
      <c r="AB461" s="201"/>
      <c r="AC461" s="201"/>
    </row>
    <row r="462" spans="21:29" ht="39.950000000000003" customHeight="1" x14ac:dyDescent="0.25">
      <c r="U462" s="201"/>
      <c r="V462" s="201"/>
      <c r="W462" s="201"/>
      <c r="X462" s="201"/>
      <c r="Y462" s="201"/>
      <c r="Z462" s="201"/>
      <c r="AA462" s="201"/>
      <c r="AB462" s="201"/>
      <c r="AC462" s="201"/>
    </row>
    <row r="463" spans="21:29" ht="39.950000000000003" customHeight="1" x14ac:dyDescent="0.25">
      <c r="U463" s="201"/>
      <c r="V463" s="201"/>
      <c r="W463" s="201"/>
      <c r="X463" s="201"/>
      <c r="Y463" s="201"/>
      <c r="Z463" s="201"/>
      <c r="AA463" s="201"/>
      <c r="AB463" s="201"/>
      <c r="AC463" s="201"/>
    </row>
    <row r="464" spans="21:29" ht="39.950000000000003" customHeight="1" x14ac:dyDescent="0.25">
      <c r="U464" s="201"/>
      <c r="V464" s="201"/>
      <c r="W464" s="201"/>
      <c r="X464" s="201"/>
      <c r="Y464" s="201"/>
      <c r="Z464" s="201"/>
      <c r="AA464" s="201"/>
      <c r="AB464" s="201"/>
      <c r="AC464" s="201"/>
    </row>
    <row r="465" spans="21:29" ht="39.950000000000003" customHeight="1" x14ac:dyDescent="0.25">
      <c r="U465" s="201"/>
      <c r="V465" s="201"/>
      <c r="W465" s="201"/>
      <c r="X465" s="201"/>
      <c r="Y465" s="201"/>
      <c r="Z465" s="201"/>
      <c r="AA465" s="201"/>
      <c r="AB465" s="201"/>
      <c r="AC465" s="201"/>
    </row>
    <row r="466" spans="21:29" ht="39.950000000000003" customHeight="1" x14ac:dyDescent="0.25">
      <c r="U466" s="201"/>
      <c r="V466" s="201"/>
      <c r="W466" s="201"/>
      <c r="X466" s="201"/>
      <c r="Y466" s="201"/>
      <c r="Z466" s="201"/>
      <c r="AA466" s="201"/>
      <c r="AB466" s="201"/>
      <c r="AC466" s="201"/>
    </row>
    <row r="467" spans="21:29" ht="39.950000000000003" customHeight="1" x14ac:dyDescent="0.25">
      <c r="U467" s="201"/>
      <c r="V467" s="201"/>
      <c r="W467" s="201"/>
      <c r="X467" s="201"/>
      <c r="Y467" s="201"/>
      <c r="Z467" s="201"/>
      <c r="AA467" s="201"/>
      <c r="AB467" s="201"/>
      <c r="AC467" s="201"/>
    </row>
    <row r="468" spans="21:29" ht="39.950000000000003" customHeight="1" x14ac:dyDescent="0.25">
      <c r="U468" s="201"/>
      <c r="V468" s="201"/>
      <c r="W468" s="201"/>
      <c r="X468" s="201"/>
      <c r="Y468" s="201"/>
      <c r="Z468" s="201"/>
      <c r="AA468" s="201"/>
      <c r="AB468" s="201"/>
      <c r="AC468" s="201"/>
    </row>
    <row r="469" spans="21:29" ht="39.950000000000003" customHeight="1" x14ac:dyDescent="0.25">
      <c r="U469" s="201"/>
      <c r="V469" s="201"/>
      <c r="W469" s="201"/>
      <c r="X469" s="201"/>
      <c r="Y469" s="201"/>
      <c r="Z469" s="201"/>
      <c r="AA469" s="201"/>
      <c r="AB469" s="201"/>
      <c r="AC469" s="201"/>
    </row>
    <row r="470" spans="21:29" ht="39.950000000000003" customHeight="1" x14ac:dyDescent="0.25">
      <c r="U470" s="201"/>
      <c r="V470" s="201"/>
      <c r="W470" s="201"/>
      <c r="X470" s="201"/>
      <c r="Y470" s="201"/>
      <c r="Z470" s="201"/>
      <c r="AA470" s="201"/>
      <c r="AB470" s="201"/>
      <c r="AC470" s="201"/>
    </row>
    <row r="471" spans="21:29" ht="39.950000000000003" customHeight="1" x14ac:dyDescent="0.25">
      <c r="U471" s="201"/>
      <c r="V471" s="201"/>
      <c r="W471" s="201"/>
      <c r="X471" s="201"/>
      <c r="Y471" s="201"/>
      <c r="Z471" s="201"/>
      <c r="AA471" s="201"/>
      <c r="AB471" s="201"/>
      <c r="AC471" s="201"/>
    </row>
    <row r="472" spans="21:29" ht="39.950000000000003" customHeight="1" x14ac:dyDescent="0.25">
      <c r="U472" s="201"/>
      <c r="V472" s="201"/>
      <c r="W472" s="201"/>
      <c r="X472" s="201"/>
      <c r="Y472" s="201"/>
      <c r="Z472" s="201"/>
      <c r="AA472" s="201"/>
      <c r="AB472" s="201"/>
      <c r="AC472" s="201"/>
    </row>
    <row r="473" spans="21:29" ht="39.950000000000003" customHeight="1" x14ac:dyDescent="0.25">
      <c r="U473" s="201"/>
      <c r="V473" s="201"/>
      <c r="W473" s="201"/>
      <c r="X473" s="201"/>
      <c r="Y473" s="201"/>
      <c r="Z473" s="201"/>
      <c r="AA473" s="201"/>
      <c r="AB473" s="201"/>
      <c r="AC473" s="201"/>
    </row>
    <row r="474" spans="21:29" ht="39.950000000000003" customHeight="1" x14ac:dyDescent="0.25">
      <c r="U474" s="201"/>
      <c r="V474" s="201"/>
      <c r="W474" s="201"/>
      <c r="X474" s="201"/>
      <c r="Y474" s="201"/>
      <c r="Z474" s="201"/>
      <c r="AA474" s="201"/>
      <c r="AB474" s="201"/>
      <c r="AC474" s="201"/>
    </row>
    <row r="475" spans="21:29" ht="39.950000000000003" customHeight="1" x14ac:dyDescent="0.25">
      <c r="U475" s="201"/>
      <c r="V475" s="201"/>
      <c r="W475" s="201"/>
      <c r="X475" s="201"/>
      <c r="Y475" s="201"/>
      <c r="Z475" s="201"/>
      <c r="AA475" s="201"/>
      <c r="AB475" s="201"/>
      <c r="AC475" s="201"/>
    </row>
    <row r="476" spans="21:29" ht="39.950000000000003" customHeight="1" x14ac:dyDescent="0.25">
      <c r="U476" s="201"/>
      <c r="V476" s="201"/>
      <c r="W476" s="201"/>
      <c r="X476" s="201"/>
      <c r="Y476" s="201"/>
      <c r="Z476" s="201"/>
      <c r="AA476" s="201"/>
      <c r="AB476" s="201"/>
      <c r="AC476" s="201"/>
    </row>
    <row r="477" spans="21:29" ht="39.950000000000003" customHeight="1" x14ac:dyDescent="0.25">
      <c r="U477" s="201"/>
      <c r="V477" s="201"/>
      <c r="W477" s="201"/>
      <c r="X477" s="201"/>
      <c r="Y477" s="201"/>
      <c r="Z477" s="201"/>
      <c r="AA477" s="201"/>
      <c r="AB477" s="201"/>
      <c r="AC477" s="201"/>
    </row>
    <row r="478" spans="21:29" ht="39.950000000000003" customHeight="1" x14ac:dyDescent="0.25">
      <c r="U478" s="201"/>
      <c r="V478" s="201"/>
      <c r="W478" s="201"/>
      <c r="X478" s="201"/>
      <c r="Y478" s="201"/>
      <c r="Z478" s="201"/>
      <c r="AA478" s="201"/>
      <c r="AB478" s="201"/>
      <c r="AC478" s="201"/>
    </row>
    <row r="479" spans="21:29" ht="39.950000000000003" customHeight="1" x14ac:dyDescent="0.25">
      <c r="U479" s="201"/>
      <c r="V479" s="201"/>
      <c r="W479" s="201"/>
      <c r="X479" s="201"/>
      <c r="Y479" s="201"/>
      <c r="Z479" s="201"/>
      <c r="AA479" s="201"/>
      <c r="AB479" s="201"/>
      <c r="AC479" s="201"/>
    </row>
    <row r="480" spans="21:29" ht="39.950000000000003" customHeight="1" x14ac:dyDescent="0.25">
      <c r="U480" s="201"/>
      <c r="V480" s="201"/>
      <c r="W480" s="201"/>
      <c r="X480" s="201"/>
      <c r="Y480" s="201"/>
      <c r="Z480" s="201"/>
      <c r="AA480" s="201"/>
      <c r="AB480" s="201"/>
      <c r="AC480" s="201"/>
    </row>
    <row r="481" spans="21:29" ht="39.950000000000003" customHeight="1" x14ac:dyDescent="0.25">
      <c r="U481" s="201"/>
      <c r="V481" s="201"/>
      <c r="W481" s="201"/>
      <c r="X481" s="201"/>
      <c r="Y481" s="201"/>
      <c r="Z481" s="201"/>
      <c r="AA481" s="201"/>
      <c r="AB481" s="201"/>
      <c r="AC481" s="201"/>
    </row>
    <row r="482" spans="21:29" ht="39.950000000000003" customHeight="1" x14ac:dyDescent="0.25">
      <c r="U482" s="201"/>
      <c r="V482" s="201"/>
      <c r="W482" s="201"/>
      <c r="X482" s="201"/>
      <c r="Y482" s="201"/>
      <c r="Z482" s="201"/>
      <c r="AA482" s="201"/>
      <c r="AB482" s="201"/>
      <c r="AC482" s="201"/>
    </row>
    <row r="483" spans="21:29" ht="39.950000000000003" customHeight="1" x14ac:dyDescent="0.25">
      <c r="U483" s="201"/>
      <c r="V483" s="201"/>
      <c r="W483" s="201"/>
      <c r="X483" s="201"/>
      <c r="Y483" s="201"/>
      <c r="Z483" s="201"/>
      <c r="AA483" s="201"/>
      <c r="AB483" s="201"/>
      <c r="AC483" s="201"/>
    </row>
    <row r="484" spans="21:29" ht="39.950000000000003" customHeight="1" x14ac:dyDescent="0.25">
      <c r="U484" s="201"/>
      <c r="V484" s="201"/>
      <c r="W484" s="201"/>
      <c r="X484" s="201"/>
      <c r="Y484" s="201"/>
      <c r="Z484" s="201"/>
      <c r="AA484" s="201"/>
      <c r="AB484" s="201"/>
      <c r="AC484" s="201"/>
    </row>
    <row r="485" spans="21:29" ht="39.950000000000003" customHeight="1" x14ac:dyDescent="0.25">
      <c r="U485" s="201"/>
      <c r="V485" s="201"/>
      <c r="W485" s="201"/>
      <c r="X485" s="201"/>
      <c r="Y485" s="201"/>
      <c r="Z485" s="201"/>
      <c r="AA485" s="201"/>
      <c r="AB485" s="201"/>
      <c r="AC485" s="201"/>
    </row>
    <row r="486" spans="21:29" ht="39.950000000000003" customHeight="1" x14ac:dyDescent="0.25">
      <c r="U486" s="201"/>
      <c r="V486" s="201"/>
      <c r="W486" s="201"/>
      <c r="X486" s="201"/>
      <c r="Y486" s="201"/>
      <c r="Z486" s="201"/>
      <c r="AA486" s="201"/>
      <c r="AB486" s="201"/>
      <c r="AC486" s="201"/>
    </row>
    <row r="487" spans="21:29" ht="39.950000000000003" customHeight="1" x14ac:dyDescent="0.25">
      <c r="U487" s="201"/>
      <c r="V487" s="201"/>
      <c r="W487" s="201"/>
      <c r="X487" s="201"/>
      <c r="Y487" s="201"/>
      <c r="Z487" s="201"/>
      <c r="AA487" s="201"/>
      <c r="AB487" s="201"/>
      <c r="AC487" s="201"/>
    </row>
    <row r="488" spans="21:29" ht="39.950000000000003" customHeight="1" x14ac:dyDescent="0.25">
      <c r="U488" s="201"/>
      <c r="V488" s="201"/>
      <c r="W488" s="201"/>
      <c r="X488" s="201"/>
      <c r="Y488" s="201"/>
      <c r="Z488" s="201"/>
      <c r="AA488" s="201"/>
      <c r="AB488" s="201"/>
      <c r="AC488" s="201"/>
    </row>
    <row r="489" spans="21:29" ht="39.950000000000003" customHeight="1" x14ac:dyDescent="0.25">
      <c r="U489" s="201"/>
      <c r="V489" s="201"/>
      <c r="W489" s="201"/>
      <c r="X489" s="201"/>
      <c r="Y489" s="201"/>
      <c r="Z489" s="201"/>
      <c r="AA489" s="201"/>
      <c r="AB489" s="201"/>
      <c r="AC489" s="201"/>
    </row>
    <row r="490" spans="21:29" ht="39.950000000000003" customHeight="1" x14ac:dyDescent="0.25">
      <c r="U490" s="201"/>
      <c r="V490" s="201"/>
      <c r="W490" s="201"/>
      <c r="X490" s="201"/>
      <c r="Y490" s="201"/>
      <c r="Z490" s="201"/>
      <c r="AA490" s="201"/>
      <c r="AB490" s="201"/>
      <c r="AC490" s="201"/>
    </row>
    <row r="491" spans="21:29" ht="39.950000000000003" customHeight="1" x14ac:dyDescent="0.25">
      <c r="U491" s="201"/>
      <c r="V491" s="201"/>
      <c r="W491" s="201"/>
      <c r="X491" s="201"/>
      <c r="Y491" s="201"/>
      <c r="Z491" s="201"/>
      <c r="AA491" s="201"/>
      <c r="AB491" s="201"/>
      <c r="AC491" s="201"/>
    </row>
    <row r="492" spans="21:29" ht="39.950000000000003" customHeight="1" x14ac:dyDescent="0.25">
      <c r="U492" s="201"/>
      <c r="V492" s="201"/>
      <c r="W492" s="201"/>
      <c r="X492" s="201"/>
      <c r="Y492" s="201"/>
      <c r="Z492" s="201"/>
      <c r="AA492" s="201"/>
      <c r="AB492" s="201"/>
      <c r="AC492" s="201"/>
    </row>
    <row r="493" spans="21:29" ht="39.950000000000003" customHeight="1" x14ac:dyDescent="0.25">
      <c r="U493" s="201"/>
      <c r="V493" s="201"/>
      <c r="W493" s="201"/>
      <c r="X493" s="201"/>
      <c r="Y493" s="201"/>
      <c r="Z493" s="201"/>
      <c r="AA493" s="201"/>
      <c r="AB493" s="201"/>
      <c r="AC493" s="201"/>
    </row>
    <row r="494" spans="21:29" ht="39.950000000000003" customHeight="1" x14ac:dyDescent="0.25">
      <c r="U494" s="201"/>
      <c r="V494" s="201"/>
      <c r="W494" s="201"/>
      <c r="X494" s="201"/>
      <c r="Y494" s="201"/>
      <c r="Z494" s="201"/>
      <c r="AA494" s="201"/>
      <c r="AB494" s="201"/>
      <c r="AC494" s="201"/>
    </row>
    <row r="495" spans="21:29" ht="39.950000000000003" customHeight="1" x14ac:dyDescent="0.25">
      <c r="U495" s="201"/>
      <c r="V495" s="201"/>
      <c r="W495" s="201"/>
      <c r="X495" s="201"/>
      <c r="Y495" s="201"/>
      <c r="Z495" s="201"/>
      <c r="AA495" s="201"/>
      <c r="AB495" s="201"/>
      <c r="AC495" s="201"/>
    </row>
    <row r="496" spans="21:29" ht="39.950000000000003" customHeight="1" x14ac:dyDescent="0.25">
      <c r="U496" s="201"/>
      <c r="V496" s="201"/>
      <c r="W496" s="201"/>
      <c r="X496" s="201"/>
      <c r="Y496" s="201"/>
      <c r="Z496" s="201"/>
      <c r="AA496" s="201"/>
      <c r="AB496" s="201"/>
      <c r="AC496" s="201"/>
    </row>
    <row r="497" spans="21:29" ht="39.950000000000003" customHeight="1" x14ac:dyDescent="0.25">
      <c r="U497" s="201"/>
      <c r="V497" s="201"/>
      <c r="W497" s="201"/>
      <c r="X497" s="201"/>
      <c r="Y497" s="201"/>
      <c r="Z497" s="201"/>
      <c r="AA497" s="201"/>
      <c r="AB497" s="201"/>
      <c r="AC497" s="201"/>
    </row>
    <row r="498" spans="21:29" ht="39.950000000000003" customHeight="1" x14ac:dyDescent="0.25">
      <c r="U498" s="201"/>
      <c r="V498" s="201"/>
      <c r="W498" s="201"/>
      <c r="X498" s="201"/>
      <c r="Y498" s="201"/>
      <c r="Z498" s="201"/>
      <c r="AA498" s="201"/>
      <c r="AB498" s="201"/>
      <c r="AC498" s="201"/>
    </row>
    <row r="499" spans="21:29" ht="39.950000000000003" customHeight="1" x14ac:dyDescent="0.25">
      <c r="U499" s="201"/>
      <c r="V499" s="201"/>
      <c r="W499" s="201"/>
      <c r="X499" s="201"/>
      <c r="Y499" s="201"/>
      <c r="Z499" s="201"/>
      <c r="AA499" s="201"/>
      <c r="AB499" s="201"/>
      <c r="AC499" s="201"/>
    </row>
    <row r="500" spans="21:29" ht="39.950000000000003" customHeight="1" x14ac:dyDescent="0.25">
      <c r="U500" s="201"/>
      <c r="V500" s="201"/>
      <c r="W500" s="201"/>
      <c r="X500" s="201"/>
      <c r="Y500" s="201"/>
      <c r="Z500" s="201"/>
      <c r="AA500" s="201"/>
      <c r="AB500" s="201"/>
      <c r="AC500" s="201"/>
    </row>
    <row r="501" spans="21:29" ht="39.950000000000003" customHeight="1" x14ac:dyDescent="0.25">
      <c r="U501" s="201"/>
      <c r="V501" s="201"/>
      <c r="W501" s="201"/>
      <c r="X501" s="201"/>
      <c r="Y501" s="201"/>
      <c r="Z501" s="201"/>
      <c r="AA501" s="201"/>
      <c r="AB501" s="201"/>
      <c r="AC501" s="201"/>
    </row>
    <row r="502" spans="21:29" ht="39.950000000000003" customHeight="1" x14ac:dyDescent="0.25">
      <c r="U502" s="201"/>
      <c r="V502" s="201"/>
      <c r="W502" s="201"/>
      <c r="X502" s="201"/>
      <c r="Y502" s="201"/>
      <c r="Z502" s="201"/>
      <c r="AA502" s="201"/>
      <c r="AB502" s="201"/>
      <c r="AC502" s="201"/>
    </row>
    <row r="503" spans="21:29" ht="39.950000000000003" customHeight="1" x14ac:dyDescent="0.25">
      <c r="U503" s="201"/>
      <c r="V503" s="201"/>
      <c r="W503" s="201"/>
      <c r="X503" s="201"/>
      <c r="Y503" s="201"/>
      <c r="Z503" s="201"/>
      <c r="AA503" s="201"/>
      <c r="AB503" s="201"/>
      <c r="AC503" s="201"/>
    </row>
    <row r="504" spans="21:29" ht="39.950000000000003" customHeight="1" x14ac:dyDescent="0.25">
      <c r="U504" s="201"/>
      <c r="V504" s="201"/>
      <c r="W504" s="201"/>
      <c r="X504" s="201"/>
      <c r="Y504" s="201"/>
      <c r="Z504" s="201"/>
      <c r="AA504" s="201"/>
      <c r="AB504" s="201"/>
      <c r="AC504" s="201"/>
    </row>
    <row r="505" spans="21:29" ht="39.950000000000003" customHeight="1" x14ac:dyDescent="0.25">
      <c r="U505" s="201"/>
      <c r="V505" s="201"/>
      <c r="W505" s="201"/>
      <c r="X505" s="201"/>
      <c r="Y505" s="201"/>
      <c r="Z505" s="201"/>
      <c r="AA505" s="201"/>
      <c r="AB505" s="201"/>
      <c r="AC505" s="201"/>
    </row>
    <row r="506" spans="21:29" ht="39.950000000000003" customHeight="1" x14ac:dyDescent="0.25">
      <c r="U506" s="201"/>
      <c r="V506" s="201"/>
      <c r="W506" s="201"/>
      <c r="X506" s="201"/>
      <c r="Y506" s="201"/>
      <c r="Z506" s="201"/>
      <c r="AA506" s="201"/>
      <c r="AB506" s="201"/>
      <c r="AC506" s="201"/>
    </row>
    <row r="507" spans="21:29" ht="39.950000000000003" customHeight="1" x14ac:dyDescent="0.25">
      <c r="U507" s="201"/>
      <c r="V507" s="201"/>
      <c r="W507" s="201"/>
      <c r="X507" s="201"/>
      <c r="Y507" s="201"/>
      <c r="Z507" s="201"/>
      <c r="AA507" s="201"/>
      <c r="AB507" s="201"/>
      <c r="AC507" s="201"/>
    </row>
    <row r="508" spans="21:29" ht="39.950000000000003" customHeight="1" x14ac:dyDescent="0.25">
      <c r="U508" s="201"/>
      <c r="V508" s="201"/>
      <c r="W508" s="201"/>
      <c r="X508" s="201"/>
      <c r="Y508" s="201"/>
      <c r="Z508" s="201"/>
      <c r="AA508" s="201"/>
      <c r="AB508" s="201"/>
      <c r="AC508" s="201"/>
    </row>
    <row r="509" spans="21:29" ht="39.950000000000003" customHeight="1" x14ac:dyDescent="0.25">
      <c r="U509" s="201"/>
      <c r="V509" s="201"/>
      <c r="W509" s="201"/>
      <c r="X509" s="201"/>
      <c r="Y509" s="201"/>
      <c r="Z509" s="201"/>
      <c r="AA509" s="201"/>
      <c r="AB509" s="201"/>
      <c r="AC509" s="201"/>
    </row>
    <row r="510" spans="21:29" ht="39.950000000000003" customHeight="1" x14ac:dyDescent="0.25">
      <c r="U510" s="201"/>
      <c r="V510" s="201"/>
      <c r="W510" s="201"/>
      <c r="X510" s="201"/>
      <c r="Y510" s="201"/>
      <c r="Z510" s="201"/>
      <c r="AA510" s="201"/>
      <c r="AB510" s="201"/>
      <c r="AC510" s="201"/>
    </row>
    <row r="511" spans="21:29" ht="39.950000000000003" customHeight="1" x14ac:dyDescent="0.25">
      <c r="U511" s="201"/>
      <c r="V511" s="201"/>
      <c r="W511" s="201"/>
      <c r="X511" s="201"/>
      <c r="Y511" s="201"/>
      <c r="Z511" s="201"/>
      <c r="AA511" s="201"/>
      <c r="AB511" s="201"/>
      <c r="AC511" s="201"/>
    </row>
    <row r="512" spans="21:29" ht="39.950000000000003" customHeight="1" x14ac:dyDescent="0.25">
      <c r="U512" s="201"/>
      <c r="V512" s="201"/>
      <c r="W512" s="201"/>
      <c r="X512" s="201"/>
      <c r="Y512" s="201"/>
      <c r="Z512" s="201"/>
      <c r="AA512" s="201"/>
      <c r="AB512" s="201"/>
      <c r="AC512" s="201"/>
    </row>
    <row r="513" spans="21:29" ht="39.950000000000003" customHeight="1" x14ac:dyDescent="0.25">
      <c r="U513" s="201"/>
      <c r="V513" s="201"/>
      <c r="W513" s="201"/>
      <c r="X513" s="201"/>
      <c r="Y513" s="201"/>
      <c r="Z513" s="201"/>
      <c r="AA513" s="201"/>
      <c r="AB513" s="201"/>
      <c r="AC513" s="201"/>
    </row>
    <row r="514" spans="21:29" ht="39.950000000000003" customHeight="1" x14ac:dyDescent="0.25">
      <c r="U514" s="201"/>
      <c r="V514" s="201"/>
      <c r="W514" s="201"/>
      <c r="X514" s="201"/>
      <c r="Y514" s="201"/>
      <c r="Z514" s="201"/>
      <c r="AA514" s="201"/>
      <c r="AB514" s="201"/>
      <c r="AC514" s="201"/>
    </row>
    <row r="515" spans="21:29" ht="39.950000000000003" customHeight="1" x14ac:dyDescent="0.25">
      <c r="U515" s="201"/>
      <c r="V515" s="201"/>
      <c r="W515" s="201"/>
      <c r="X515" s="201"/>
      <c r="Y515" s="201"/>
      <c r="Z515" s="201"/>
      <c r="AA515" s="201"/>
      <c r="AB515" s="201"/>
      <c r="AC515" s="201"/>
    </row>
    <row r="516" spans="21:29" ht="39.950000000000003" customHeight="1" x14ac:dyDescent="0.25">
      <c r="U516" s="201"/>
      <c r="V516" s="201"/>
      <c r="W516" s="201"/>
      <c r="X516" s="201"/>
      <c r="Y516" s="201"/>
      <c r="Z516" s="201"/>
      <c r="AA516" s="201"/>
      <c r="AB516" s="201"/>
      <c r="AC516" s="201"/>
    </row>
    <row r="517" spans="21:29" ht="39.950000000000003" customHeight="1" x14ac:dyDescent="0.25">
      <c r="U517" s="201"/>
      <c r="V517" s="201"/>
      <c r="W517" s="201"/>
      <c r="X517" s="201"/>
      <c r="Y517" s="201"/>
      <c r="Z517" s="201"/>
      <c r="AA517" s="201"/>
      <c r="AB517" s="201"/>
      <c r="AC517" s="201"/>
    </row>
    <row r="518" spans="21:29" ht="39.950000000000003" customHeight="1" x14ac:dyDescent="0.25">
      <c r="U518" s="201"/>
      <c r="V518" s="201"/>
      <c r="W518" s="201"/>
      <c r="X518" s="201"/>
      <c r="Y518" s="201"/>
      <c r="Z518" s="201"/>
      <c r="AA518" s="201"/>
      <c r="AB518" s="201"/>
      <c r="AC518" s="201"/>
    </row>
    <row r="519" spans="21:29" ht="39.950000000000003" customHeight="1" x14ac:dyDescent="0.25">
      <c r="U519" s="201"/>
      <c r="V519" s="201"/>
      <c r="W519" s="201"/>
      <c r="X519" s="201"/>
      <c r="Y519" s="201"/>
      <c r="Z519" s="201"/>
      <c r="AA519" s="201"/>
      <c r="AB519" s="201"/>
      <c r="AC519" s="201"/>
    </row>
    <row r="520" spans="21:29" ht="39.950000000000003" customHeight="1" x14ac:dyDescent="0.25">
      <c r="U520" s="201"/>
      <c r="V520" s="201"/>
      <c r="W520" s="201"/>
      <c r="X520" s="201"/>
      <c r="Y520" s="201"/>
      <c r="Z520" s="201"/>
      <c r="AA520" s="201"/>
      <c r="AB520" s="201"/>
      <c r="AC520" s="201"/>
    </row>
    <row r="521" spans="21:29" ht="39.950000000000003" customHeight="1" x14ac:dyDescent="0.25">
      <c r="U521" s="201"/>
      <c r="V521" s="201"/>
      <c r="W521" s="201"/>
      <c r="X521" s="201"/>
      <c r="Y521" s="201"/>
      <c r="Z521" s="201"/>
      <c r="AA521" s="201"/>
      <c r="AB521" s="201"/>
      <c r="AC521" s="201"/>
    </row>
    <row r="522" spans="21:29" ht="39.950000000000003" customHeight="1" x14ac:dyDescent="0.25">
      <c r="U522" s="201"/>
      <c r="V522" s="201"/>
      <c r="W522" s="201"/>
      <c r="X522" s="201"/>
      <c r="Y522" s="201"/>
      <c r="Z522" s="201"/>
      <c r="AA522" s="201"/>
      <c r="AB522" s="201"/>
      <c r="AC522" s="201"/>
    </row>
    <row r="523" spans="21:29" ht="39.950000000000003" customHeight="1" x14ac:dyDescent="0.25">
      <c r="U523" s="201"/>
      <c r="V523" s="201"/>
      <c r="W523" s="201"/>
      <c r="X523" s="201"/>
      <c r="Y523" s="201"/>
      <c r="Z523" s="201"/>
      <c r="AA523" s="201"/>
      <c r="AB523" s="201"/>
      <c r="AC523" s="201"/>
    </row>
    <row r="524" spans="21:29" ht="39.950000000000003" customHeight="1" x14ac:dyDescent="0.25">
      <c r="U524" s="201"/>
      <c r="V524" s="201"/>
      <c r="W524" s="201"/>
      <c r="X524" s="201"/>
      <c r="Y524" s="201"/>
      <c r="Z524" s="201"/>
      <c r="AA524" s="201"/>
      <c r="AB524" s="201"/>
      <c r="AC524" s="201"/>
    </row>
    <row r="525" spans="21:29" ht="39.950000000000003" customHeight="1" x14ac:dyDescent="0.25">
      <c r="U525" s="201"/>
      <c r="V525" s="201"/>
      <c r="W525" s="201"/>
      <c r="X525" s="201"/>
      <c r="Y525" s="201"/>
      <c r="Z525" s="201"/>
      <c r="AA525" s="201"/>
      <c r="AB525" s="201"/>
      <c r="AC525" s="201"/>
    </row>
    <row r="526" spans="21:29" ht="39.950000000000003" customHeight="1" x14ac:dyDescent="0.25">
      <c r="U526" s="201"/>
      <c r="V526" s="201"/>
      <c r="W526" s="201"/>
      <c r="X526" s="201"/>
      <c r="Y526" s="201"/>
      <c r="Z526" s="201"/>
      <c r="AA526" s="201"/>
      <c r="AB526" s="201"/>
      <c r="AC526" s="201"/>
    </row>
    <row r="527" spans="21:29" ht="39.950000000000003" customHeight="1" x14ac:dyDescent="0.25">
      <c r="U527" s="201"/>
      <c r="V527" s="201"/>
      <c r="W527" s="201"/>
      <c r="X527" s="201"/>
      <c r="Y527" s="201"/>
      <c r="Z527" s="201"/>
      <c r="AA527" s="201"/>
      <c r="AB527" s="201"/>
      <c r="AC527" s="201"/>
    </row>
    <row r="528" spans="21:29" ht="39.950000000000003" customHeight="1" x14ac:dyDescent="0.25">
      <c r="U528" s="201"/>
      <c r="V528" s="201"/>
      <c r="W528" s="201"/>
      <c r="X528" s="201"/>
      <c r="Y528" s="201"/>
      <c r="Z528" s="201"/>
      <c r="AA528" s="201"/>
      <c r="AB528" s="201"/>
      <c r="AC528" s="201"/>
    </row>
    <row r="529" spans="21:29" ht="39.950000000000003" customHeight="1" x14ac:dyDescent="0.25">
      <c r="U529" s="201"/>
      <c r="V529" s="201"/>
      <c r="W529" s="201"/>
      <c r="X529" s="201"/>
      <c r="Y529" s="201"/>
      <c r="Z529" s="201"/>
      <c r="AA529" s="201"/>
      <c r="AB529" s="201"/>
      <c r="AC529" s="201"/>
    </row>
    <row r="530" spans="21:29" ht="39.950000000000003" customHeight="1" x14ac:dyDescent="0.25">
      <c r="U530" s="201"/>
      <c r="V530" s="201"/>
      <c r="W530" s="201"/>
      <c r="X530" s="201"/>
      <c r="Y530" s="201"/>
      <c r="Z530" s="201"/>
      <c r="AA530" s="201"/>
      <c r="AB530" s="201"/>
      <c r="AC530" s="201"/>
    </row>
    <row r="531" spans="21:29" ht="39.950000000000003" customHeight="1" x14ac:dyDescent="0.25">
      <c r="U531" s="201"/>
      <c r="V531" s="201"/>
      <c r="W531" s="201"/>
      <c r="X531" s="201"/>
      <c r="Y531" s="201"/>
      <c r="Z531" s="201"/>
      <c r="AA531" s="201"/>
      <c r="AB531" s="201"/>
      <c r="AC531" s="201"/>
    </row>
    <row r="532" spans="21:29" ht="39.950000000000003" customHeight="1" x14ac:dyDescent="0.25">
      <c r="U532" s="201"/>
      <c r="V532" s="201"/>
      <c r="W532" s="201"/>
      <c r="X532" s="201"/>
      <c r="Y532" s="201"/>
      <c r="Z532" s="201"/>
      <c r="AA532" s="201"/>
      <c r="AB532" s="201"/>
      <c r="AC532" s="201"/>
    </row>
    <row r="533" spans="21:29" ht="39.950000000000003" customHeight="1" x14ac:dyDescent="0.25">
      <c r="U533" s="201"/>
      <c r="V533" s="201"/>
      <c r="W533" s="201"/>
      <c r="X533" s="201"/>
      <c r="Y533" s="201"/>
      <c r="Z533" s="201"/>
      <c r="AA533" s="201"/>
      <c r="AB533" s="201"/>
      <c r="AC533" s="201"/>
    </row>
    <row r="534" spans="21:29" ht="39.950000000000003" customHeight="1" x14ac:dyDescent="0.25">
      <c r="U534" s="201"/>
      <c r="V534" s="201"/>
      <c r="W534" s="201"/>
      <c r="X534" s="201"/>
      <c r="Y534" s="201"/>
      <c r="Z534" s="201"/>
      <c r="AA534" s="201"/>
      <c r="AB534" s="201"/>
      <c r="AC534" s="201"/>
    </row>
    <row r="535" spans="21:29" ht="39.950000000000003" customHeight="1" x14ac:dyDescent="0.25">
      <c r="U535" s="201"/>
      <c r="V535" s="201"/>
      <c r="W535" s="201"/>
      <c r="X535" s="201"/>
      <c r="Y535" s="201"/>
      <c r="Z535" s="201"/>
      <c r="AA535" s="201"/>
      <c r="AB535" s="201"/>
      <c r="AC535" s="201"/>
    </row>
    <row r="536" spans="21:29" ht="39.950000000000003" customHeight="1" x14ac:dyDescent="0.25">
      <c r="U536" s="201"/>
      <c r="V536" s="201"/>
      <c r="W536" s="201"/>
      <c r="X536" s="201"/>
      <c r="Y536" s="201"/>
      <c r="Z536" s="201"/>
      <c r="AA536" s="201"/>
      <c r="AB536" s="201"/>
      <c r="AC536" s="201"/>
    </row>
    <row r="537" spans="21:29" ht="39.950000000000003" customHeight="1" x14ac:dyDescent="0.25">
      <c r="U537" s="201"/>
      <c r="V537" s="201"/>
      <c r="W537" s="201"/>
      <c r="X537" s="201"/>
      <c r="Y537" s="201"/>
      <c r="Z537" s="201"/>
      <c r="AA537" s="201"/>
      <c r="AB537" s="201"/>
      <c r="AC537" s="201"/>
    </row>
    <row r="538" spans="21:29" ht="39.950000000000003" customHeight="1" x14ac:dyDescent="0.25">
      <c r="U538" s="201"/>
      <c r="V538" s="201"/>
      <c r="W538" s="201"/>
      <c r="X538" s="201"/>
      <c r="Y538" s="201"/>
      <c r="Z538" s="201"/>
      <c r="AA538" s="201"/>
      <c r="AB538" s="201"/>
      <c r="AC538" s="201"/>
    </row>
    <row r="539" spans="21:29" ht="39.950000000000003" customHeight="1" x14ac:dyDescent="0.25">
      <c r="U539" s="201"/>
      <c r="V539" s="201"/>
      <c r="W539" s="201"/>
      <c r="X539" s="201"/>
      <c r="Y539" s="201"/>
      <c r="Z539" s="201"/>
      <c r="AA539" s="201"/>
      <c r="AB539" s="201"/>
      <c r="AC539" s="201"/>
    </row>
    <row r="540" spans="21:29" ht="39.950000000000003" customHeight="1" x14ac:dyDescent="0.25">
      <c r="U540" s="201"/>
      <c r="V540" s="201"/>
      <c r="W540" s="201"/>
      <c r="X540" s="201"/>
      <c r="Y540" s="201"/>
      <c r="Z540" s="201"/>
      <c r="AA540" s="201"/>
      <c r="AB540" s="201"/>
      <c r="AC540" s="201"/>
    </row>
    <row r="541" spans="21:29" ht="39.950000000000003" customHeight="1" x14ac:dyDescent="0.25">
      <c r="U541" s="201"/>
      <c r="V541" s="201"/>
      <c r="W541" s="201"/>
      <c r="X541" s="201"/>
      <c r="Y541" s="201"/>
      <c r="Z541" s="201"/>
      <c r="AA541" s="201"/>
      <c r="AB541" s="201"/>
      <c r="AC541" s="201"/>
    </row>
    <row r="542" spans="21:29" ht="39.950000000000003" customHeight="1" x14ac:dyDescent="0.25">
      <c r="U542" s="201"/>
      <c r="V542" s="201"/>
      <c r="W542" s="201"/>
      <c r="X542" s="201"/>
      <c r="Y542" s="201"/>
      <c r="Z542" s="201"/>
      <c r="AA542" s="201"/>
      <c r="AB542" s="201"/>
      <c r="AC542" s="201"/>
    </row>
    <row r="543" spans="21:29" ht="39.950000000000003" customHeight="1" x14ac:dyDescent="0.25">
      <c r="U543" s="201"/>
      <c r="V543" s="201"/>
      <c r="W543" s="201"/>
      <c r="X543" s="201"/>
      <c r="Y543" s="201"/>
      <c r="Z543" s="201"/>
      <c r="AA543" s="201"/>
      <c r="AB543" s="201"/>
      <c r="AC543" s="201"/>
    </row>
    <row r="544" spans="21:29" ht="39.950000000000003" customHeight="1" x14ac:dyDescent="0.25">
      <c r="U544" s="201"/>
      <c r="V544" s="201"/>
      <c r="W544" s="201"/>
      <c r="X544" s="201"/>
      <c r="Y544" s="201"/>
      <c r="Z544" s="201"/>
      <c r="AA544" s="201"/>
      <c r="AB544" s="201"/>
      <c r="AC544" s="201"/>
    </row>
    <row r="545" spans="21:29" ht="39.950000000000003" customHeight="1" x14ac:dyDescent="0.25">
      <c r="U545" s="201"/>
      <c r="V545" s="201"/>
      <c r="W545" s="201"/>
      <c r="X545" s="201"/>
      <c r="Y545" s="201"/>
      <c r="Z545" s="201"/>
      <c r="AA545" s="201"/>
      <c r="AB545" s="201"/>
      <c r="AC545" s="201"/>
    </row>
    <row r="546" spans="21:29" ht="39.950000000000003" customHeight="1" x14ac:dyDescent="0.25">
      <c r="U546" s="201"/>
      <c r="V546" s="201"/>
      <c r="W546" s="201"/>
      <c r="X546" s="201"/>
      <c r="Y546" s="201"/>
      <c r="Z546" s="201"/>
      <c r="AA546" s="201"/>
      <c r="AB546" s="201"/>
      <c r="AC546" s="201"/>
    </row>
    <row r="547" spans="21:29" ht="39.950000000000003" customHeight="1" x14ac:dyDescent="0.25">
      <c r="U547" s="201"/>
      <c r="V547" s="201"/>
      <c r="W547" s="201"/>
      <c r="X547" s="201"/>
      <c r="Y547" s="201"/>
      <c r="Z547" s="201"/>
      <c r="AA547" s="201"/>
      <c r="AB547" s="201"/>
      <c r="AC547" s="201"/>
    </row>
    <row r="548" spans="21:29" ht="39.950000000000003" customHeight="1" x14ac:dyDescent="0.25">
      <c r="U548" s="201"/>
      <c r="V548" s="201"/>
      <c r="W548" s="201"/>
      <c r="X548" s="201"/>
      <c r="Y548" s="201"/>
      <c r="Z548" s="201"/>
      <c r="AA548" s="201"/>
      <c r="AB548" s="201"/>
      <c r="AC548" s="201"/>
    </row>
    <row r="549" spans="21:29" ht="39.950000000000003" customHeight="1" x14ac:dyDescent="0.25">
      <c r="U549" s="201"/>
      <c r="V549" s="201"/>
      <c r="W549" s="201"/>
      <c r="X549" s="201"/>
      <c r="Y549" s="201"/>
      <c r="Z549" s="201"/>
      <c r="AA549" s="201"/>
      <c r="AB549" s="201"/>
      <c r="AC549" s="201"/>
    </row>
    <row r="550" spans="21:29" ht="39.950000000000003" customHeight="1" x14ac:dyDescent="0.25">
      <c r="U550" s="201"/>
      <c r="V550" s="201"/>
      <c r="W550" s="201"/>
      <c r="X550" s="201"/>
      <c r="Y550" s="201"/>
      <c r="Z550" s="201"/>
      <c r="AA550" s="201"/>
      <c r="AB550" s="201"/>
      <c r="AC550" s="201"/>
    </row>
    <row r="551" spans="21:29" ht="39.950000000000003" customHeight="1" x14ac:dyDescent="0.25">
      <c r="U551" s="201"/>
      <c r="V551" s="201"/>
      <c r="W551" s="201"/>
      <c r="X551" s="201"/>
      <c r="Y551" s="201"/>
      <c r="Z551" s="201"/>
      <c r="AA551" s="201"/>
      <c r="AB551" s="201"/>
      <c r="AC551" s="201"/>
    </row>
    <row r="552" spans="21:29" ht="39.950000000000003" customHeight="1" x14ac:dyDescent="0.25">
      <c r="U552" s="201"/>
      <c r="V552" s="201"/>
      <c r="W552" s="201"/>
      <c r="X552" s="201"/>
      <c r="Y552" s="201"/>
      <c r="Z552" s="201"/>
      <c r="AA552" s="201"/>
      <c r="AB552" s="201"/>
      <c r="AC552" s="201"/>
    </row>
    <row r="553" spans="21:29" ht="39.950000000000003" customHeight="1" x14ac:dyDescent="0.25">
      <c r="U553" s="201"/>
      <c r="V553" s="201"/>
      <c r="W553" s="201"/>
      <c r="X553" s="201"/>
      <c r="Y553" s="201"/>
      <c r="Z553" s="201"/>
      <c r="AA553" s="201"/>
      <c r="AB553" s="201"/>
      <c r="AC553" s="201"/>
    </row>
    <row r="554" spans="21:29" ht="39.950000000000003" customHeight="1" x14ac:dyDescent="0.25">
      <c r="U554" s="201"/>
      <c r="V554" s="201"/>
      <c r="W554" s="201"/>
      <c r="X554" s="201"/>
      <c r="Y554" s="201"/>
      <c r="Z554" s="201"/>
      <c r="AA554" s="201"/>
      <c r="AB554" s="201"/>
      <c r="AC554" s="201"/>
    </row>
    <row r="555" spans="21:29" ht="39.950000000000003" customHeight="1" x14ac:dyDescent="0.25">
      <c r="U555" s="201"/>
      <c r="V555" s="201"/>
      <c r="W555" s="201"/>
      <c r="X555" s="201"/>
      <c r="Y555" s="201"/>
      <c r="Z555" s="201"/>
      <c r="AA555" s="201"/>
      <c r="AB555" s="201"/>
      <c r="AC555" s="201"/>
    </row>
    <row r="556" spans="21:29" ht="39.950000000000003" customHeight="1" x14ac:dyDescent="0.25">
      <c r="U556" s="201"/>
      <c r="V556" s="201"/>
      <c r="W556" s="201"/>
      <c r="X556" s="201"/>
      <c r="Y556" s="201"/>
      <c r="Z556" s="201"/>
      <c r="AA556" s="201"/>
      <c r="AB556" s="201"/>
      <c r="AC556" s="201"/>
    </row>
    <row r="557" spans="21:29" ht="39.950000000000003" customHeight="1" x14ac:dyDescent="0.25">
      <c r="U557" s="201"/>
      <c r="V557" s="201"/>
      <c r="W557" s="201"/>
      <c r="X557" s="201"/>
      <c r="Y557" s="201"/>
      <c r="Z557" s="201"/>
      <c r="AA557" s="201"/>
      <c r="AB557" s="201"/>
      <c r="AC557" s="201"/>
    </row>
    <row r="558" spans="21:29" ht="39.950000000000003" customHeight="1" x14ac:dyDescent="0.25">
      <c r="U558" s="201"/>
      <c r="V558" s="201"/>
      <c r="W558" s="201"/>
      <c r="X558" s="201"/>
      <c r="Y558" s="201"/>
      <c r="Z558" s="201"/>
      <c r="AA558" s="201"/>
      <c r="AB558" s="201"/>
      <c r="AC558" s="201"/>
    </row>
    <row r="559" spans="21:29" ht="39.950000000000003" customHeight="1" x14ac:dyDescent="0.25">
      <c r="U559" s="201"/>
      <c r="V559" s="201"/>
      <c r="W559" s="201"/>
      <c r="X559" s="201"/>
      <c r="Y559" s="201"/>
      <c r="Z559" s="201"/>
      <c r="AA559" s="201"/>
      <c r="AB559" s="201"/>
      <c r="AC559" s="201"/>
    </row>
    <row r="560" spans="21:29" ht="39.950000000000003" customHeight="1" x14ac:dyDescent="0.25">
      <c r="U560" s="201"/>
      <c r="V560" s="201"/>
      <c r="W560" s="201"/>
      <c r="X560" s="201"/>
      <c r="Y560" s="201"/>
      <c r="Z560" s="201"/>
      <c r="AA560" s="201"/>
      <c r="AB560" s="201"/>
      <c r="AC560" s="201"/>
    </row>
    <row r="561" spans="21:29" ht="39.950000000000003" customHeight="1" x14ac:dyDescent="0.25">
      <c r="U561" s="201"/>
      <c r="V561" s="201"/>
      <c r="W561" s="201"/>
      <c r="X561" s="201"/>
      <c r="Y561" s="201"/>
      <c r="Z561" s="201"/>
      <c r="AA561" s="201"/>
      <c r="AB561" s="201"/>
      <c r="AC561" s="201"/>
    </row>
    <row r="562" spans="21:29" ht="39.950000000000003" customHeight="1" x14ac:dyDescent="0.25">
      <c r="U562" s="201"/>
      <c r="V562" s="201"/>
      <c r="W562" s="201"/>
      <c r="X562" s="201"/>
      <c r="Y562" s="201"/>
      <c r="Z562" s="201"/>
      <c r="AA562" s="201"/>
      <c r="AB562" s="201"/>
      <c r="AC562" s="201"/>
    </row>
    <row r="563" spans="21:29" ht="39.950000000000003" customHeight="1" x14ac:dyDescent="0.25">
      <c r="U563" s="201"/>
      <c r="V563" s="201"/>
      <c r="W563" s="201"/>
      <c r="X563" s="201"/>
      <c r="Y563" s="201"/>
      <c r="Z563" s="201"/>
      <c r="AA563" s="201"/>
      <c r="AB563" s="201"/>
      <c r="AC563" s="201"/>
    </row>
    <row r="564" spans="21:29" ht="39.950000000000003" customHeight="1" x14ac:dyDescent="0.25">
      <c r="U564" s="201"/>
      <c r="V564" s="201"/>
      <c r="W564" s="201"/>
      <c r="X564" s="201"/>
      <c r="Y564" s="201"/>
      <c r="Z564" s="201"/>
      <c r="AA564" s="201"/>
      <c r="AB564" s="201"/>
      <c r="AC564" s="201"/>
    </row>
    <row r="565" spans="21:29" ht="39.950000000000003" customHeight="1" x14ac:dyDescent="0.25">
      <c r="U565" s="201"/>
      <c r="V565" s="201"/>
      <c r="W565" s="201"/>
      <c r="X565" s="201"/>
      <c r="Y565" s="201"/>
      <c r="Z565" s="201"/>
      <c r="AA565" s="201"/>
      <c r="AB565" s="201"/>
      <c r="AC565" s="201"/>
    </row>
    <row r="566" spans="21:29" ht="39.950000000000003" customHeight="1" x14ac:dyDescent="0.25">
      <c r="U566" s="201"/>
      <c r="V566" s="201"/>
      <c r="W566" s="201"/>
      <c r="X566" s="201"/>
      <c r="Y566" s="201"/>
      <c r="Z566" s="201"/>
      <c r="AA566" s="201"/>
      <c r="AB566" s="201"/>
      <c r="AC566" s="201"/>
    </row>
    <row r="567" spans="21:29" ht="39.950000000000003" customHeight="1" x14ac:dyDescent="0.25">
      <c r="U567" s="201"/>
      <c r="V567" s="201"/>
      <c r="W567" s="201"/>
      <c r="X567" s="201"/>
      <c r="Y567" s="201"/>
      <c r="Z567" s="201"/>
      <c r="AA567" s="201"/>
      <c r="AB567" s="201"/>
      <c r="AC567" s="201"/>
    </row>
    <row r="568" spans="21:29" ht="39.950000000000003" customHeight="1" x14ac:dyDescent="0.25">
      <c r="U568" s="201"/>
      <c r="V568" s="201"/>
      <c r="W568" s="201"/>
      <c r="X568" s="201"/>
      <c r="Y568" s="201"/>
      <c r="Z568" s="201"/>
      <c r="AA568" s="201"/>
      <c r="AB568" s="201"/>
      <c r="AC568" s="201"/>
    </row>
    <row r="569" spans="21:29" ht="39.950000000000003" customHeight="1" x14ac:dyDescent="0.25">
      <c r="U569" s="201"/>
      <c r="V569" s="201"/>
      <c r="W569" s="201"/>
      <c r="X569" s="201"/>
      <c r="Y569" s="201"/>
      <c r="Z569" s="201"/>
      <c r="AA569" s="201"/>
      <c r="AB569" s="201"/>
      <c r="AC569" s="201"/>
    </row>
    <row r="570" spans="21:29" ht="39.950000000000003" customHeight="1" x14ac:dyDescent="0.25">
      <c r="U570" s="201"/>
      <c r="V570" s="201"/>
      <c r="W570" s="201"/>
      <c r="X570" s="201"/>
      <c r="Y570" s="201"/>
      <c r="Z570" s="201"/>
      <c r="AA570" s="201"/>
      <c r="AB570" s="201"/>
      <c r="AC570" s="201"/>
    </row>
    <row r="571" spans="21:29" ht="39.950000000000003" customHeight="1" x14ac:dyDescent="0.25">
      <c r="U571" s="201"/>
      <c r="V571" s="201"/>
      <c r="W571" s="201"/>
      <c r="X571" s="201"/>
      <c r="Y571" s="201"/>
      <c r="Z571" s="201"/>
      <c r="AA571" s="201"/>
      <c r="AB571" s="201"/>
      <c r="AC571" s="201"/>
    </row>
    <row r="572" spans="21:29" ht="39.950000000000003" customHeight="1" x14ac:dyDescent="0.25">
      <c r="U572" s="201"/>
      <c r="V572" s="201"/>
      <c r="W572" s="201"/>
      <c r="X572" s="201"/>
      <c r="Y572" s="201"/>
      <c r="Z572" s="201"/>
      <c r="AA572" s="201"/>
      <c r="AB572" s="201"/>
      <c r="AC572" s="201"/>
    </row>
    <row r="573" spans="21:29" ht="39.950000000000003" customHeight="1" x14ac:dyDescent="0.25">
      <c r="U573" s="201"/>
      <c r="V573" s="201"/>
      <c r="W573" s="201"/>
      <c r="X573" s="201"/>
      <c r="Y573" s="201"/>
      <c r="Z573" s="201"/>
      <c r="AA573" s="201"/>
      <c r="AB573" s="201"/>
      <c r="AC573" s="201"/>
    </row>
    <row r="574" spans="21:29" ht="39.950000000000003" customHeight="1" x14ac:dyDescent="0.25">
      <c r="U574" s="201"/>
      <c r="V574" s="201"/>
      <c r="W574" s="201"/>
      <c r="X574" s="201"/>
      <c r="Y574" s="201"/>
      <c r="Z574" s="201"/>
      <c r="AA574" s="201"/>
      <c r="AB574" s="201"/>
      <c r="AC574" s="201"/>
    </row>
    <row r="575" spans="21:29" ht="39.950000000000003" customHeight="1" x14ac:dyDescent="0.25">
      <c r="U575" s="201"/>
      <c r="V575" s="201"/>
      <c r="W575" s="201"/>
      <c r="X575" s="201"/>
      <c r="Y575" s="201"/>
      <c r="Z575" s="201"/>
      <c r="AA575" s="201"/>
      <c r="AB575" s="201"/>
      <c r="AC575" s="201"/>
    </row>
    <row r="576" spans="21:29" ht="39.950000000000003" customHeight="1" x14ac:dyDescent="0.25">
      <c r="U576" s="201"/>
      <c r="V576" s="201"/>
      <c r="W576" s="201"/>
      <c r="X576" s="201"/>
      <c r="Y576" s="201"/>
      <c r="Z576" s="201"/>
      <c r="AA576" s="201"/>
      <c r="AB576" s="201"/>
      <c r="AC576" s="201"/>
    </row>
    <row r="577" spans="21:29" ht="39.950000000000003" customHeight="1" x14ac:dyDescent="0.25">
      <c r="U577" s="201"/>
      <c r="V577" s="201"/>
      <c r="W577" s="201"/>
      <c r="X577" s="201"/>
      <c r="Y577" s="201"/>
      <c r="Z577" s="201"/>
      <c r="AA577" s="201"/>
      <c r="AB577" s="201"/>
      <c r="AC577" s="201"/>
    </row>
    <row r="578" spans="21:29" ht="39.950000000000003" customHeight="1" x14ac:dyDescent="0.25">
      <c r="U578" s="201"/>
      <c r="V578" s="201"/>
      <c r="W578" s="201"/>
      <c r="X578" s="201"/>
      <c r="Y578" s="201"/>
      <c r="Z578" s="201"/>
      <c r="AA578" s="201"/>
      <c r="AB578" s="201"/>
      <c r="AC578" s="201"/>
    </row>
    <row r="579" spans="21:29" ht="39.950000000000003" customHeight="1" x14ac:dyDescent="0.25">
      <c r="U579" s="201"/>
      <c r="V579" s="201"/>
      <c r="W579" s="201"/>
      <c r="X579" s="201"/>
      <c r="Y579" s="201"/>
      <c r="Z579" s="201"/>
      <c r="AA579" s="201"/>
      <c r="AB579" s="201"/>
      <c r="AC579" s="201"/>
    </row>
    <row r="580" spans="21:29" ht="39.950000000000003" customHeight="1" x14ac:dyDescent="0.25">
      <c r="U580" s="201"/>
      <c r="V580" s="201"/>
      <c r="W580" s="201"/>
      <c r="X580" s="201"/>
      <c r="Y580" s="201"/>
      <c r="Z580" s="201"/>
      <c r="AA580" s="201"/>
      <c r="AB580" s="201"/>
      <c r="AC580" s="201"/>
    </row>
    <row r="581" spans="21:29" ht="39.950000000000003" customHeight="1" x14ac:dyDescent="0.25">
      <c r="U581" s="201"/>
      <c r="V581" s="201"/>
      <c r="W581" s="201"/>
      <c r="X581" s="201"/>
      <c r="Y581" s="201"/>
      <c r="Z581" s="201"/>
      <c r="AA581" s="201"/>
      <c r="AB581" s="201"/>
      <c r="AC581" s="201"/>
    </row>
    <row r="582" spans="21:29" ht="39.950000000000003" customHeight="1" x14ac:dyDescent="0.25">
      <c r="U582" s="201"/>
      <c r="V582" s="201"/>
      <c r="W582" s="201"/>
      <c r="X582" s="201"/>
      <c r="Y582" s="201"/>
      <c r="Z582" s="201"/>
      <c r="AA582" s="201"/>
      <c r="AB582" s="201"/>
      <c r="AC582" s="201"/>
    </row>
    <row r="583" spans="21:29" ht="39.950000000000003" customHeight="1" x14ac:dyDescent="0.25">
      <c r="U583" s="201"/>
      <c r="V583" s="201"/>
      <c r="W583" s="201"/>
      <c r="X583" s="201"/>
      <c r="Y583" s="201"/>
      <c r="Z583" s="201"/>
      <c r="AA583" s="201"/>
      <c r="AB583" s="201"/>
      <c r="AC583" s="201"/>
    </row>
    <row r="584" spans="21:29" ht="39.950000000000003" customHeight="1" x14ac:dyDescent="0.25">
      <c r="U584" s="201"/>
      <c r="V584" s="201"/>
      <c r="W584" s="201"/>
      <c r="X584" s="201"/>
      <c r="Y584" s="201"/>
      <c r="Z584" s="201"/>
      <c r="AA584" s="201"/>
      <c r="AB584" s="201"/>
      <c r="AC584" s="201"/>
    </row>
    <row r="585" spans="21:29" ht="39.950000000000003" customHeight="1" x14ac:dyDescent="0.25">
      <c r="U585" s="201"/>
      <c r="V585" s="201"/>
      <c r="W585" s="201"/>
      <c r="X585" s="201"/>
      <c r="Y585" s="201"/>
      <c r="Z585" s="201"/>
      <c r="AA585" s="201"/>
      <c r="AB585" s="201"/>
      <c r="AC585" s="201"/>
    </row>
    <row r="586" spans="21:29" ht="39.950000000000003" customHeight="1" x14ac:dyDescent="0.25">
      <c r="U586" s="201"/>
      <c r="V586" s="201"/>
      <c r="W586" s="201"/>
      <c r="X586" s="201"/>
      <c r="Y586" s="201"/>
      <c r="Z586" s="201"/>
      <c r="AA586" s="201"/>
      <c r="AB586" s="201"/>
      <c r="AC586" s="201"/>
    </row>
    <row r="587" spans="21:29" ht="39.950000000000003" customHeight="1" x14ac:dyDescent="0.25">
      <c r="U587" s="201"/>
      <c r="V587" s="201"/>
      <c r="W587" s="201"/>
      <c r="X587" s="201"/>
      <c r="Y587" s="201"/>
      <c r="Z587" s="201"/>
      <c r="AA587" s="201"/>
      <c r="AB587" s="201"/>
      <c r="AC587" s="201"/>
    </row>
    <row r="588" spans="21:29" ht="39.950000000000003" customHeight="1" x14ac:dyDescent="0.25">
      <c r="U588" s="201"/>
      <c r="V588" s="201"/>
      <c r="W588" s="201"/>
      <c r="X588" s="201"/>
      <c r="Y588" s="201"/>
      <c r="Z588" s="201"/>
      <c r="AA588" s="201"/>
      <c r="AB588" s="201"/>
      <c r="AC588" s="201"/>
    </row>
    <row r="589" spans="21:29" ht="39.950000000000003" customHeight="1" x14ac:dyDescent="0.25">
      <c r="U589" s="201"/>
      <c r="V589" s="201"/>
      <c r="W589" s="201"/>
      <c r="X589" s="201"/>
      <c r="Y589" s="201"/>
      <c r="Z589" s="201"/>
      <c r="AA589" s="201"/>
      <c r="AB589" s="201"/>
      <c r="AC589" s="201"/>
    </row>
    <row r="590" spans="21:29" ht="39.950000000000003" customHeight="1" x14ac:dyDescent="0.25">
      <c r="U590" s="201"/>
      <c r="V590" s="201"/>
      <c r="W590" s="201"/>
      <c r="X590" s="201"/>
      <c r="Y590" s="201"/>
      <c r="Z590" s="201"/>
      <c r="AA590" s="201"/>
      <c r="AB590" s="201"/>
      <c r="AC590" s="201"/>
    </row>
    <row r="591" spans="21:29" ht="39.950000000000003" customHeight="1" x14ac:dyDescent="0.25">
      <c r="U591" s="201"/>
      <c r="V591" s="201"/>
      <c r="W591" s="201"/>
      <c r="X591" s="201"/>
      <c r="Y591" s="201"/>
      <c r="Z591" s="201"/>
      <c r="AA591" s="201"/>
      <c r="AB591" s="201"/>
      <c r="AC591" s="201"/>
    </row>
    <row r="592" spans="21:29" ht="39.950000000000003" customHeight="1" x14ac:dyDescent="0.25">
      <c r="U592" s="201"/>
      <c r="V592" s="201"/>
      <c r="W592" s="201"/>
      <c r="X592" s="201"/>
      <c r="Y592" s="201"/>
      <c r="Z592" s="201"/>
      <c r="AA592" s="201"/>
      <c r="AB592" s="201"/>
      <c r="AC592" s="201"/>
    </row>
    <row r="593" spans="21:29" ht="39.950000000000003" customHeight="1" x14ac:dyDescent="0.25">
      <c r="U593" s="201"/>
      <c r="V593" s="201"/>
      <c r="W593" s="201"/>
      <c r="X593" s="201"/>
      <c r="Y593" s="201"/>
      <c r="Z593" s="201"/>
      <c r="AA593" s="201"/>
      <c r="AB593" s="201"/>
      <c r="AC593" s="201"/>
    </row>
    <row r="594" spans="21:29" ht="39.950000000000003" customHeight="1" x14ac:dyDescent="0.25">
      <c r="U594" s="201"/>
      <c r="V594" s="201"/>
      <c r="W594" s="201"/>
      <c r="X594" s="201"/>
      <c r="Y594" s="201"/>
      <c r="Z594" s="201"/>
      <c r="AA594" s="201"/>
      <c r="AB594" s="201"/>
      <c r="AC594" s="201"/>
    </row>
    <row r="595" spans="21:29" ht="39.950000000000003" customHeight="1" x14ac:dyDescent="0.25">
      <c r="U595" s="201"/>
      <c r="V595" s="201"/>
      <c r="W595" s="201"/>
      <c r="X595" s="201"/>
      <c r="Y595" s="201"/>
      <c r="Z595" s="201"/>
      <c r="AA595" s="201"/>
      <c r="AB595" s="201"/>
      <c r="AC595" s="201"/>
    </row>
    <row r="596" spans="21:29" ht="39.950000000000003" customHeight="1" x14ac:dyDescent="0.25">
      <c r="U596" s="201"/>
      <c r="V596" s="201"/>
      <c r="W596" s="201"/>
      <c r="X596" s="201"/>
      <c r="Y596" s="201"/>
      <c r="Z596" s="201"/>
      <c r="AA596" s="201"/>
      <c r="AB596" s="201"/>
      <c r="AC596" s="201"/>
    </row>
    <row r="597" spans="21:29" ht="39.950000000000003" customHeight="1" x14ac:dyDescent="0.25">
      <c r="U597" s="201"/>
      <c r="V597" s="201"/>
      <c r="W597" s="201"/>
      <c r="X597" s="201"/>
      <c r="Y597" s="201"/>
      <c r="Z597" s="201"/>
      <c r="AA597" s="201"/>
      <c r="AB597" s="201"/>
      <c r="AC597" s="201"/>
    </row>
    <row r="598" spans="21:29" ht="39.950000000000003" customHeight="1" x14ac:dyDescent="0.25">
      <c r="U598" s="201"/>
      <c r="V598" s="201"/>
      <c r="W598" s="201"/>
      <c r="X598" s="201"/>
      <c r="Y598" s="201"/>
      <c r="Z598" s="201"/>
      <c r="AA598" s="201"/>
      <c r="AB598" s="201"/>
      <c r="AC598" s="201"/>
    </row>
    <row r="599" spans="21:29" ht="39.950000000000003" customHeight="1" x14ac:dyDescent="0.25">
      <c r="U599" s="201"/>
      <c r="V599" s="201"/>
      <c r="W599" s="201"/>
      <c r="X599" s="201"/>
      <c r="Y599" s="201"/>
      <c r="Z599" s="201"/>
      <c r="AA599" s="201"/>
      <c r="AB599" s="201"/>
      <c r="AC599" s="201"/>
    </row>
    <row r="600" spans="21:29" ht="39.950000000000003" customHeight="1" x14ac:dyDescent="0.25">
      <c r="U600" s="201"/>
      <c r="V600" s="201"/>
      <c r="W600" s="201"/>
      <c r="X600" s="201"/>
      <c r="Y600" s="201"/>
      <c r="Z600" s="201"/>
      <c r="AA600" s="201"/>
      <c r="AB600" s="201"/>
      <c r="AC600" s="201"/>
    </row>
    <row r="601" spans="21:29" ht="39.950000000000003" customHeight="1" x14ac:dyDescent="0.25">
      <c r="U601" s="201"/>
      <c r="V601" s="201"/>
      <c r="W601" s="201"/>
      <c r="X601" s="201"/>
      <c r="Y601" s="201"/>
      <c r="Z601" s="201"/>
      <c r="AA601" s="201"/>
      <c r="AB601" s="201"/>
      <c r="AC601" s="201"/>
    </row>
    <row r="602" spans="21:29" ht="39.950000000000003" customHeight="1" x14ac:dyDescent="0.25">
      <c r="U602" s="201"/>
      <c r="V602" s="201"/>
      <c r="W602" s="201"/>
      <c r="X602" s="201"/>
      <c r="Y602" s="201"/>
      <c r="Z602" s="201"/>
      <c r="AA602" s="201"/>
      <c r="AB602" s="201"/>
      <c r="AC602" s="201"/>
    </row>
    <row r="603" spans="21:29" ht="39.950000000000003" customHeight="1" x14ac:dyDescent="0.25">
      <c r="U603" s="201"/>
      <c r="V603" s="201"/>
      <c r="W603" s="201"/>
      <c r="X603" s="201"/>
      <c r="Y603" s="201"/>
      <c r="Z603" s="201"/>
      <c r="AA603" s="201"/>
      <c r="AB603" s="201"/>
      <c r="AC603" s="201"/>
    </row>
    <row r="604" spans="21:29" ht="39.950000000000003" customHeight="1" x14ac:dyDescent="0.25">
      <c r="U604" s="201"/>
      <c r="V604" s="201"/>
      <c r="W604" s="201"/>
      <c r="X604" s="201"/>
      <c r="Y604" s="201"/>
      <c r="Z604" s="201"/>
      <c r="AA604" s="201"/>
      <c r="AB604" s="201"/>
      <c r="AC604" s="201"/>
    </row>
    <row r="605" spans="21:29" ht="39.950000000000003" customHeight="1" x14ac:dyDescent="0.25">
      <c r="U605" s="201"/>
      <c r="V605" s="201"/>
      <c r="W605" s="201"/>
      <c r="X605" s="201"/>
      <c r="Y605" s="201"/>
      <c r="Z605" s="201"/>
      <c r="AA605" s="201"/>
      <c r="AB605" s="201"/>
      <c r="AC605" s="201"/>
    </row>
    <row r="606" spans="21:29" ht="39.950000000000003" customHeight="1" x14ac:dyDescent="0.25">
      <c r="U606" s="201"/>
      <c r="V606" s="201"/>
      <c r="W606" s="201"/>
      <c r="X606" s="201"/>
      <c r="Y606" s="201"/>
      <c r="Z606" s="201"/>
      <c r="AA606" s="201"/>
      <c r="AB606" s="201"/>
      <c r="AC606" s="201"/>
    </row>
    <row r="607" spans="21:29" ht="39.950000000000003" customHeight="1" x14ac:dyDescent="0.25">
      <c r="U607" s="201"/>
      <c r="V607" s="201"/>
      <c r="W607" s="201"/>
      <c r="X607" s="201"/>
      <c r="Y607" s="201"/>
      <c r="Z607" s="201"/>
      <c r="AA607" s="201"/>
      <c r="AB607" s="201"/>
      <c r="AC607" s="201"/>
    </row>
    <row r="608" spans="21:29" ht="39.950000000000003" customHeight="1" x14ac:dyDescent="0.25">
      <c r="U608" s="201"/>
      <c r="V608" s="201"/>
      <c r="W608" s="201"/>
      <c r="X608" s="201"/>
      <c r="Y608" s="201"/>
      <c r="Z608" s="201"/>
      <c r="AA608" s="201"/>
      <c r="AB608" s="201"/>
      <c r="AC608" s="201"/>
    </row>
    <row r="609" spans="21:29" ht="39.950000000000003" customHeight="1" x14ac:dyDescent="0.25">
      <c r="U609" s="201"/>
      <c r="V609" s="201"/>
      <c r="W609" s="201"/>
      <c r="X609" s="201"/>
      <c r="Y609" s="201"/>
      <c r="Z609" s="201"/>
      <c r="AA609" s="201"/>
      <c r="AB609" s="201"/>
      <c r="AC609" s="201"/>
    </row>
    <row r="610" spans="21:29" ht="39.950000000000003" customHeight="1" x14ac:dyDescent="0.25">
      <c r="U610" s="201"/>
      <c r="V610" s="201"/>
      <c r="W610" s="201"/>
      <c r="X610" s="201"/>
      <c r="Y610" s="201"/>
      <c r="Z610" s="201"/>
      <c r="AA610" s="201"/>
      <c r="AB610" s="201"/>
      <c r="AC610" s="201"/>
    </row>
    <row r="611" spans="21:29" ht="39.950000000000003" customHeight="1" x14ac:dyDescent="0.25">
      <c r="U611" s="201"/>
      <c r="V611" s="201"/>
      <c r="W611" s="201"/>
      <c r="X611" s="201"/>
      <c r="Y611" s="201"/>
      <c r="Z611" s="201"/>
      <c r="AA611" s="201"/>
      <c r="AB611" s="201"/>
      <c r="AC611" s="201"/>
    </row>
    <row r="612" spans="21:29" ht="39.950000000000003" customHeight="1" x14ac:dyDescent="0.25">
      <c r="U612" s="201"/>
      <c r="V612" s="201"/>
      <c r="W612" s="201"/>
      <c r="X612" s="201"/>
      <c r="Y612" s="201"/>
      <c r="Z612" s="201"/>
      <c r="AA612" s="201"/>
      <c r="AB612" s="201"/>
      <c r="AC612" s="201"/>
    </row>
    <row r="613" spans="21:29" ht="39.950000000000003" customHeight="1" x14ac:dyDescent="0.25">
      <c r="U613" s="201"/>
      <c r="V613" s="201"/>
      <c r="W613" s="201"/>
      <c r="X613" s="201"/>
      <c r="Y613" s="201"/>
      <c r="Z613" s="201"/>
      <c r="AA613" s="201"/>
      <c r="AB613" s="201"/>
      <c r="AC613" s="201"/>
    </row>
    <row r="614" spans="21:29" ht="39.950000000000003" customHeight="1" x14ac:dyDescent="0.25">
      <c r="U614" s="201"/>
      <c r="V614" s="201"/>
      <c r="W614" s="201"/>
      <c r="X614" s="201"/>
      <c r="Y614" s="201"/>
      <c r="Z614" s="201"/>
      <c r="AA614" s="201"/>
      <c r="AB614" s="201"/>
      <c r="AC614" s="201"/>
    </row>
    <row r="615" spans="21:29" ht="39.950000000000003" customHeight="1" x14ac:dyDescent="0.25">
      <c r="U615" s="201"/>
      <c r="V615" s="201"/>
      <c r="W615" s="201"/>
      <c r="X615" s="201"/>
      <c r="Y615" s="201"/>
      <c r="Z615" s="201"/>
      <c r="AA615" s="201"/>
      <c r="AB615" s="201"/>
      <c r="AC615" s="201"/>
    </row>
    <row r="616" spans="21:29" ht="39.950000000000003" customHeight="1" x14ac:dyDescent="0.25">
      <c r="U616" s="201"/>
      <c r="V616" s="201"/>
      <c r="W616" s="201"/>
      <c r="X616" s="201"/>
      <c r="Y616" s="201"/>
      <c r="Z616" s="201"/>
      <c r="AA616" s="201"/>
      <c r="AB616" s="201"/>
      <c r="AC616" s="201"/>
    </row>
    <row r="617" spans="21:29" ht="39.950000000000003" customHeight="1" x14ac:dyDescent="0.25">
      <c r="U617" s="201"/>
      <c r="V617" s="201"/>
      <c r="W617" s="201"/>
      <c r="X617" s="201"/>
      <c r="Y617" s="201"/>
      <c r="Z617" s="201"/>
      <c r="AA617" s="201"/>
      <c r="AB617" s="201"/>
      <c r="AC617" s="201"/>
    </row>
    <row r="618" spans="21:29" ht="39.950000000000003" customHeight="1" x14ac:dyDescent="0.25">
      <c r="U618" s="201"/>
      <c r="V618" s="201"/>
      <c r="W618" s="201"/>
      <c r="X618" s="201"/>
      <c r="Y618" s="201"/>
      <c r="Z618" s="201"/>
      <c r="AA618" s="201"/>
      <c r="AB618" s="201"/>
      <c r="AC618" s="201"/>
    </row>
    <row r="619" spans="21:29" ht="39.950000000000003" customHeight="1" x14ac:dyDescent="0.25">
      <c r="U619" s="201"/>
      <c r="V619" s="201"/>
      <c r="W619" s="201"/>
      <c r="X619" s="201"/>
      <c r="Y619" s="201"/>
      <c r="Z619" s="201"/>
      <c r="AA619" s="201"/>
      <c r="AB619" s="201"/>
      <c r="AC619" s="201"/>
    </row>
    <row r="620" spans="21:29" ht="39.950000000000003" customHeight="1" x14ac:dyDescent="0.25">
      <c r="U620" s="201"/>
      <c r="V620" s="201"/>
      <c r="W620" s="201"/>
      <c r="X620" s="201"/>
      <c r="Y620" s="201"/>
      <c r="Z620" s="201"/>
      <c r="AA620" s="201"/>
      <c r="AB620" s="201"/>
      <c r="AC620" s="201"/>
    </row>
    <row r="621" spans="21:29" ht="39.950000000000003" customHeight="1" x14ac:dyDescent="0.25">
      <c r="U621" s="201"/>
      <c r="V621" s="201"/>
      <c r="W621" s="201"/>
      <c r="X621" s="201"/>
      <c r="Y621" s="201"/>
      <c r="Z621" s="201"/>
      <c r="AA621" s="201"/>
      <c r="AB621" s="201"/>
      <c r="AC621" s="201"/>
    </row>
    <row r="622" spans="21:29" ht="39.950000000000003" customHeight="1" x14ac:dyDescent="0.25">
      <c r="U622" s="201"/>
      <c r="V622" s="201"/>
      <c r="W622" s="201"/>
      <c r="X622" s="201"/>
      <c r="Y622" s="201"/>
      <c r="Z622" s="201"/>
      <c r="AA622" s="201"/>
      <c r="AB622" s="201"/>
      <c r="AC622" s="201"/>
    </row>
    <row r="623" spans="21:29" ht="39.950000000000003" customHeight="1" x14ac:dyDescent="0.25">
      <c r="U623" s="201"/>
      <c r="V623" s="201"/>
      <c r="W623" s="201"/>
      <c r="X623" s="201"/>
      <c r="Y623" s="201"/>
      <c r="Z623" s="201"/>
      <c r="AA623" s="201"/>
      <c r="AB623" s="201"/>
      <c r="AC623" s="201"/>
    </row>
    <row r="624" spans="21:29" ht="39.950000000000003" customHeight="1" x14ac:dyDescent="0.25">
      <c r="U624" s="201"/>
      <c r="V624" s="201"/>
      <c r="W624" s="201"/>
      <c r="X624" s="201"/>
      <c r="Y624" s="201"/>
      <c r="Z624" s="201"/>
      <c r="AA624" s="201"/>
      <c r="AB624" s="201"/>
      <c r="AC624" s="201"/>
    </row>
    <row r="625" spans="21:29" ht="39.950000000000003" customHeight="1" x14ac:dyDescent="0.25">
      <c r="U625" s="201"/>
      <c r="V625" s="201"/>
      <c r="W625" s="201"/>
      <c r="X625" s="201"/>
      <c r="Y625" s="201"/>
      <c r="Z625" s="201"/>
      <c r="AA625" s="201"/>
      <c r="AB625" s="201"/>
      <c r="AC625" s="201"/>
    </row>
    <row r="626" spans="21:29" ht="39.950000000000003" customHeight="1" x14ac:dyDescent="0.25">
      <c r="U626" s="201"/>
      <c r="V626" s="201"/>
      <c r="W626" s="201"/>
      <c r="X626" s="201"/>
      <c r="Y626" s="201"/>
      <c r="Z626" s="201"/>
      <c r="AA626" s="201"/>
      <c r="AB626" s="201"/>
      <c r="AC626" s="201"/>
    </row>
    <row r="627" spans="21:29" ht="39.950000000000003" customHeight="1" x14ac:dyDescent="0.25">
      <c r="U627" s="201"/>
      <c r="V627" s="201"/>
      <c r="W627" s="201"/>
      <c r="X627" s="201"/>
      <c r="Y627" s="201"/>
      <c r="Z627" s="201"/>
      <c r="AA627" s="201"/>
      <c r="AB627" s="201"/>
      <c r="AC627" s="201"/>
    </row>
    <row r="628" spans="21:29" ht="39.950000000000003" customHeight="1" x14ac:dyDescent="0.25">
      <c r="U628" s="201"/>
      <c r="V628" s="201"/>
      <c r="W628" s="201"/>
      <c r="X628" s="201"/>
      <c r="Y628" s="201"/>
      <c r="Z628" s="201"/>
      <c r="AA628" s="201"/>
      <c r="AB628" s="201"/>
      <c r="AC628" s="201"/>
    </row>
    <row r="629" spans="21:29" ht="39.950000000000003" customHeight="1" x14ac:dyDescent="0.25">
      <c r="U629" s="201"/>
      <c r="V629" s="201"/>
      <c r="W629" s="201"/>
      <c r="X629" s="201"/>
      <c r="Y629" s="201"/>
      <c r="Z629" s="201"/>
      <c r="AA629" s="201"/>
      <c r="AB629" s="201"/>
      <c r="AC629" s="201"/>
    </row>
    <row r="630" spans="21:29" ht="39.950000000000003" customHeight="1" x14ac:dyDescent="0.25">
      <c r="U630" s="201"/>
      <c r="V630" s="201"/>
      <c r="W630" s="201"/>
      <c r="X630" s="201"/>
      <c r="Y630" s="201"/>
      <c r="Z630" s="201"/>
      <c r="AA630" s="201"/>
      <c r="AB630" s="201"/>
      <c r="AC630" s="201"/>
    </row>
    <row r="631" spans="21:29" ht="39.950000000000003" customHeight="1" x14ac:dyDescent="0.25">
      <c r="U631" s="201"/>
      <c r="V631" s="201"/>
      <c r="W631" s="201"/>
      <c r="X631" s="201"/>
      <c r="Y631" s="201"/>
      <c r="Z631" s="201"/>
      <c r="AA631" s="201"/>
      <c r="AB631" s="201"/>
      <c r="AC631" s="201"/>
    </row>
    <row r="632" spans="21:29" ht="39.950000000000003" customHeight="1" x14ac:dyDescent="0.25">
      <c r="U632" s="201"/>
      <c r="V632" s="201"/>
      <c r="W632" s="201"/>
      <c r="X632" s="201"/>
      <c r="Y632" s="201"/>
      <c r="Z632" s="201"/>
      <c r="AA632" s="201"/>
      <c r="AB632" s="201"/>
      <c r="AC632" s="201"/>
    </row>
    <row r="633" spans="21:29" ht="39.950000000000003" customHeight="1" x14ac:dyDescent="0.25">
      <c r="U633" s="201"/>
      <c r="V633" s="201"/>
      <c r="W633" s="201"/>
      <c r="X633" s="201"/>
      <c r="Y633" s="201"/>
      <c r="Z633" s="201"/>
      <c r="AA633" s="201"/>
      <c r="AB633" s="201"/>
      <c r="AC633" s="201"/>
    </row>
    <row r="634" spans="21:29" ht="39.950000000000003" customHeight="1" x14ac:dyDescent="0.25">
      <c r="U634" s="201"/>
      <c r="V634" s="201"/>
      <c r="W634" s="201"/>
      <c r="X634" s="201"/>
      <c r="Y634" s="201"/>
      <c r="Z634" s="201"/>
      <c r="AA634" s="201"/>
      <c r="AB634" s="201"/>
      <c r="AC634" s="201"/>
    </row>
    <row r="635" spans="21:29" ht="39.950000000000003" customHeight="1" x14ac:dyDescent="0.25">
      <c r="U635" s="201"/>
      <c r="V635" s="201"/>
      <c r="W635" s="201"/>
      <c r="X635" s="201"/>
      <c r="Y635" s="201"/>
      <c r="Z635" s="201"/>
      <c r="AA635" s="201"/>
      <c r="AB635" s="201"/>
      <c r="AC635" s="201"/>
    </row>
    <row r="636" spans="21:29" ht="39.950000000000003" customHeight="1" x14ac:dyDescent="0.25">
      <c r="U636" s="201"/>
      <c r="V636" s="201"/>
      <c r="W636" s="201"/>
      <c r="X636" s="201"/>
      <c r="Y636" s="201"/>
      <c r="Z636" s="201"/>
      <c r="AA636" s="201"/>
      <c r="AB636" s="201"/>
      <c r="AC636" s="201"/>
    </row>
    <row r="637" spans="21:29" ht="39.950000000000003" customHeight="1" x14ac:dyDescent="0.25">
      <c r="U637" s="201"/>
      <c r="V637" s="201"/>
      <c r="W637" s="201"/>
      <c r="X637" s="201"/>
      <c r="Y637" s="201"/>
      <c r="Z637" s="201"/>
      <c r="AA637" s="201"/>
      <c r="AB637" s="201"/>
      <c r="AC637" s="201"/>
    </row>
    <row r="638" spans="21:29" ht="39.950000000000003" customHeight="1" x14ac:dyDescent="0.25">
      <c r="U638" s="201"/>
      <c r="V638" s="201"/>
      <c r="W638" s="201"/>
      <c r="X638" s="201"/>
      <c r="Y638" s="201"/>
      <c r="Z638" s="201"/>
      <c r="AA638" s="201"/>
      <c r="AB638" s="201"/>
      <c r="AC638" s="201"/>
    </row>
    <row r="639" spans="21:29" ht="39.950000000000003" customHeight="1" x14ac:dyDescent="0.25">
      <c r="U639" s="201"/>
      <c r="V639" s="201"/>
      <c r="W639" s="201"/>
      <c r="X639" s="201"/>
      <c r="Y639" s="201"/>
      <c r="Z639" s="201"/>
      <c r="AA639" s="201"/>
      <c r="AB639" s="201"/>
      <c r="AC639" s="201"/>
    </row>
    <row r="640" spans="21:29" ht="39.950000000000003" customHeight="1" x14ac:dyDescent="0.25">
      <c r="U640" s="201"/>
      <c r="V640" s="201"/>
      <c r="W640" s="201"/>
      <c r="X640" s="201"/>
      <c r="Y640" s="201"/>
      <c r="Z640" s="201"/>
      <c r="AA640" s="201"/>
      <c r="AB640" s="201"/>
      <c r="AC640" s="201"/>
    </row>
    <row r="641" spans="21:29" ht="39.950000000000003" customHeight="1" x14ac:dyDescent="0.25">
      <c r="U641" s="201"/>
      <c r="V641" s="201"/>
      <c r="W641" s="201"/>
      <c r="X641" s="201"/>
      <c r="Y641" s="201"/>
      <c r="Z641" s="201"/>
      <c r="AA641" s="201"/>
      <c r="AB641" s="201"/>
      <c r="AC641" s="201"/>
    </row>
    <row r="642" spans="21:29" ht="39.950000000000003" customHeight="1" x14ac:dyDescent="0.25">
      <c r="U642" s="201"/>
      <c r="V642" s="201"/>
      <c r="W642" s="201"/>
      <c r="X642" s="201"/>
      <c r="Y642" s="201"/>
      <c r="Z642" s="201"/>
      <c r="AA642" s="201"/>
      <c r="AB642" s="201"/>
      <c r="AC642" s="201"/>
    </row>
    <row r="643" spans="21:29" ht="39.950000000000003" customHeight="1" x14ac:dyDescent="0.25">
      <c r="U643" s="201"/>
      <c r="V643" s="201"/>
      <c r="W643" s="201"/>
      <c r="X643" s="201"/>
      <c r="Y643" s="201"/>
      <c r="Z643" s="201"/>
      <c r="AA643" s="201"/>
      <c r="AB643" s="201"/>
      <c r="AC643" s="201"/>
    </row>
    <row r="644" spans="21:29" ht="39.950000000000003" customHeight="1" x14ac:dyDescent="0.25">
      <c r="U644" s="201"/>
      <c r="V644" s="201"/>
      <c r="W644" s="201"/>
      <c r="X644" s="201"/>
      <c r="Y644" s="201"/>
      <c r="Z644" s="201"/>
      <c r="AA644" s="201"/>
      <c r="AB644" s="201"/>
      <c r="AC644" s="201"/>
    </row>
    <row r="645" spans="21:29" ht="39.950000000000003" customHeight="1" x14ac:dyDescent="0.25">
      <c r="U645" s="201"/>
      <c r="V645" s="201"/>
      <c r="W645" s="201"/>
      <c r="X645" s="201"/>
      <c r="Y645" s="201"/>
      <c r="Z645" s="201"/>
      <c r="AA645" s="201"/>
      <c r="AB645" s="201"/>
      <c r="AC645" s="201"/>
    </row>
    <row r="646" spans="21:29" ht="39.950000000000003" customHeight="1" x14ac:dyDescent="0.25">
      <c r="U646" s="201"/>
      <c r="V646" s="201"/>
      <c r="W646" s="201"/>
      <c r="X646" s="201"/>
      <c r="Y646" s="201"/>
      <c r="Z646" s="201"/>
      <c r="AA646" s="201"/>
      <c r="AB646" s="201"/>
      <c r="AC646" s="201"/>
    </row>
    <row r="647" spans="21:29" ht="39.950000000000003" customHeight="1" x14ac:dyDescent="0.25">
      <c r="U647" s="201"/>
      <c r="V647" s="201"/>
      <c r="W647" s="201"/>
      <c r="X647" s="201"/>
      <c r="Y647" s="201"/>
      <c r="Z647" s="201"/>
      <c r="AA647" s="201"/>
      <c r="AB647" s="201"/>
      <c r="AC647" s="201"/>
    </row>
    <row r="648" spans="21:29" ht="39.950000000000003" customHeight="1" x14ac:dyDescent="0.25">
      <c r="U648" s="201"/>
      <c r="V648" s="201"/>
      <c r="W648" s="201"/>
      <c r="X648" s="201"/>
      <c r="Y648" s="201"/>
      <c r="Z648" s="201"/>
      <c r="AA648" s="201"/>
      <c r="AB648" s="201"/>
      <c r="AC648" s="201"/>
    </row>
    <row r="649" spans="21:29" ht="39.950000000000003" customHeight="1" x14ac:dyDescent="0.25">
      <c r="U649" s="201"/>
      <c r="V649" s="201"/>
      <c r="W649" s="201"/>
      <c r="X649" s="201"/>
      <c r="Y649" s="201"/>
      <c r="Z649" s="201"/>
      <c r="AA649" s="201"/>
      <c r="AB649" s="201"/>
      <c r="AC649" s="201"/>
    </row>
  </sheetData>
  <mergeCells count="43">
    <mergeCell ref="A46:A49"/>
    <mergeCell ref="B46:B49"/>
    <mergeCell ref="A50:A57"/>
    <mergeCell ref="B50:B57"/>
    <mergeCell ref="A27:A33"/>
    <mergeCell ref="B27:B33"/>
    <mergeCell ref="A34:A40"/>
    <mergeCell ref="B34:B40"/>
    <mergeCell ref="A42:A44"/>
    <mergeCell ref="B42:B44"/>
    <mergeCell ref="A17:A19"/>
    <mergeCell ref="B17:B19"/>
    <mergeCell ref="A21:A23"/>
    <mergeCell ref="B21:B23"/>
    <mergeCell ref="A24:A26"/>
    <mergeCell ref="B24:B26"/>
    <mergeCell ref="AL1:AL2"/>
    <mergeCell ref="A6:A7"/>
    <mergeCell ref="B6:B7"/>
    <mergeCell ref="A8:A16"/>
    <mergeCell ref="B8:B16"/>
    <mergeCell ref="AI1:AI2"/>
    <mergeCell ref="AJ1:AJ2"/>
    <mergeCell ref="AK1:AK2"/>
    <mergeCell ref="AC1:AC2"/>
    <mergeCell ref="AD1:AD2"/>
    <mergeCell ref="AE1:AE2"/>
    <mergeCell ref="AF1:AF2"/>
    <mergeCell ref="AG1:AG2"/>
    <mergeCell ref="AH1:AH2"/>
    <mergeCell ref="W1:W2"/>
    <mergeCell ref="X1:X2"/>
    <mergeCell ref="Y1:Y2"/>
    <mergeCell ref="Z1:Z2"/>
    <mergeCell ref="AA1:AA2"/>
    <mergeCell ref="AB1:AB2"/>
    <mergeCell ref="V1:V2"/>
    <mergeCell ref="U1:U2"/>
    <mergeCell ref="A1:C1"/>
    <mergeCell ref="D1:J1"/>
    <mergeCell ref="K1:T1"/>
    <mergeCell ref="K2:T2"/>
    <mergeCell ref="A2:J2"/>
  </mergeCells>
  <conditionalFormatting sqref="AD4:AF58">
    <cfRule type="cellIs" dxfId="20" priority="1" stopIfTrue="1" operator="greaterThan">
      <formula>0</formula>
    </cfRule>
    <cfRule type="cellIs" dxfId="19" priority="2" stopIfTrue="1" operator="greaterThan">
      <formula>0</formula>
    </cfRule>
    <cfRule type="cellIs" dxfId="18" priority="3" stopIfTrue="1" operator="greaterThan">
      <formula>0</formula>
    </cfRule>
  </conditionalFormatting>
  <hyperlinks>
    <hyperlink ref="E499" r:id="rId1" display="https://www.havan.com.br/mangueira-para-gas-de-cozinha-glp-1-20m-durin-05207.html" xr:uid="{680F49E3-C811-4691-9E33-8EA7E14536A6}"/>
  </hyperlinks>
  <pageMargins left="0.511811024" right="0.511811024" top="0.78740157499999996" bottom="0.78740157499999996" header="0.31496062000000002" footer="0.3149606200000000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E7E5C7-C334-47FF-99EB-B795B05DE9C5}">
  <dimension ref="A1:AM649"/>
  <sheetViews>
    <sheetView zoomScale="70" zoomScaleNormal="70" workbookViewId="0">
      <selection activeCell="D10" sqref="D10"/>
    </sheetView>
  </sheetViews>
  <sheetFormatPr defaultColWidth="9.7109375" defaultRowHeight="26.25" x14ac:dyDescent="0.25"/>
  <cols>
    <col min="1" max="1" width="7" style="19" customWidth="1"/>
    <col min="2" max="2" width="25.42578125" style="19" customWidth="1"/>
    <col min="3" max="3" width="10.7109375" style="1" customWidth="1"/>
    <col min="4" max="4" width="31.28515625" style="23" customWidth="1"/>
    <col min="5" max="5" width="30.85546875" style="24" customWidth="1"/>
    <col min="6" max="6" width="11.85546875" style="24" customWidth="1"/>
    <col min="7" max="7" width="14.85546875" style="1" customWidth="1"/>
    <col min="8" max="8" width="10" style="1" customWidth="1"/>
    <col min="9" max="9" width="16.7109375" style="1" customWidth="1"/>
    <col min="10" max="10" width="16.140625" style="17" bestFit="1" customWidth="1"/>
    <col min="11" max="11" width="15" style="4" bestFit="1" customWidth="1"/>
    <col min="12" max="14" width="13.85546875" style="4" customWidth="1"/>
    <col min="15" max="15" width="18.5703125" style="4" customWidth="1"/>
    <col min="16" max="16" width="13.85546875" style="4" hidden="1" customWidth="1"/>
    <col min="17" max="18" width="13.5703125" style="4" bestFit="1" customWidth="1"/>
    <col min="19" max="19" width="13.28515625" style="16" customWidth="1"/>
    <col min="20" max="20" width="12.5703125" style="5" customWidth="1"/>
    <col min="21" max="21" width="15" style="6" customWidth="1"/>
    <col min="22" max="22" width="14.7109375" style="6" customWidth="1"/>
    <col min="23" max="23" width="15.140625" style="6" customWidth="1"/>
    <col min="24" max="24" width="14.28515625" style="6" customWidth="1"/>
    <col min="25" max="25" width="15.5703125" style="6" customWidth="1"/>
    <col min="26" max="26" width="15.7109375" style="6" customWidth="1"/>
    <col min="27" max="29" width="14.7109375" style="6" customWidth="1"/>
    <col min="30" max="30" width="15" style="6" customWidth="1"/>
    <col min="31" max="31" width="14.28515625" style="6" customWidth="1"/>
    <col min="32" max="32" width="16.42578125" style="6" customWidth="1"/>
    <col min="33" max="39" width="16.42578125" style="2" customWidth="1"/>
    <col min="40" max="16384" width="9.7109375" style="2"/>
  </cols>
  <sheetData>
    <row r="1" spans="1:39" ht="39.950000000000003" customHeight="1" x14ac:dyDescent="0.25">
      <c r="A1" s="296" t="s">
        <v>709</v>
      </c>
      <c r="B1" s="297"/>
      <c r="C1" s="296"/>
      <c r="D1" s="296" t="s">
        <v>465</v>
      </c>
      <c r="E1" s="296"/>
      <c r="F1" s="296"/>
      <c r="G1" s="296"/>
      <c r="H1" s="296"/>
      <c r="I1" s="296"/>
      <c r="J1" s="296"/>
      <c r="K1" s="296" t="s">
        <v>464</v>
      </c>
      <c r="L1" s="297"/>
      <c r="M1" s="297"/>
      <c r="N1" s="297"/>
      <c r="O1" s="297"/>
      <c r="P1" s="297"/>
      <c r="Q1" s="297"/>
      <c r="R1" s="297"/>
      <c r="S1" s="297"/>
      <c r="T1" s="297"/>
      <c r="U1" s="319" t="s">
        <v>772</v>
      </c>
      <c r="V1" s="319" t="s">
        <v>773</v>
      </c>
      <c r="W1" s="319" t="s">
        <v>774</v>
      </c>
      <c r="X1" s="319" t="s">
        <v>775</v>
      </c>
      <c r="Y1" s="319" t="s">
        <v>776</v>
      </c>
      <c r="Z1" s="319" t="s">
        <v>777</v>
      </c>
      <c r="AA1" s="319" t="s">
        <v>778</v>
      </c>
      <c r="AB1" s="319" t="s">
        <v>779</v>
      </c>
      <c r="AC1" s="319" t="s">
        <v>780</v>
      </c>
      <c r="AD1" s="319" t="s">
        <v>781</v>
      </c>
      <c r="AE1" s="319" t="s">
        <v>782</v>
      </c>
      <c r="AF1" s="319" t="s">
        <v>877</v>
      </c>
      <c r="AG1" s="319" t="s">
        <v>878</v>
      </c>
      <c r="AH1" s="319" t="s">
        <v>879</v>
      </c>
      <c r="AI1" s="319" t="s">
        <v>880</v>
      </c>
      <c r="AJ1" s="319" t="s">
        <v>881</v>
      </c>
      <c r="AK1" s="319" t="s">
        <v>882</v>
      </c>
      <c r="AL1" s="319" t="s">
        <v>883</v>
      </c>
      <c r="AM1" s="319" t="s">
        <v>884</v>
      </c>
    </row>
    <row r="2" spans="1:39" ht="39.950000000000003" customHeight="1" x14ac:dyDescent="0.25">
      <c r="A2" s="302" t="s">
        <v>831</v>
      </c>
      <c r="B2" s="303"/>
      <c r="C2" s="303"/>
      <c r="D2" s="303"/>
      <c r="E2" s="303"/>
      <c r="F2" s="303"/>
      <c r="G2" s="303"/>
      <c r="H2" s="303"/>
      <c r="I2" s="303"/>
      <c r="J2" s="304"/>
      <c r="K2" s="299" t="s">
        <v>720</v>
      </c>
      <c r="L2" s="300"/>
      <c r="M2" s="300"/>
      <c r="N2" s="300"/>
      <c r="O2" s="300"/>
      <c r="P2" s="300"/>
      <c r="Q2" s="300"/>
      <c r="R2" s="300"/>
      <c r="S2" s="300"/>
      <c r="T2" s="301"/>
      <c r="U2" s="320"/>
      <c r="V2" s="320"/>
      <c r="W2" s="320"/>
      <c r="X2" s="320"/>
      <c r="Y2" s="320"/>
      <c r="Z2" s="320"/>
      <c r="AA2" s="320"/>
      <c r="AB2" s="320"/>
      <c r="AC2" s="320"/>
      <c r="AD2" s="320"/>
      <c r="AE2" s="320"/>
      <c r="AF2" s="320"/>
      <c r="AG2" s="320"/>
      <c r="AH2" s="320"/>
      <c r="AI2" s="320"/>
      <c r="AJ2" s="320"/>
      <c r="AK2" s="320"/>
      <c r="AL2" s="320"/>
      <c r="AM2" s="320"/>
    </row>
    <row r="3" spans="1:39" s="3" customFormat="1" ht="57.2" customHeight="1" x14ac:dyDescent="0.2">
      <c r="A3" s="20" t="s">
        <v>462</v>
      </c>
      <c r="B3" s="21" t="s">
        <v>6</v>
      </c>
      <c r="C3" s="20" t="s">
        <v>11</v>
      </c>
      <c r="D3" s="20" t="s">
        <v>463</v>
      </c>
      <c r="E3" s="20" t="s">
        <v>16</v>
      </c>
      <c r="F3" s="21" t="s">
        <v>23</v>
      </c>
      <c r="G3" s="21" t="s">
        <v>24</v>
      </c>
      <c r="H3" s="21" t="s">
        <v>25</v>
      </c>
      <c r="I3" s="21" t="s">
        <v>8</v>
      </c>
      <c r="J3" s="22" t="s">
        <v>12</v>
      </c>
      <c r="K3" s="21" t="s">
        <v>13</v>
      </c>
      <c r="L3" s="102" t="s">
        <v>703</v>
      </c>
      <c r="M3" s="102" t="s">
        <v>704</v>
      </c>
      <c r="N3" s="102" t="s">
        <v>699</v>
      </c>
      <c r="O3" s="102" t="s">
        <v>619</v>
      </c>
      <c r="P3" s="102" t="s">
        <v>700</v>
      </c>
      <c r="Q3" s="102" t="s">
        <v>701</v>
      </c>
      <c r="R3" s="102" t="s">
        <v>702</v>
      </c>
      <c r="S3" s="25" t="s">
        <v>0</v>
      </c>
      <c r="T3" s="26" t="s">
        <v>2</v>
      </c>
      <c r="U3" s="209">
        <v>45715</v>
      </c>
      <c r="V3" s="209">
        <v>45776</v>
      </c>
      <c r="W3" s="209">
        <v>45814</v>
      </c>
      <c r="X3" s="209">
        <v>45814</v>
      </c>
      <c r="Y3" s="209">
        <v>45814</v>
      </c>
      <c r="Z3" s="209">
        <v>45835</v>
      </c>
      <c r="AA3" s="209">
        <v>45835</v>
      </c>
      <c r="AB3" s="209">
        <v>45835</v>
      </c>
      <c r="AC3" s="209">
        <v>45835</v>
      </c>
      <c r="AD3" s="209">
        <v>45835</v>
      </c>
      <c r="AE3" s="209">
        <v>45835</v>
      </c>
      <c r="AF3" s="209">
        <v>45842</v>
      </c>
      <c r="AG3" s="209">
        <v>45842</v>
      </c>
      <c r="AH3" s="209">
        <v>45842</v>
      </c>
      <c r="AI3" s="209">
        <v>45842</v>
      </c>
      <c r="AJ3" s="209">
        <v>45877</v>
      </c>
      <c r="AK3" s="209">
        <v>45967</v>
      </c>
      <c r="AL3" s="209">
        <v>45979</v>
      </c>
      <c r="AM3" s="209">
        <v>45988</v>
      </c>
    </row>
    <row r="4" spans="1:39" ht="39.950000000000003" customHeight="1" x14ac:dyDescent="0.25">
      <c r="A4" s="75">
        <v>1</v>
      </c>
      <c r="B4" s="76" t="s">
        <v>467</v>
      </c>
      <c r="C4" s="77">
        <v>1</v>
      </c>
      <c r="D4" s="78" t="s">
        <v>541</v>
      </c>
      <c r="E4" s="79" t="s">
        <v>468</v>
      </c>
      <c r="F4" s="46" t="s">
        <v>469</v>
      </c>
      <c r="G4" s="54" t="s">
        <v>601</v>
      </c>
      <c r="H4" s="38" t="s">
        <v>597</v>
      </c>
      <c r="I4" s="98">
        <v>33903026</v>
      </c>
      <c r="J4" s="100">
        <v>38.409999999999997</v>
      </c>
      <c r="K4" s="8">
        <v>1</v>
      </c>
      <c r="L4" s="109">
        <f>IF(SUM(U4:AM4)&gt;K4+N4,K4+N4,SUM(U4:AM4))</f>
        <v>0</v>
      </c>
      <c r="M4" s="109">
        <f>(SUM(U4:AM4))</f>
        <v>0</v>
      </c>
      <c r="N4" s="120"/>
      <c r="O4" s="119">
        <f>ROUND(IF(K4*0.25-0.5&lt;0,0,K4*0.25-0.5),0)-R4-P4</f>
        <v>0</v>
      </c>
      <c r="P4" s="120"/>
      <c r="Q4" s="120"/>
      <c r="R4" s="120"/>
      <c r="S4" s="13">
        <f>K4+N4+P4+Q4-M4</f>
        <v>1</v>
      </c>
      <c r="T4" s="14" t="str">
        <f t="shared" ref="T4:T58" si="0">IF(S4&lt;0,"ATENÇÃO","OK")</f>
        <v>OK</v>
      </c>
      <c r="U4" s="197"/>
      <c r="V4" s="197"/>
      <c r="W4" s="197"/>
      <c r="X4" s="204"/>
      <c r="Y4" s="204"/>
      <c r="Z4" s="204"/>
      <c r="AA4" s="204"/>
      <c r="AB4" s="197"/>
      <c r="AC4" s="197"/>
      <c r="AD4" s="197"/>
      <c r="AE4" s="197"/>
      <c r="AF4" s="197"/>
      <c r="AG4" s="204"/>
      <c r="AH4" s="204"/>
      <c r="AI4" s="204"/>
      <c r="AJ4" s="204"/>
      <c r="AK4" s="204"/>
      <c r="AL4" s="204"/>
      <c r="AM4" s="204"/>
    </row>
    <row r="5" spans="1:39" ht="39.950000000000003" customHeight="1" x14ac:dyDescent="0.25">
      <c r="A5" s="80">
        <v>2</v>
      </c>
      <c r="B5" s="81" t="s">
        <v>470</v>
      </c>
      <c r="C5" s="82">
        <v>2</v>
      </c>
      <c r="D5" s="83" t="s">
        <v>542</v>
      </c>
      <c r="E5" s="84" t="s">
        <v>471</v>
      </c>
      <c r="F5" s="85" t="s">
        <v>472</v>
      </c>
      <c r="G5" s="97">
        <v>105961017</v>
      </c>
      <c r="H5" s="238" t="s">
        <v>597</v>
      </c>
      <c r="I5" s="99">
        <v>33903017</v>
      </c>
      <c r="J5" s="101">
        <v>33.200000000000003</v>
      </c>
      <c r="K5" s="8">
        <v>27</v>
      </c>
      <c r="L5" s="109">
        <f t="shared" ref="L5:L58" si="1">IF(SUM(U5:AM5)&gt;K5+N5,K5+N5,SUM(U5:AM5))</f>
        <v>26</v>
      </c>
      <c r="M5" s="109">
        <f t="shared" ref="M5:M58" si="2">(SUM(U5:AM5))</f>
        <v>26</v>
      </c>
      <c r="N5" s="120"/>
      <c r="O5" s="119">
        <f t="shared" ref="O5:O58" si="3">ROUND(IF(K5*0.25-0.5&lt;0,0,K5*0.25-0.5),0)-R5-P5</f>
        <v>6</v>
      </c>
      <c r="P5" s="120"/>
      <c r="Q5" s="120"/>
      <c r="R5" s="120"/>
      <c r="S5" s="13">
        <f t="shared" ref="S5:S58" si="4">K5+N5+P5+Q5-M5</f>
        <v>1</v>
      </c>
      <c r="T5" s="14" t="str">
        <f>IF(S5&lt;0,"ATENÇÃO","OK")</f>
        <v>OK</v>
      </c>
      <c r="U5" s="197"/>
      <c r="V5" s="197"/>
      <c r="W5" s="198">
        <v>1</v>
      </c>
      <c r="X5" s="204"/>
      <c r="Y5" s="204"/>
      <c r="Z5" s="204"/>
      <c r="AA5" s="198">
        <v>25</v>
      </c>
      <c r="AB5" s="197"/>
      <c r="AC5" s="197"/>
      <c r="AD5" s="197"/>
      <c r="AE5" s="197"/>
      <c r="AF5" s="197"/>
      <c r="AG5" s="204"/>
      <c r="AH5" s="204"/>
      <c r="AI5" s="204"/>
      <c r="AJ5" s="204"/>
      <c r="AK5" s="204"/>
      <c r="AL5" s="204"/>
      <c r="AM5" s="204"/>
    </row>
    <row r="6" spans="1:39" ht="39.950000000000003" customHeight="1" x14ac:dyDescent="0.25">
      <c r="A6" s="305">
        <v>3</v>
      </c>
      <c r="B6" s="307" t="s">
        <v>473</v>
      </c>
      <c r="C6" s="77">
        <v>3</v>
      </c>
      <c r="D6" s="67" t="s">
        <v>543</v>
      </c>
      <c r="E6" s="68" t="s">
        <v>474</v>
      </c>
      <c r="F6" s="46" t="s">
        <v>472</v>
      </c>
      <c r="G6" s="46" t="s">
        <v>602</v>
      </c>
      <c r="H6" s="38" t="s">
        <v>597</v>
      </c>
      <c r="I6" s="43">
        <v>33903017</v>
      </c>
      <c r="J6" s="100">
        <v>36.270000000000003</v>
      </c>
      <c r="K6" s="8">
        <v>80</v>
      </c>
      <c r="L6" s="109">
        <f t="shared" si="1"/>
        <v>80</v>
      </c>
      <c r="M6" s="109">
        <f t="shared" si="2"/>
        <v>80</v>
      </c>
      <c r="N6" s="120"/>
      <c r="O6" s="119">
        <f t="shared" si="3"/>
        <v>20</v>
      </c>
      <c r="P6" s="120"/>
      <c r="Q6" s="120"/>
      <c r="R6" s="120"/>
      <c r="S6" s="13">
        <f t="shared" si="4"/>
        <v>0</v>
      </c>
      <c r="T6" s="14" t="str">
        <f t="shared" si="0"/>
        <v>OK</v>
      </c>
      <c r="U6" s="197"/>
      <c r="V6" s="197"/>
      <c r="W6" s="197"/>
      <c r="X6" s="204"/>
      <c r="Y6" s="204"/>
      <c r="Z6" s="212">
        <v>80</v>
      </c>
      <c r="AA6" s="204"/>
      <c r="AB6" s="197"/>
      <c r="AC6" s="197"/>
      <c r="AD6" s="197"/>
      <c r="AE6" s="197"/>
      <c r="AF6" s="197"/>
      <c r="AG6" s="204"/>
      <c r="AH6" s="204"/>
      <c r="AI6" s="204"/>
      <c r="AJ6" s="204"/>
      <c r="AK6" s="204"/>
      <c r="AL6" s="204"/>
      <c r="AM6" s="204"/>
    </row>
    <row r="7" spans="1:39" ht="39.950000000000003" customHeight="1" x14ac:dyDescent="0.25">
      <c r="A7" s="306"/>
      <c r="B7" s="308"/>
      <c r="C7" s="77">
        <v>4</v>
      </c>
      <c r="D7" s="67" t="s">
        <v>544</v>
      </c>
      <c r="E7" s="68" t="s">
        <v>475</v>
      </c>
      <c r="F7" s="46" t="s">
        <v>476</v>
      </c>
      <c r="G7" s="46">
        <v>25097009</v>
      </c>
      <c r="H7" s="38" t="s">
        <v>597</v>
      </c>
      <c r="I7" s="43">
        <v>33903017</v>
      </c>
      <c r="J7" s="100">
        <v>32.130000000000003</v>
      </c>
      <c r="K7" s="8">
        <v>80</v>
      </c>
      <c r="L7" s="109">
        <f t="shared" si="1"/>
        <v>80</v>
      </c>
      <c r="M7" s="109">
        <f t="shared" si="2"/>
        <v>80</v>
      </c>
      <c r="N7" s="120"/>
      <c r="O7" s="119">
        <f t="shared" si="3"/>
        <v>20</v>
      </c>
      <c r="P7" s="120"/>
      <c r="Q7" s="120"/>
      <c r="R7" s="120"/>
      <c r="S7" s="13">
        <f t="shared" si="4"/>
        <v>0</v>
      </c>
      <c r="T7" s="14" t="str">
        <f t="shared" si="0"/>
        <v>OK</v>
      </c>
      <c r="U7" s="197"/>
      <c r="V7" s="197"/>
      <c r="W7" s="197"/>
      <c r="X7" s="204"/>
      <c r="Y7" s="204"/>
      <c r="Z7" s="212">
        <v>80</v>
      </c>
      <c r="AA7" s="204"/>
      <c r="AB7" s="197"/>
      <c r="AC7" s="197"/>
      <c r="AD7" s="197"/>
      <c r="AE7" s="197"/>
      <c r="AF7" s="197"/>
      <c r="AG7" s="204"/>
      <c r="AH7" s="204"/>
      <c r="AI7" s="204"/>
      <c r="AJ7" s="204"/>
      <c r="AK7" s="204"/>
      <c r="AL7" s="204"/>
      <c r="AM7" s="204"/>
    </row>
    <row r="8" spans="1:39" ht="39.950000000000003" customHeight="1" x14ac:dyDescent="0.25">
      <c r="A8" s="309">
        <v>4</v>
      </c>
      <c r="B8" s="311" t="s">
        <v>477</v>
      </c>
      <c r="C8" s="82">
        <v>5</v>
      </c>
      <c r="D8" s="83" t="s">
        <v>545</v>
      </c>
      <c r="E8" s="84" t="s">
        <v>478</v>
      </c>
      <c r="F8" s="85" t="s">
        <v>472</v>
      </c>
      <c r="G8" s="97">
        <v>77500014</v>
      </c>
      <c r="H8" s="238" t="s">
        <v>597</v>
      </c>
      <c r="I8" s="99">
        <v>33903017</v>
      </c>
      <c r="J8" s="101">
        <v>28</v>
      </c>
      <c r="K8" s="8"/>
      <c r="L8" s="109">
        <f t="shared" si="1"/>
        <v>0</v>
      </c>
      <c r="M8" s="109">
        <f t="shared" si="2"/>
        <v>0</v>
      </c>
      <c r="N8" s="120"/>
      <c r="O8" s="119">
        <f t="shared" si="3"/>
        <v>0</v>
      </c>
      <c r="P8" s="120"/>
      <c r="Q8" s="120"/>
      <c r="R8" s="120"/>
      <c r="S8" s="13">
        <f t="shared" si="4"/>
        <v>0</v>
      </c>
      <c r="T8" s="14" t="str">
        <f t="shared" si="0"/>
        <v>OK</v>
      </c>
      <c r="U8" s="197"/>
      <c r="V8" s="197"/>
      <c r="W8" s="197"/>
      <c r="X8" s="204"/>
      <c r="Y8" s="204"/>
      <c r="Z8" s="204"/>
      <c r="AA8" s="204"/>
      <c r="AB8" s="197"/>
      <c r="AC8" s="197"/>
      <c r="AD8" s="197"/>
      <c r="AE8" s="197"/>
      <c r="AF8" s="197"/>
      <c r="AG8" s="204"/>
      <c r="AH8" s="204"/>
      <c r="AI8" s="204"/>
      <c r="AJ8" s="204"/>
      <c r="AK8" s="204"/>
      <c r="AL8" s="204"/>
      <c r="AM8" s="204"/>
    </row>
    <row r="9" spans="1:39" ht="39.950000000000003" customHeight="1" x14ac:dyDescent="0.25">
      <c r="A9" s="310"/>
      <c r="B9" s="312"/>
      <c r="C9" s="82">
        <v>6</v>
      </c>
      <c r="D9" s="86" t="s">
        <v>546</v>
      </c>
      <c r="E9" s="87" t="s">
        <v>479</v>
      </c>
      <c r="F9" s="88" t="s">
        <v>480</v>
      </c>
      <c r="G9" s="97">
        <v>77500014</v>
      </c>
      <c r="H9" s="238" t="s">
        <v>597</v>
      </c>
      <c r="I9" s="99" t="s">
        <v>600</v>
      </c>
      <c r="J9" s="101">
        <v>665</v>
      </c>
      <c r="K9" s="8">
        <v>2</v>
      </c>
      <c r="L9" s="109">
        <f t="shared" si="1"/>
        <v>2</v>
      </c>
      <c r="M9" s="109">
        <f t="shared" si="2"/>
        <v>2</v>
      </c>
      <c r="N9" s="120"/>
      <c r="O9" s="119">
        <f t="shared" si="3"/>
        <v>0</v>
      </c>
      <c r="P9" s="120"/>
      <c r="Q9" s="120"/>
      <c r="R9" s="120"/>
      <c r="S9" s="13">
        <f t="shared" si="4"/>
        <v>0</v>
      </c>
      <c r="T9" s="14" t="str">
        <f t="shared" si="0"/>
        <v>OK</v>
      </c>
      <c r="U9" s="197"/>
      <c r="V9" s="197"/>
      <c r="W9" s="197"/>
      <c r="X9" s="204"/>
      <c r="Y9" s="204"/>
      <c r="Z9" s="204"/>
      <c r="AA9" s="204"/>
      <c r="AB9" s="198">
        <v>2</v>
      </c>
      <c r="AC9" s="197"/>
      <c r="AD9" s="197"/>
      <c r="AE9" s="197"/>
      <c r="AF9" s="197"/>
      <c r="AG9" s="204"/>
      <c r="AH9" s="204"/>
      <c r="AI9" s="204"/>
      <c r="AJ9" s="204"/>
      <c r="AK9" s="204"/>
      <c r="AL9" s="204"/>
      <c r="AM9" s="204"/>
    </row>
    <row r="10" spans="1:39" ht="39.950000000000003" customHeight="1" x14ac:dyDescent="0.25">
      <c r="A10" s="310"/>
      <c r="B10" s="312"/>
      <c r="C10" s="82">
        <v>7</v>
      </c>
      <c r="D10" s="89" t="s">
        <v>547</v>
      </c>
      <c r="E10" s="87" t="s">
        <v>481</v>
      </c>
      <c r="F10" s="88" t="s">
        <v>480</v>
      </c>
      <c r="G10" s="97">
        <v>77500014</v>
      </c>
      <c r="H10" s="238" t="s">
        <v>597</v>
      </c>
      <c r="I10" s="99" t="s">
        <v>600</v>
      </c>
      <c r="J10" s="101">
        <v>246</v>
      </c>
      <c r="K10" s="8">
        <v>80</v>
      </c>
      <c r="L10" s="109">
        <f t="shared" si="1"/>
        <v>21</v>
      </c>
      <c r="M10" s="109">
        <f t="shared" si="2"/>
        <v>21</v>
      </c>
      <c r="N10" s="120"/>
      <c r="O10" s="119">
        <f t="shared" si="3"/>
        <v>20</v>
      </c>
      <c r="P10" s="120"/>
      <c r="Q10" s="120"/>
      <c r="R10" s="120"/>
      <c r="S10" s="13">
        <f t="shared" si="4"/>
        <v>59</v>
      </c>
      <c r="T10" s="14" t="str">
        <f t="shared" si="0"/>
        <v>OK</v>
      </c>
      <c r="U10" s="197"/>
      <c r="V10" s="197"/>
      <c r="W10" s="197"/>
      <c r="X10" s="204"/>
      <c r="Y10" s="204"/>
      <c r="Z10" s="204"/>
      <c r="AA10" s="204"/>
      <c r="AB10" s="198">
        <v>20</v>
      </c>
      <c r="AC10" s="197"/>
      <c r="AD10" s="197"/>
      <c r="AE10" s="197"/>
      <c r="AF10" s="197"/>
      <c r="AG10" s="204"/>
      <c r="AH10" s="204"/>
      <c r="AI10" s="204"/>
      <c r="AJ10" s="204"/>
      <c r="AK10" s="204"/>
      <c r="AL10" s="204"/>
      <c r="AM10" s="212">
        <v>1</v>
      </c>
    </row>
    <row r="11" spans="1:39" ht="39.950000000000003" customHeight="1" x14ac:dyDescent="0.25">
      <c r="A11" s="310"/>
      <c r="B11" s="312"/>
      <c r="C11" s="82">
        <v>8</v>
      </c>
      <c r="D11" s="90" t="s">
        <v>548</v>
      </c>
      <c r="E11" s="87" t="s">
        <v>482</v>
      </c>
      <c r="F11" s="85" t="s">
        <v>472</v>
      </c>
      <c r="G11" s="97">
        <v>125377006</v>
      </c>
      <c r="H11" s="238" t="s">
        <v>597</v>
      </c>
      <c r="I11" s="97">
        <v>33903017</v>
      </c>
      <c r="J11" s="101">
        <v>30</v>
      </c>
      <c r="K11" s="8"/>
      <c r="L11" s="109">
        <f t="shared" si="1"/>
        <v>0</v>
      </c>
      <c r="M11" s="109">
        <f t="shared" si="2"/>
        <v>0</v>
      </c>
      <c r="N11" s="120"/>
      <c r="O11" s="119">
        <f t="shared" si="3"/>
        <v>0</v>
      </c>
      <c r="P11" s="120"/>
      <c r="Q11" s="120"/>
      <c r="R11" s="120"/>
      <c r="S11" s="13">
        <f t="shared" si="4"/>
        <v>0</v>
      </c>
      <c r="T11" s="14" t="str">
        <f t="shared" si="0"/>
        <v>OK</v>
      </c>
      <c r="U11" s="197"/>
      <c r="V11" s="197"/>
      <c r="W11" s="197"/>
      <c r="X11" s="204"/>
      <c r="Y11" s="204"/>
      <c r="Z11" s="204"/>
      <c r="AA11" s="197"/>
      <c r="AB11" s="197"/>
      <c r="AC11" s="197"/>
      <c r="AD11" s="197"/>
      <c r="AE11" s="197"/>
      <c r="AF11" s="197"/>
      <c r="AG11" s="204"/>
      <c r="AH11" s="204"/>
      <c r="AI11" s="204"/>
      <c r="AJ11" s="204"/>
      <c r="AK11" s="204"/>
      <c r="AL11" s="204"/>
      <c r="AM11" s="204"/>
    </row>
    <row r="12" spans="1:39" ht="39.950000000000003" customHeight="1" x14ac:dyDescent="0.25">
      <c r="A12" s="310"/>
      <c r="B12" s="312"/>
      <c r="C12" s="82">
        <v>9</v>
      </c>
      <c r="D12" s="86" t="s">
        <v>549</v>
      </c>
      <c r="E12" s="91" t="s">
        <v>483</v>
      </c>
      <c r="F12" s="85" t="s">
        <v>472</v>
      </c>
      <c r="G12" s="97">
        <v>125377006</v>
      </c>
      <c r="H12" s="238" t="s">
        <v>597</v>
      </c>
      <c r="I12" s="97">
        <v>33903017</v>
      </c>
      <c r="J12" s="101">
        <v>930</v>
      </c>
      <c r="K12" s="8">
        <v>2</v>
      </c>
      <c r="L12" s="109">
        <f t="shared" si="1"/>
        <v>0</v>
      </c>
      <c r="M12" s="109">
        <f t="shared" si="2"/>
        <v>0</v>
      </c>
      <c r="N12" s="120"/>
      <c r="O12" s="119">
        <f t="shared" si="3"/>
        <v>0</v>
      </c>
      <c r="P12" s="120"/>
      <c r="Q12" s="120"/>
      <c r="R12" s="120"/>
      <c r="S12" s="13">
        <f t="shared" si="4"/>
        <v>2</v>
      </c>
      <c r="T12" s="14" t="str">
        <f t="shared" si="0"/>
        <v>OK</v>
      </c>
      <c r="U12" s="197"/>
      <c r="V12" s="197"/>
      <c r="W12" s="197"/>
      <c r="X12" s="204"/>
      <c r="Y12" s="204"/>
      <c r="Z12" s="204"/>
      <c r="AA12" s="204"/>
      <c r="AB12" s="197"/>
      <c r="AC12" s="197"/>
      <c r="AD12" s="197"/>
      <c r="AE12" s="197"/>
      <c r="AF12" s="197"/>
      <c r="AG12" s="204"/>
      <c r="AH12" s="204"/>
      <c r="AI12" s="204"/>
      <c r="AJ12" s="204"/>
      <c r="AK12" s="204"/>
      <c r="AL12" s="204"/>
      <c r="AM12" s="204"/>
    </row>
    <row r="13" spans="1:39" ht="39.950000000000003" customHeight="1" x14ac:dyDescent="0.25">
      <c r="A13" s="310"/>
      <c r="B13" s="312"/>
      <c r="C13" s="82">
        <v>10</v>
      </c>
      <c r="D13" s="92" t="s">
        <v>550</v>
      </c>
      <c r="E13" s="91" t="s">
        <v>484</v>
      </c>
      <c r="F13" s="85" t="s">
        <v>472</v>
      </c>
      <c r="G13" s="97">
        <v>125377006</v>
      </c>
      <c r="H13" s="238" t="s">
        <v>597</v>
      </c>
      <c r="I13" s="97">
        <v>33903047</v>
      </c>
      <c r="J13" s="101">
        <v>380</v>
      </c>
      <c r="K13" s="8">
        <v>2</v>
      </c>
      <c r="L13" s="109">
        <f t="shared" si="1"/>
        <v>0</v>
      </c>
      <c r="M13" s="109">
        <f t="shared" si="2"/>
        <v>0</v>
      </c>
      <c r="N13" s="120"/>
      <c r="O13" s="119">
        <f t="shared" si="3"/>
        <v>0</v>
      </c>
      <c r="P13" s="120"/>
      <c r="Q13" s="120"/>
      <c r="R13" s="120"/>
      <c r="S13" s="13">
        <f t="shared" si="4"/>
        <v>2</v>
      </c>
      <c r="T13" s="14" t="str">
        <f t="shared" si="0"/>
        <v>OK</v>
      </c>
      <c r="U13" s="197"/>
      <c r="V13" s="197"/>
      <c r="W13" s="197"/>
      <c r="X13" s="204"/>
      <c r="Y13" s="204"/>
      <c r="Z13" s="204"/>
      <c r="AA13" s="204"/>
      <c r="AB13" s="197"/>
      <c r="AC13" s="197"/>
      <c r="AD13" s="197"/>
      <c r="AE13" s="197"/>
      <c r="AF13" s="197"/>
      <c r="AG13" s="204"/>
      <c r="AH13" s="204"/>
      <c r="AI13" s="204"/>
      <c r="AJ13" s="204"/>
      <c r="AK13" s="204"/>
      <c r="AL13" s="204"/>
      <c r="AM13" s="204"/>
    </row>
    <row r="14" spans="1:39" ht="126" x14ac:dyDescent="0.25">
      <c r="A14" s="310"/>
      <c r="B14" s="312"/>
      <c r="C14" s="82">
        <v>11</v>
      </c>
      <c r="D14" s="90" t="s">
        <v>551</v>
      </c>
      <c r="E14" s="91" t="s">
        <v>485</v>
      </c>
      <c r="F14" s="85" t="s">
        <v>472</v>
      </c>
      <c r="G14" s="97">
        <v>125377006</v>
      </c>
      <c r="H14" s="238" t="s">
        <v>597</v>
      </c>
      <c r="I14" s="97">
        <v>33903047</v>
      </c>
      <c r="J14" s="101">
        <v>31</v>
      </c>
      <c r="K14" s="8">
        <v>5</v>
      </c>
      <c r="L14" s="109">
        <f t="shared" si="1"/>
        <v>0</v>
      </c>
      <c r="M14" s="109">
        <f t="shared" si="2"/>
        <v>0</v>
      </c>
      <c r="N14" s="120"/>
      <c r="O14" s="119">
        <f t="shared" si="3"/>
        <v>1</v>
      </c>
      <c r="P14" s="120"/>
      <c r="Q14" s="120"/>
      <c r="R14" s="120"/>
      <c r="S14" s="13">
        <f t="shared" si="4"/>
        <v>5</v>
      </c>
      <c r="T14" s="14" t="str">
        <f t="shared" si="0"/>
        <v>OK</v>
      </c>
      <c r="U14" s="197"/>
      <c r="V14" s="197"/>
      <c r="W14" s="197"/>
      <c r="X14" s="204"/>
      <c r="Y14" s="205"/>
      <c r="Z14" s="204"/>
      <c r="AA14" s="204"/>
      <c r="AB14" s="197"/>
      <c r="AC14" s="197"/>
      <c r="AD14" s="197"/>
      <c r="AE14" s="197"/>
      <c r="AF14" s="197"/>
      <c r="AG14" s="204"/>
      <c r="AH14" s="204"/>
      <c r="AI14" s="204"/>
      <c r="AJ14" s="204"/>
      <c r="AK14" s="204"/>
      <c r="AL14" s="204"/>
      <c r="AM14" s="204"/>
    </row>
    <row r="15" spans="1:39" ht="39.950000000000003" customHeight="1" x14ac:dyDescent="0.25">
      <c r="A15" s="310"/>
      <c r="B15" s="312"/>
      <c r="C15" s="82">
        <v>12</v>
      </c>
      <c r="D15" s="86" t="s">
        <v>552</v>
      </c>
      <c r="E15" s="87" t="s">
        <v>486</v>
      </c>
      <c r="F15" s="85" t="s">
        <v>472</v>
      </c>
      <c r="G15" s="97">
        <v>504220065</v>
      </c>
      <c r="H15" s="238" t="s">
        <v>597</v>
      </c>
      <c r="I15" s="99" t="s">
        <v>600</v>
      </c>
      <c r="J15" s="101">
        <v>150</v>
      </c>
      <c r="K15" s="8">
        <v>20</v>
      </c>
      <c r="L15" s="109">
        <f t="shared" si="1"/>
        <v>10</v>
      </c>
      <c r="M15" s="109">
        <f t="shared" si="2"/>
        <v>10</v>
      </c>
      <c r="N15" s="120"/>
      <c r="O15" s="119">
        <f t="shared" si="3"/>
        <v>5</v>
      </c>
      <c r="P15" s="120"/>
      <c r="Q15" s="120"/>
      <c r="R15" s="120"/>
      <c r="S15" s="13">
        <f t="shared" si="4"/>
        <v>10</v>
      </c>
      <c r="T15" s="14" t="str">
        <f t="shared" si="0"/>
        <v>OK</v>
      </c>
      <c r="U15" s="197"/>
      <c r="V15" s="197"/>
      <c r="W15" s="197"/>
      <c r="X15" s="204"/>
      <c r="Y15" s="205"/>
      <c r="Z15" s="204"/>
      <c r="AA15" s="204"/>
      <c r="AB15" s="197"/>
      <c r="AC15" s="197"/>
      <c r="AD15" s="197"/>
      <c r="AE15" s="197"/>
      <c r="AF15" s="197"/>
      <c r="AG15" s="204"/>
      <c r="AH15" s="204"/>
      <c r="AI15" s="204"/>
      <c r="AJ15" s="212">
        <v>10</v>
      </c>
      <c r="AK15" s="204"/>
      <c r="AL15" s="204"/>
      <c r="AM15" s="204"/>
    </row>
    <row r="16" spans="1:39" ht="39.950000000000003" customHeight="1" x14ac:dyDescent="0.25">
      <c r="A16" s="310"/>
      <c r="B16" s="313"/>
      <c r="C16" s="82">
        <v>13</v>
      </c>
      <c r="D16" s="92" t="s">
        <v>553</v>
      </c>
      <c r="E16" s="91" t="s">
        <v>487</v>
      </c>
      <c r="F16" s="85" t="s">
        <v>472</v>
      </c>
      <c r="G16" s="97">
        <v>504220065</v>
      </c>
      <c r="H16" s="238" t="s">
        <v>597</v>
      </c>
      <c r="I16" s="99" t="s">
        <v>600</v>
      </c>
      <c r="J16" s="101">
        <v>285</v>
      </c>
      <c r="K16" s="8">
        <v>70</v>
      </c>
      <c r="L16" s="109">
        <f t="shared" si="1"/>
        <v>70</v>
      </c>
      <c r="M16" s="109">
        <f t="shared" si="2"/>
        <v>70</v>
      </c>
      <c r="N16" s="120"/>
      <c r="O16" s="119">
        <f t="shared" si="3"/>
        <v>17</v>
      </c>
      <c r="P16" s="120"/>
      <c r="Q16" s="120"/>
      <c r="R16" s="120"/>
      <c r="S16" s="13">
        <f t="shared" si="4"/>
        <v>0</v>
      </c>
      <c r="T16" s="14" t="str">
        <f t="shared" si="0"/>
        <v>OK</v>
      </c>
      <c r="U16" s="197"/>
      <c r="V16" s="197"/>
      <c r="W16" s="197"/>
      <c r="X16" s="204"/>
      <c r="Y16" s="205"/>
      <c r="Z16" s="204"/>
      <c r="AA16" s="204"/>
      <c r="AB16" s="197"/>
      <c r="AC16" s="197"/>
      <c r="AD16" s="197"/>
      <c r="AE16" s="197"/>
      <c r="AF16" s="197"/>
      <c r="AG16" s="204"/>
      <c r="AH16" s="204"/>
      <c r="AI16" s="204"/>
      <c r="AJ16" s="212">
        <v>70</v>
      </c>
      <c r="AK16" s="204"/>
      <c r="AL16" s="204"/>
      <c r="AM16" s="204"/>
    </row>
    <row r="17" spans="1:39" ht="39.950000000000003" customHeight="1" x14ac:dyDescent="0.25">
      <c r="A17" s="305">
        <v>5</v>
      </c>
      <c r="B17" s="307" t="s">
        <v>488</v>
      </c>
      <c r="C17" s="77">
        <v>14</v>
      </c>
      <c r="D17" s="67" t="s">
        <v>554</v>
      </c>
      <c r="E17" s="68" t="s">
        <v>489</v>
      </c>
      <c r="F17" s="46" t="s">
        <v>472</v>
      </c>
      <c r="G17" s="54">
        <v>79588061</v>
      </c>
      <c r="H17" s="38" t="s">
        <v>597</v>
      </c>
      <c r="I17" s="54">
        <v>33903017</v>
      </c>
      <c r="J17" s="100">
        <v>501.2</v>
      </c>
      <c r="K17" s="8">
        <v>5</v>
      </c>
      <c r="L17" s="109">
        <f t="shared" si="1"/>
        <v>0</v>
      </c>
      <c r="M17" s="109">
        <f t="shared" si="2"/>
        <v>0</v>
      </c>
      <c r="N17" s="120"/>
      <c r="O17" s="119">
        <f t="shared" si="3"/>
        <v>1</v>
      </c>
      <c r="P17" s="120"/>
      <c r="Q17" s="120"/>
      <c r="R17" s="120"/>
      <c r="S17" s="13">
        <f t="shared" si="4"/>
        <v>5</v>
      </c>
      <c r="T17" s="14" t="str">
        <f t="shared" si="0"/>
        <v>OK</v>
      </c>
      <c r="U17" s="197"/>
      <c r="V17" s="197"/>
      <c r="W17" s="197"/>
      <c r="X17" s="204"/>
      <c r="Y17" s="205"/>
      <c r="Z17" s="204"/>
      <c r="AA17" s="204"/>
      <c r="AB17" s="197"/>
      <c r="AC17" s="197"/>
      <c r="AD17" s="197"/>
      <c r="AE17" s="197"/>
      <c r="AF17" s="197"/>
      <c r="AG17" s="204"/>
      <c r="AH17" s="204"/>
      <c r="AI17" s="204"/>
      <c r="AJ17" s="204"/>
      <c r="AK17" s="204"/>
      <c r="AL17" s="204"/>
      <c r="AM17" s="204"/>
    </row>
    <row r="18" spans="1:39" ht="39.950000000000003" customHeight="1" x14ac:dyDescent="0.25">
      <c r="A18" s="306"/>
      <c r="B18" s="314"/>
      <c r="C18" s="77">
        <v>15</v>
      </c>
      <c r="D18" s="67" t="s">
        <v>555</v>
      </c>
      <c r="E18" s="68" t="s">
        <v>490</v>
      </c>
      <c r="F18" s="46" t="s">
        <v>472</v>
      </c>
      <c r="G18" s="54">
        <v>79588061</v>
      </c>
      <c r="H18" s="38" t="s">
        <v>597</v>
      </c>
      <c r="I18" s="54">
        <v>33903017</v>
      </c>
      <c r="J18" s="100">
        <v>677.7</v>
      </c>
      <c r="K18" s="8"/>
      <c r="L18" s="109">
        <f t="shared" si="1"/>
        <v>0</v>
      </c>
      <c r="M18" s="109">
        <f t="shared" si="2"/>
        <v>0</v>
      </c>
      <c r="N18" s="120"/>
      <c r="O18" s="119">
        <f t="shared" si="3"/>
        <v>0</v>
      </c>
      <c r="P18" s="120"/>
      <c r="Q18" s="120"/>
      <c r="R18" s="120"/>
      <c r="S18" s="13">
        <f t="shared" si="4"/>
        <v>0</v>
      </c>
      <c r="T18" s="14" t="str">
        <f t="shared" si="0"/>
        <v>OK</v>
      </c>
      <c r="U18" s="197"/>
      <c r="V18" s="197"/>
      <c r="W18" s="197"/>
      <c r="X18" s="204"/>
      <c r="Y18" s="205"/>
      <c r="Z18" s="204"/>
      <c r="AA18" s="204"/>
      <c r="AB18" s="197"/>
      <c r="AC18" s="197"/>
      <c r="AD18" s="197"/>
      <c r="AE18" s="197"/>
      <c r="AF18" s="197"/>
      <c r="AG18" s="204"/>
      <c r="AH18" s="204"/>
      <c r="AI18" s="204"/>
      <c r="AJ18" s="204"/>
      <c r="AK18" s="204"/>
      <c r="AL18" s="204"/>
      <c r="AM18" s="204"/>
    </row>
    <row r="19" spans="1:39" ht="39.950000000000003" customHeight="1" x14ac:dyDescent="0.25">
      <c r="A19" s="306"/>
      <c r="B19" s="308"/>
      <c r="C19" s="77">
        <v>16</v>
      </c>
      <c r="D19" s="67" t="s">
        <v>556</v>
      </c>
      <c r="E19" s="68" t="s">
        <v>491</v>
      </c>
      <c r="F19" s="46" t="s">
        <v>472</v>
      </c>
      <c r="G19" s="54">
        <v>79588061</v>
      </c>
      <c r="H19" s="38" t="s">
        <v>597</v>
      </c>
      <c r="I19" s="54" t="s">
        <v>15</v>
      </c>
      <c r="J19" s="100">
        <v>460.2</v>
      </c>
      <c r="K19" s="8"/>
      <c r="L19" s="109">
        <f t="shared" si="1"/>
        <v>0</v>
      </c>
      <c r="M19" s="109">
        <f t="shared" si="2"/>
        <v>0</v>
      </c>
      <c r="N19" s="120"/>
      <c r="O19" s="119">
        <f t="shared" si="3"/>
        <v>0</v>
      </c>
      <c r="P19" s="120"/>
      <c r="Q19" s="120"/>
      <c r="R19" s="120"/>
      <c r="S19" s="13">
        <f t="shared" si="4"/>
        <v>0</v>
      </c>
      <c r="T19" s="14" t="str">
        <f t="shared" si="0"/>
        <v>OK</v>
      </c>
      <c r="U19" s="197"/>
      <c r="V19" s="197"/>
      <c r="W19" s="197"/>
      <c r="X19" s="204"/>
      <c r="Y19" s="205"/>
      <c r="Z19" s="204"/>
      <c r="AA19" s="204"/>
      <c r="AB19" s="197"/>
      <c r="AC19" s="197"/>
      <c r="AD19" s="197"/>
      <c r="AE19" s="197"/>
      <c r="AF19" s="197"/>
      <c r="AG19" s="204"/>
      <c r="AH19" s="204"/>
      <c r="AI19" s="204"/>
      <c r="AJ19" s="204"/>
      <c r="AK19" s="204"/>
      <c r="AL19" s="204"/>
      <c r="AM19" s="204"/>
    </row>
    <row r="20" spans="1:39" ht="39.950000000000003" customHeight="1" x14ac:dyDescent="0.25">
      <c r="A20" s="80">
        <v>6</v>
      </c>
      <c r="B20" s="81" t="s">
        <v>470</v>
      </c>
      <c r="C20" s="82">
        <v>17</v>
      </c>
      <c r="D20" s="90" t="s">
        <v>557</v>
      </c>
      <c r="E20" s="91" t="s">
        <v>492</v>
      </c>
      <c r="F20" s="85" t="s">
        <v>472</v>
      </c>
      <c r="G20" s="97">
        <v>504220069</v>
      </c>
      <c r="H20" s="238" t="s">
        <v>597</v>
      </c>
      <c r="I20" s="97">
        <v>33903017</v>
      </c>
      <c r="J20" s="101">
        <v>621.25</v>
      </c>
      <c r="K20" s="8">
        <v>50</v>
      </c>
      <c r="L20" s="109">
        <f t="shared" si="1"/>
        <v>50</v>
      </c>
      <c r="M20" s="109">
        <f t="shared" si="2"/>
        <v>50</v>
      </c>
      <c r="N20" s="120"/>
      <c r="O20" s="119">
        <f t="shared" si="3"/>
        <v>12</v>
      </c>
      <c r="P20" s="120"/>
      <c r="Q20" s="120"/>
      <c r="R20" s="120"/>
      <c r="S20" s="13">
        <f t="shared" si="4"/>
        <v>0</v>
      </c>
      <c r="T20" s="14" t="str">
        <f t="shared" si="0"/>
        <v>OK</v>
      </c>
      <c r="U20" s="197"/>
      <c r="V20" s="197"/>
      <c r="W20" s="198">
        <v>1</v>
      </c>
      <c r="X20" s="204"/>
      <c r="Y20" s="205"/>
      <c r="Z20" s="204"/>
      <c r="AA20" s="204"/>
      <c r="AB20" s="197"/>
      <c r="AC20" s="197"/>
      <c r="AD20" s="197"/>
      <c r="AE20" s="197"/>
      <c r="AF20" s="198">
        <v>49</v>
      </c>
      <c r="AG20" s="204"/>
      <c r="AH20" s="204"/>
      <c r="AI20" s="204"/>
      <c r="AJ20" s="204"/>
      <c r="AK20" s="204"/>
      <c r="AL20" s="204"/>
      <c r="AM20" s="204"/>
    </row>
    <row r="21" spans="1:39" ht="39.950000000000003" customHeight="1" x14ac:dyDescent="0.25">
      <c r="A21" s="305">
        <v>9</v>
      </c>
      <c r="B21" s="307" t="s">
        <v>493</v>
      </c>
      <c r="C21" s="77">
        <v>26</v>
      </c>
      <c r="D21" s="78" t="s">
        <v>558</v>
      </c>
      <c r="E21" s="79" t="s">
        <v>494</v>
      </c>
      <c r="F21" s="46" t="s">
        <v>472</v>
      </c>
      <c r="G21" s="54" t="s">
        <v>596</v>
      </c>
      <c r="H21" s="38" t="s">
        <v>597</v>
      </c>
      <c r="I21" s="54">
        <v>33903017</v>
      </c>
      <c r="J21" s="100">
        <v>105</v>
      </c>
      <c r="K21" s="8"/>
      <c r="L21" s="109">
        <f t="shared" si="1"/>
        <v>0</v>
      </c>
      <c r="M21" s="109">
        <f t="shared" si="2"/>
        <v>0</v>
      </c>
      <c r="N21" s="120"/>
      <c r="O21" s="119">
        <f t="shared" si="3"/>
        <v>0</v>
      </c>
      <c r="P21" s="120"/>
      <c r="Q21" s="120"/>
      <c r="R21" s="120"/>
      <c r="S21" s="13">
        <f t="shared" si="4"/>
        <v>0</v>
      </c>
      <c r="T21" s="14" t="str">
        <f t="shared" si="0"/>
        <v>OK</v>
      </c>
      <c r="U21" s="197"/>
      <c r="V21" s="197"/>
      <c r="W21" s="197"/>
      <c r="X21" s="204"/>
      <c r="Y21" s="205"/>
      <c r="Z21" s="204"/>
      <c r="AA21" s="204"/>
      <c r="AB21" s="197"/>
      <c r="AC21" s="197"/>
      <c r="AD21" s="197"/>
      <c r="AE21" s="197"/>
      <c r="AF21" s="197"/>
      <c r="AG21" s="204"/>
      <c r="AH21" s="204"/>
      <c r="AI21" s="204"/>
      <c r="AJ21" s="204"/>
      <c r="AK21" s="204"/>
      <c r="AL21" s="204"/>
      <c r="AM21" s="204"/>
    </row>
    <row r="22" spans="1:39" ht="39.950000000000003" customHeight="1" x14ac:dyDescent="0.25">
      <c r="A22" s="306"/>
      <c r="B22" s="314"/>
      <c r="C22" s="77">
        <v>27</v>
      </c>
      <c r="D22" s="93" t="s">
        <v>559</v>
      </c>
      <c r="E22" s="94" t="s">
        <v>495</v>
      </c>
      <c r="F22" s="43" t="s">
        <v>472</v>
      </c>
      <c r="G22" s="54">
        <v>105392001</v>
      </c>
      <c r="H22" s="38" t="s">
        <v>597</v>
      </c>
      <c r="I22" s="54">
        <v>33903017</v>
      </c>
      <c r="J22" s="100">
        <v>450.09</v>
      </c>
      <c r="K22" s="8">
        <v>10</v>
      </c>
      <c r="L22" s="109">
        <f t="shared" si="1"/>
        <v>1</v>
      </c>
      <c r="M22" s="109">
        <f t="shared" si="2"/>
        <v>1</v>
      </c>
      <c r="N22" s="120"/>
      <c r="O22" s="119">
        <f t="shared" si="3"/>
        <v>2</v>
      </c>
      <c r="P22" s="120"/>
      <c r="Q22" s="120"/>
      <c r="R22" s="120"/>
      <c r="S22" s="13">
        <f t="shared" si="4"/>
        <v>9</v>
      </c>
      <c r="T22" s="14" t="str">
        <f t="shared" si="0"/>
        <v>OK</v>
      </c>
      <c r="U22" s="197"/>
      <c r="V22" s="197"/>
      <c r="W22" s="197"/>
      <c r="X22" s="204"/>
      <c r="Y22" s="205"/>
      <c r="Z22" s="204"/>
      <c r="AA22" s="204"/>
      <c r="AB22" s="197"/>
      <c r="AC22" s="197"/>
      <c r="AD22" s="197"/>
      <c r="AE22" s="197"/>
      <c r="AF22" s="197"/>
      <c r="AG22" s="204"/>
      <c r="AH22" s="204"/>
      <c r="AI22" s="204"/>
      <c r="AJ22" s="204"/>
      <c r="AK22" s="204"/>
      <c r="AL22" s="204"/>
      <c r="AM22" s="212">
        <v>1</v>
      </c>
    </row>
    <row r="23" spans="1:39" ht="39.950000000000003" customHeight="1" x14ac:dyDescent="0.25">
      <c r="A23" s="306"/>
      <c r="B23" s="308"/>
      <c r="C23" s="77">
        <v>28</v>
      </c>
      <c r="D23" s="67" t="s">
        <v>560</v>
      </c>
      <c r="E23" s="68" t="s">
        <v>496</v>
      </c>
      <c r="F23" s="43" t="s">
        <v>497</v>
      </c>
      <c r="G23" s="54">
        <v>105392001</v>
      </c>
      <c r="H23" s="38" t="s">
        <v>597</v>
      </c>
      <c r="I23" s="54">
        <v>33903017</v>
      </c>
      <c r="J23" s="100">
        <v>1371</v>
      </c>
      <c r="K23" s="8"/>
      <c r="L23" s="109">
        <f t="shared" si="1"/>
        <v>0</v>
      </c>
      <c r="M23" s="109">
        <f t="shared" si="2"/>
        <v>0</v>
      </c>
      <c r="N23" s="120"/>
      <c r="O23" s="119">
        <f t="shared" si="3"/>
        <v>0</v>
      </c>
      <c r="P23" s="120"/>
      <c r="Q23" s="120"/>
      <c r="R23" s="120"/>
      <c r="S23" s="13">
        <f t="shared" si="4"/>
        <v>0</v>
      </c>
      <c r="T23" s="14" t="str">
        <f t="shared" si="0"/>
        <v>OK</v>
      </c>
      <c r="U23" s="197"/>
      <c r="V23" s="197"/>
      <c r="W23" s="197"/>
      <c r="X23" s="204"/>
      <c r="Y23" s="205"/>
      <c r="Z23" s="204"/>
      <c r="AA23" s="204"/>
      <c r="AB23" s="197"/>
      <c r="AC23" s="197"/>
      <c r="AD23" s="197"/>
      <c r="AE23" s="197"/>
      <c r="AF23" s="197"/>
      <c r="AG23" s="204"/>
      <c r="AH23" s="204"/>
      <c r="AI23" s="204"/>
      <c r="AJ23" s="204"/>
      <c r="AK23" s="204"/>
      <c r="AL23" s="204"/>
      <c r="AM23" s="204"/>
    </row>
    <row r="24" spans="1:39" ht="39.950000000000003" customHeight="1" x14ac:dyDescent="0.25">
      <c r="A24" s="309">
        <v>10</v>
      </c>
      <c r="B24" s="311" t="s">
        <v>498</v>
      </c>
      <c r="C24" s="82">
        <v>29</v>
      </c>
      <c r="D24" s="83" t="s">
        <v>561</v>
      </c>
      <c r="E24" s="84" t="s">
        <v>499</v>
      </c>
      <c r="F24" s="85" t="s">
        <v>383</v>
      </c>
      <c r="G24" s="97" t="s">
        <v>598</v>
      </c>
      <c r="H24" s="238" t="s">
        <v>597</v>
      </c>
      <c r="I24" s="97">
        <v>33903029</v>
      </c>
      <c r="J24" s="101">
        <v>229.85</v>
      </c>
      <c r="K24" s="8">
        <v>7</v>
      </c>
      <c r="L24" s="109">
        <f t="shared" si="1"/>
        <v>2</v>
      </c>
      <c r="M24" s="109">
        <f t="shared" si="2"/>
        <v>2</v>
      </c>
      <c r="N24" s="120"/>
      <c r="O24" s="119">
        <f t="shared" si="3"/>
        <v>1</v>
      </c>
      <c r="P24" s="120"/>
      <c r="Q24" s="120"/>
      <c r="R24" s="120"/>
      <c r="S24" s="13">
        <f t="shared" si="4"/>
        <v>5</v>
      </c>
      <c r="T24" s="14" t="str">
        <f t="shared" si="0"/>
        <v>OK</v>
      </c>
      <c r="U24" s="197"/>
      <c r="V24" s="198">
        <v>2</v>
      </c>
      <c r="W24" s="197"/>
      <c r="X24" s="204"/>
      <c r="Y24" s="205"/>
      <c r="Z24" s="204"/>
      <c r="AA24" s="204"/>
      <c r="AB24" s="197"/>
      <c r="AC24" s="197"/>
      <c r="AD24" s="197"/>
      <c r="AE24" s="197"/>
      <c r="AF24" s="197"/>
      <c r="AG24" s="204"/>
      <c r="AH24" s="204"/>
      <c r="AI24" s="204"/>
      <c r="AJ24" s="204"/>
      <c r="AK24" s="204"/>
      <c r="AL24" s="204"/>
      <c r="AM24" s="204"/>
    </row>
    <row r="25" spans="1:39" ht="39.950000000000003" customHeight="1" x14ac:dyDescent="0.25">
      <c r="A25" s="310"/>
      <c r="B25" s="312"/>
      <c r="C25" s="82">
        <v>30</v>
      </c>
      <c r="D25" s="86" t="s">
        <v>562</v>
      </c>
      <c r="E25" s="87" t="s">
        <v>500</v>
      </c>
      <c r="F25" s="85" t="s">
        <v>383</v>
      </c>
      <c r="G25" s="97" t="s">
        <v>599</v>
      </c>
      <c r="H25" s="238" t="s">
        <v>597</v>
      </c>
      <c r="I25" s="97">
        <v>33903029</v>
      </c>
      <c r="J25" s="101">
        <v>471.08</v>
      </c>
      <c r="K25" s="8">
        <v>50</v>
      </c>
      <c r="L25" s="109">
        <f t="shared" si="1"/>
        <v>50</v>
      </c>
      <c r="M25" s="109">
        <f t="shared" si="2"/>
        <v>50</v>
      </c>
      <c r="N25" s="120"/>
      <c r="O25" s="119">
        <f t="shared" si="3"/>
        <v>12</v>
      </c>
      <c r="P25" s="120"/>
      <c r="Q25" s="120"/>
      <c r="R25" s="120"/>
      <c r="S25" s="13">
        <f t="shared" si="4"/>
        <v>0</v>
      </c>
      <c r="T25" s="14" t="str">
        <f t="shared" si="0"/>
        <v>OK</v>
      </c>
      <c r="U25" s="197"/>
      <c r="V25" s="197"/>
      <c r="W25" s="197"/>
      <c r="X25" s="212">
        <v>1</v>
      </c>
      <c r="Y25" s="205"/>
      <c r="Z25" s="204"/>
      <c r="AA25" s="204"/>
      <c r="AB25" s="197"/>
      <c r="AC25" s="198">
        <v>25</v>
      </c>
      <c r="AD25" s="197"/>
      <c r="AE25" s="197"/>
      <c r="AF25" s="197"/>
      <c r="AG25" s="212">
        <v>24</v>
      </c>
      <c r="AH25" s="204"/>
      <c r="AI25" s="204"/>
      <c r="AJ25" s="204"/>
      <c r="AK25" s="204"/>
      <c r="AL25" s="204"/>
      <c r="AM25" s="204"/>
    </row>
    <row r="26" spans="1:39" ht="39.950000000000003" customHeight="1" x14ac:dyDescent="0.25">
      <c r="A26" s="310"/>
      <c r="B26" s="313"/>
      <c r="C26" s="82">
        <v>31</v>
      </c>
      <c r="D26" s="89" t="s">
        <v>563</v>
      </c>
      <c r="E26" s="87" t="s">
        <v>501</v>
      </c>
      <c r="F26" s="85" t="s">
        <v>383</v>
      </c>
      <c r="G26" s="97" t="s">
        <v>599</v>
      </c>
      <c r="H26" s="238" t="s">
        <v>597</v>
      </c>
      <c r="I26" s="97">
        <v>33903029</v>
      </c>
      <c r="J26" s="101">
        <v>230.39</v>
      </c>
      <c r="K26" s="8">
        <v>2</v>
      </c>
      <c r="L26" s="109">
        <f t="shared" si="1"/>
        <v>0</v>
      </c>
      <c r="M26" s="109">
        <f t="shared" si="2"/>
        <v>0</v>
      </c>
      <c r="N26" s="120"/>
      <c r="O26" s="119">
        <f t="shared" si="3"/>
        <v>0</v>
      </c>
      <c r="P26" s="120"/>
      <c r="Q26" s="120"/>
      <c r="R26" s="120"/>
      <c r="S26" s="13">
        <f t="shared" si="4"/>
        <v>2</v>
      </c>
      <c r="T26" s="14" t="str">
        <f t="shared" si="0"/>
        <v>OK</v>
      </c>
      <c r="U26" s="197"/>
      <c r="V26" s="197"/>
      <c r="W26" s="197"/>
      <c r="X26" s="204"/>
      <c r="Y26" s="205"/>
      <c r="Z26" s="204"/>
      <c r="AA26" s="204"/>
      <c r="AB26" s="197"/>
      <c r="AC26" s="197"/>
      <c r="AD26" s="197"/>
      <c r="AE26" s="197"/>
      <c r="AF26" s="197"/>
      <c r="AG26" s="204"/>
      <c r="AH26" s="204"/>
      <c r="AI26" s="204"/>
      <c r="AJ26" s="204"/>
      <c r="AK26" s="204"/>
      <c r="AL26" s="204"/>
      <c r="AM26" s="204"/>
    </row>
    <row r="27" spans="1:39" ht="57.2" customHeight="1" x14ac:dyDescent="0.25">
      <c r="A27" s="305">
        <v>12</v>
      </c>
      <c r="B27" s="307" t="s">
        <v>467</v>
      </c>
      <c r="C27" s="77">
        <v>33</v>
      </c>
      <c r="D27" s="67" t="s">
        <v>564</v>
      </c>
      <c r="E27" s="68" t="s">
        <v>502</v>
      </c>
      <c r="F27" s="46" t="s">
        <v>503</v>
      </c>
      <c r="G27" s="54" t="s">
        <v>603</v>
      </c>
      <c r="H27" s="38" t="s">
        <v>597</v>
      </c>
      <c r="I27" s="54">
        <v>33903026</v>
      </c>
      <c r="J27" s="100">
        <v>43.53</v>
      </c>
      <c r="K27" s="8">
        <v>10</v>
      </c>
      <c r="L27" s="109">
        <f t="shared" si="1"/>
        <v>5</v>
      </c>
      <c r="M27" s="109">
        <f t="shared" si="2"/>
        <v>5</v>
      </c>
      <c r="N27" s="120"/>
      <c r="O27" s="119">
        <f t="shared" si="3"/>
        <v>2</v>
      </c>
      <c r="P27" s="120"/>
      <c r="Q27" s="120"/>
      <c r="R27" s="120"/>
      <c r="S27" s="13">
        <f t="shared" si="4"/>
        <v>5</v>
      </c>
      <c r="T27" s="14" t="str">
        <f t="shared" si="0"/>
        <v>OK</v>
      </c>
      <c r="U27" s="197"/>
      <c r="V27" s="197"/>
      <c r="W27" s="197"/>
      <c r="X27" s="205"/>
      <c r="Y27" s="204"/>
      <c r="Z27" s="204"/>
      <c r="AA27" s="204"/>
      <c r="AB27" s="197"/>
      <c r="AC27" s="197"/>
      <c r="AD27" s="198">
        <v>5</v>
      </c>
      <c r="AE27" s="197"/>
      <c r="AF27" s="197"/>
      <c r="AG27" s="204"/>
      <c r="AH27" s="204"/>
      <c r="AI27" s="204"/>
      <c r="AJ27" s="204"/>
      <c r="AK27" s="204"/>
      <c r="AL27" s="204"/>
      <c r="AM27" s="204"/>
    </row>
    <row r="28" spans="1:39" ht="57.2" customHeight="1" x14ac:dyDescent="0.25">
      <c r="A28" s="315"/>
      <c r="B28" s="314"/>
      <c r="C28" s="77">
        <v>34</v>
      </c>
      <c r="D28" s="67" t="s">
        <v>565</v>
      </c>
      <c r="E28" s="68" t="s">
        <v>504</v>
      </c>
      <c r="F28" s="46" t="s">
        <v>503</v>
      </c>
      <c r="G28" s="54" t="s">
        <v>603</v>
      </c>
      <c r="H28" s="38" t="s">
        <v>597</v>
      </c>
      <c r="I28" s="54">
        <v>33903026</v>
      </c>
      <c r="J28" s="100">
        <v>58.25</v>
      </c>
      <c r="K28" s="8"/>
      <c r="L28" s="109">
        <f t="shared" si="1"/>
        <v>0</v>
      </c>
      <c r="M28" s="109">
        <f t="shared" si="2"/>
        <v>0</v>
      </c>
      <c r="N28" s="120"/>
      <c r="O28" s="119">
        <f t="shared" si="3"/>
        <v>0</v>
      </c>
      <c r="P28" s="120"/>
      <c r="Q28" s="120"/>
      <c r="R28" s="120"/>
      <c r="S28" s="13">
        <f t="shared" si="4"/>
        <v>0</v>
      </c>
      <c r="T28" s="14" t="str">
        <f t="shared" si="0"/>
        <v>OK</v>
      </c>
      <c r="U28" s="197"/>
      <c r="V28" s="197"/>
      <c r="W28" s="197"/>
      <c r="X28" s="205"/>
      <c r="Y28" s="204"/>
      <c r="Z28" s="204"/>
      <c r="AA28" s="204"/>
      <c r="AB28" s="197"/>
      <c r="AC28" s="197"/>
      <c r="AD28" s="197"/>
      <c r="AE28" s="197"/>
      <c r="AF28" s="197"/>
      <c r="AG28" s="204"/>
      <c r="AH28" s="204"/>
      <c r="AI28" s="204"/>
      <c r="AJ28" s="204"/>
      <c r="AK28" s="204"/>
      <c r="AL28" s="204"/>
      <c r="AM28" s="204"/>
    </row>
    <row r="29" spans="1:39" ht="49.5" customHeight="1" x14ac:dyDescent="0.25">
      <c r="A29" s="315"/>
      <c r="B29" s="314"/>
      <c r="C29" s="77">
        <v>35</v>
      </c>
      <c r="D29" s="67" t="s">
        <v>566</v>
      </c>
      <c r="E29" s="68" t="s">
        <v>505</v>
      </c>
      <c r="F29" s="46" t="s">
        <v>503</v>
      </c>
      <c r="G29" s="54" t="s">
        <v>603</v>
      </c>
      <c r="H29" s="38" t="s">
        <v>597</v>
      </c>
      <c r="I29" s="54">
        <v>33903026</v>
      </c>
      <c r="J29" s="100">
        <v>308.75</v>
      </c>
      <c r="K29" s="8">
        <v>15</v>
      </c>
      <c r="L29" s="109">
        <f t="shared" si="1"/>
        <v>15</v>
      </c>
      <c r="M29" s="109">
        <f t="shared" si="2"/>
        <v>15</v>
      </c>
      <c r="N29" s="120"/>
      <c r="O29" s="119">
        <f t="shared" si="3"/>
        <v>3</v>
      </c>
      <c r="P29" s="120"/>
      <c r="Q29" s="120"/>
      <c r="R29" s="120"/>
      <c r="S29" s="13">
        <f t="shared" si="4"/>
        <v>0</v>
      </c>
      <c r="T29" s="14" t="str">
        <f t="shared" si="0"/>
        <v>OK</v>
      </c>
      <c r="U29" s="197"/>
      <c r="V29" s="197"/>
      <c r="W29" s="197"/>
      <c r="X29" s="205"/>
      <c r="Y29" s="204"/>
      <c r="Z29" s="204"/>
      <c r="AA29" s="204"/>
      <c r="AB29" s="197"/>
      <c r="AC29" s="197"/>
      <c r="AD29" s="198">
        <v>15</v>
      </c>
      <c r="AE29" s="197"/>
      <c r="AF29" s="197"/>
      <c r="AG29" s="204"/>
      <c r="AH29" s="204"/>
      <c r="AI29" s="204"/>
      <c r="AJ29" s="204"/>
      <c r="AK29" s="204"/>
      <c r="AL29" s="204"/>
      <c r="AM29" s="204"/>
    </row>
    <row r="30" spans="1:39" ht="46.5" customHeight="1" x14ac:dyDescent="0.25">
      <c r="A30" s="315"/>
      <c r="B30" s="314"/>
      <c r="C30" s="77">
        <v>36</v>
      </c>
      <c r="D30" s="67" t="s">
        <v>567</v>
      </c>
      <c r="E30" s="68" t="s">
        <v>506</v>
      </c>
      <c r="F30" s="46" t="s">
        <v>503</v>
      </c>
      <c r="G30" s="54" t="s">
        <v>603</v>
      </c>
      <c r="H30" s="38" t="s">
        <v>597</v>
      </c>
      <c r="I30" s="54">
        <v>33903026</v>
      </c>
      <c r="J30" s="100">
        <v>88.13</v>
      </c>
      <c r="K30" s="8">
        <v>4</v>
      </c>
      <c r="L30" s="109">
        <f t="shared" si="1"/>
        <v>1</v>
      </c>
      <c r="M30" s="109">
        <f t="shared" si="2"/>
        <v>1</v>
      </c>
      <c r="N30" s="120"/>
      <c r="O30" s="119">
        <f t="shared" si="3"/>
        <v>1</v>
      </c>
      <c r="P30" s="120"/>
      <c r="Q30" s="120"/>
      <c r="R30" s="120"/>
      <c r="S30" s="13">
        <f t="shared" si="4"/>
        <v>3</v>
      </c>
      <c r="T30" s="14" t="str">
        <f t="shared" si="0"/>
        <v>OK</v>
      </c>
      <c r="U30" s="197"/>
      <c r="V30" s="197"/>
      <c r="W30" s="197"/>
      <c r="X30" s="204"/>
      <c r="Y30" s="204"/>
      <c r="Z30" s="204"/>
      <c r="AA30" s="204"/>
      <c r="AB30" s="197"/>
      <c r="AC30" s="197"/>
      <c r="AD30" s="198">
        <v>1</v>
      </c>
      <c r="AE30" s="197"/>
      <c r="AF30" s="197"/>
      <c r="AG30" s="204"/>
      <c r="AH30" s="204"/>
      <c r="AI30" s="204"/>
      <c r="AJ30" s="204"/>
      <c r="AK30" s="204"/>
      <c r="AL30" s="204"/>
      <c r="AM30" s="204"/>
    </row>
    <row r="31" spans="1:39" ht="39.950000000000003" customHeight="1" x14ac:dyDescent="0.25">
      <c r="A31" s="315"/>
      <c r="B31" s="314"/>
      <c r="C31" s="77">
        <v>37</v>
      </c>
      <c r="D31" s="95" t="s">
        <v>568</v>
      </c>
      <c r="E31" s="94" t="s">
        <v>506</v>
      </c>
      <c r="F31" s="46" t="s">
        <v>503</v>
      </c>
      <c r="G31" s="54" t="s">
        <v>603</v>
      </c>
      <c r="H31" s="38" t="s">
        <v>597</v>
      </c>
      <c r="I31" s="54">
        <v>33903026</v>
      </c>
      <c r="J31" s="100">
        <v>333.27</v>
      </c>
      <c r="K31" s="8">
        <v>4</v>
      </c>
      <c r="L31" s="109">
        <f t="shared" si="1"/>
        <v>2</v>
      </c>
      <c r="M31" s="109">
        <f t="shared" si="2"/>
        <v>2</v>
      </c>
      <c r="N31" s="120"/>
      <c r="O31" s="119">
        <f t="shared" si="3"/>
        <v>1</v>
      </c>
      <c r="P31" s="120"/>
      <c r="Q31" s="120"/>
      <c r="R31" s="120"/>
      <c r="S31" s="13">
        <f t="shared" si="4"/>
        <v>2</v>
      </c>
      <c r="T31" s="14" t="str">
        <f t="shared" si="0"/>
        <v>OK</v>
      </c>
      <c r="U31" s="197"/>
      <c r="V31" s="197"/>
      <c r="W31" s="197"/>
      <c r="X31" s="204"/>
      <c r="Y31" s="204"/>
      <c r="Z31" s="204"/>
      <c r="AA31" s="204"/>
      <c r="AB31" s="197"/>
      <c r="AC31" s="197"/>
      <c r="AD31" s="197"/>
      <c r="AE31" s="197"/>
      <c r="AF31" s="197"/>
      <c r="AG31" s="204"/>
      <c r="AH31" s="212">
        <v>2</v>
      </c>
      <c r="AI31" s="204"/>
      <c r="AJ31" s="204"/>
      <c r="AK31" s="204"/>
      <c r="AL31" s="204"/>
      <c r="AM31" s="204"/>
    </row>
    <row r="32" spans="1:39" ht="39.950000000000003" customHeight="1" x14ac:dyDescent="0.25">
      <c r="A32" s="315"/>
      <c r="B32" s="314"/>
      <c r="C32" s="77">
        <v>38</v>
      </c>
      <c r="D32" s="95" t="s">
        <v>569</v>
      </c>
      <c r="E32" s="94" t="s">
        <v>507</v>
      </c>
      <c r="F32" s="46" t="s">
        <v>503</v>
      </c>
      <c r="G32" s="54" t="s">
        <v>603</v>
      </c>
      <c r="H32" s="38" t="s">
        <v>597</v>
      </c>
      <c r="I32" s="54">
        <v>33903026</v>
      </c>
      <c r="J32" s="100">
        <v>331.19</v>
      </c>
      <c r="K32" s="8">
        <v>5</v>
      </c>
      <c r="L32" s="109">
        <f t="shared" si="1"/>
        <v>0</v>
      </c>
      <c r="M32" s="109">
        <f t="shared" si="2"/>
        <v>0</v>
      </c>
      <c r="N32" s="120"/>
      <c r="O32" s="119">
        <f t="shared" si="3"/>
        <v>1</v>
      </c>
      <c r="P32" s="120"/>
      <c r="Q32" s="120"/>
      <c r="R32" s="120"/>
      <c r="S32" s="13">
        <f t="shared" si="4"/>
        <v>5</v>
      </c>
      <c r="T32" s="14" t="str">
        <f t="shared" si="0"/>
        <v>OK</v>
      </c>
      <c r="U32" s="197"/>
      <c r="V32" s="197"/>
      <c r="W32" s="197"/>
      <c r="X32" s="204"/>
      <c r="Y32" s="204"/>
      <c r="Z32" s="204"/>
      <c r="AA32" s="204"/>
      <c r="AB32" s="197"/>
      <c r="AC32" s="197"/>
      <c r="AD32" s="197"/>
      <c r="AE32" s="197"/>
      <c r="AF32" s="197"/>
      <c r="AG32" s="204"/>
      <c r="AH32" s="204"/>
      <c r="AI32" s="204"/>
      <c r="AJ32" s="204"/>
      <c r="AK32" s="204"/>
      <c r="AL32" s="204"/>
      <c r="AM32" s="204"/>
    </row>
    <row r="33" spans="1:39" ht="39.950000000000003" customHeight="1" x14ac:dyDescent="0.25">
      <c r="A33" s="315"/>
      <c r="B33" s="308"/>
      <c r="C33" s="77">
        <v>39</v>
      </c>
      <c r="D33" s="67" t="s">
        <v>570</v>
      </c>
      <c r="E33" s="68" t="s">
        <v>508</v>
      </c>
      <c r="F33" s="46" t="s">
        <v>503</v>
      </c>
      <c r="G33" s="54" t="s">
        <v>603</v>
      </c>
      <c r="H33" s="38" t="s">
        <v>597</v>
      </c>
      <c r="I33" s="54">
        <v>33903026</v>
      </c>
      <c r="J33" s="100">
        <v>549.65</v>
      </c>
      <c r="K33" s="8">
        <v>2</v>
      </c>
      <c r="L33" s="109">
        <f t="shared" si="1"/>
        <v>0</v>
      </c>
      <c r="M33" s="109">
        <f t="shared" si="2"/>
        <v>0</v>
      </c>
      <c r="N33" s="120"/>
      <c r="O33" s="119">
        <f t="shared" si="3"/>
        <v>0</v>
      </c>
      <c r="P33" s="120"/>
      <c r="Q33" s="120"/>
      <c r="R33" s="120"/>
      <c r="S33" s="13">
        <f t="shared" si="4"/>
        <v>2</v>
      </c>
      <c r="T33" s="14" t="str">
        <f t="shared" si="0"/>
        <v>OK</v>
      </c>
      <c r="U33" s="197"/>
      <c r="V33" s="197"/>
      <c r="W33" s="197"/>
      <c r="X33" s="204"/>
      <c r="Y33" s="204"/>
      <c r="Z33" s="204"/>
      <c r="AA33" s="204"/>
      <c r="AB33" s="197"/>
      <c r="AC33" s="197"/>
      <c r="AD33" s="197"/>
      <c r="AE33" s="197"/>
      <c r="AF33" s="197"/>
      <c r="AG33" s="204"/>
      <c r="AH33" s="204"/>
      <c r="AI33" s="204"/>
      <c r="AJ33" s="204"/>
      <c r="AK33" s="204"/>
      <c r="AL33" s="204"/>
      <c r="AM33" s="204"/>
    </row>
    <row r="34" spans="1:39" ht="39.950000000000003" customHeight="1" x14ac:dyDescent="0.25">
      <c r="A34" s="309">
        <v>18</v>
      </c>
      <c r="B34" s="311" t="s">
        <v>509</v>
      </c>
      <c r="C34" s="82">
        <v>59</v>
      </c>
      <c r="D34" s="90" t="s">
        <v>571</v>
      </c>
      <c r="E34" s="91" t="s">
        <v>510</v>
      </c>
      <c r="F34" s="85" t="s">
        <v>472</v>
      </c>
      <c r="G34" s="97" t="s">
        <v>604</v>
      </c>
      <c r="H34" s="238" t="s">
        <v>597</v>
      </c>
      <c r="I34" s="97">
        <v>33903017</v>
      </c>
      <c r="J34" s="101">
        <v>241.02</v>
      </c>
      <c r="K34" s="8"/>
      <c r="L34" s="109">
        <f t="shared" si="1"/>
        <v>0</v>
      </c>
      <c r="M34" s="109">
        <f t="shared" si="2"/>
        <v>0</v>
      </c>
      <c r="N34" s="120"/>
      <c r="O34" s="119">
        <f t="shared" si="3"/>
        <v>0</v>
      </c>
      <c r="P34" s="120"/>
      <c r="Q34" s="120"/>
      <c r="R34" s="120"/>
      <c r="S34" s="13">
        <f t="shared" si="4"/>
        <v>0</v>
      </c>
      <c r="T34" s="14" t="str">
        <f t="shared" si="0"/>
        <v>OK</v>
      </c>
      <c r="U34" s="197"/>
      <c r="V34" s="197"/>
      <c r="W34" s="197"/>
      <c r="X34" s="204"/>
      <c r="Y34" s="204"/>
      <c r="Z34" s="204"/>
      <c r="AA34" s="204"/>
      <c r="AB34" s="197"/>
      <c r="AC34" s="197"/>
      <c r="AD34" s="197"/>
      <c r="AE34" s="197"/>
      <c r="AF34" s="197"/>
      <c r="AG34" s="204"/>
      <c r="AH34" s="204"/>
      <c r="AI34" s="204"/>
      <c r="AJ34" s="204"/>
      <c r="AK34" s="204"/>
      <c r="AL34" s="204"/>
      <c r="AM34" s="204"/>
    </row>
    <row r="35" spans="1:39" ht="39.950000000000003" customHeight="1" x14ac:dyDescent="0.25">
      <c r="A35" s="310"/>
      <c r="B35" s="312"/>
      <c r="C35" s="82">
        <v>60</v>
      </c>
      <c r="D35" s="90" t="s">
        <v>572</v>
      </c>
      <c r="E35" s="91" t="s">
        <v>730</v>
      </c>
      <c r="F35" s="85" t="s">
        <v>472</v>
      </c>
      <c r="G35" s="97" t="s">
        <v>605</v>
      </c>
      <c r="H35" s="238" t="s">
        <v>597</v>
      </c>
      <c r="I35" s="97">
        <v>33903017</v>
      </c>
      <c r="J35" s="101">
        <v>285.95999999999998</v>
      </c>
      <c r="K35" s="8"/>
      <c r="L35" s="109">
        <f t="shared" si="1"/>
        <v>0</v>
      </c>
      <c r="M35" s="109">
        <f t="shared" si="2"/>
        <v>0</v>
      </c>
      <c r="N35" s="120"/>
      <c r="O35" s="119">
        <f t="shared" si="3"/>
        <v>0</v>
      </c>
      <c r="P35" s="120"/>
      <c r="Q35" s="120"/>
      <c r="R35" s="120"/>
      <c r="S35" s="13">
        <f t="shared" si="4"/>
        <v>0</v>
      </c>
      <c r="T35" s="14" t="str">
        <f t="shared" si="0"/>
        <v>OK</v>
      </c>
      <c r="U35" s="197"/>
      <c r="V35" s="197"/>
      <c r="W35" s="197"/>
      <c r="X35" s="204"/>
      <c r="Y35" s="204"/>
      <c r="Z35" s="204"/>
      <c r="AA35" s="204"/>
      <c r="AB35" s="197"/>
      <c r="AC35" s="197"/>
      <c r="AD35" s="197"/>
      <c r="AE35" s="197"/>
      <c r="AF35" s="197"/>
      <c r="AG35" s="204"/>
      <c r="AH35" s="204"/>
      <c r="AI35" s="204"/>
      <c r="AJ35" s="204"/>
      <c r="AK35" s="204"/>
      <c r="AL35" s="204"/>
      <c r="AM35" s="204"/>
    </row>
    <row r="36" spans="1:39" ht="39.950000000000003" customHeight="1" x14ac:dyDescent="0.25">
      <c r="A36" s="310"/>
      <c r="B36" s="312"/>
      <c r="C36" s="82">
        <v>61</v>
      </c>
      <c r="D36" s="90" t="s">
        <v>573</v>
      </c>
      <c r="E36" s="91" t="s">
        <v>512</v>
      </c>
      <c r="F36" s="85" t="s">
        <v>472</v>
      </c>
      <c r="G36" s="97" t="s">
        <v>605</v>
      </c>
      <c r="H36" s="238" t="s">
        <v>597</v>
      </c>
      <c r="I36" s="97">
        <v>33903017</v>
      </c>
      <c r="J36" s="101">
        <v>652.70000000000005</v>
      </c>
      <c r="K36" s="8">
        <v>30</v>
      </c>
      <c r="L36" s="109">
        <f t="shared" si="1"/>
        <v>3</v>
      </c>
      <c r="M36" s="109">
        <f t="shared" si="2"/>
        <v>3</v>
      </c>
      <c r="N36" s="120"/>
      <c r="O36" s="119">
        <f t="shared" si="3"/>
        <v>7</v>
      </c>
      <c r="P36" s="120"/>
      <c r="Q36" s="120"/>
      <c r="R36" s="120"/>
      <c r="S36" s="13">
        <f t="shared" si="4"/>
        <v>27</v>
      </c>
      <c r="T36" s="14" t="str">
        <f t="shared" si="0"/>
        <v>OK</v>
      </c>
      <c r="U36" s="197"/>
      <c r="V36" s="197"/>
      <c r="W36" s="197"/>
      <c r="X36" s="204"/>
      <c r="Y36" s="204"/>
      <c r="Z36" s="204"/>
      <c r="AA36" s="204"/>
      <c r="AB36" s="197"/>
      <c r="AC36" s="197"/>
      <c r="AD36" s="197"/>
      <c r="AE36" s="198">
        <v>3</v>
      </c>
      <c r="AF36" s="197"/>
      <c r="AG36" s="204"/>
      <c r="AH36" s="204"/>
      <c r="AI36" s="204"/>
      <c r="AJ36" s="204"/>
      <c r="AK36" s="204"/>
      <c r="AL36" s="204"/>
      <c r="AM36" s="204"/>
    </row>
    <row r="37" spans="1:39" ht="39.950000000000003" customHeight="1" x14ac:dyDescent="0.25">
      <c r="A37" s="310"/>
      <c r="B37" s="312"/>
      <c r="C37" s="82">
        <v>62</v>
      </c>
      <c r="D37" s="92" t="s">
        <v>574</v>
      </c>
      <c r="E37" s="91" t="s">
        <v>513</v>
      </c>
      <c r="F37" s="85" t="s">
        <v>472</v>
      </c>
      <c r="G37" s="97" t="s">
        <v>605</v>
      </c>
      <c r="H37" s="238" t="s">
        <v>597</v>
      </c>
      <c r="I37" s="97">
        <v>33903017</v>
      </c>
      <c r="J37" s="101">
        <v>646.72</v>
      </c>
      <c r="K37" s="8">
        <v>12</v>
      </c>
      <c r="L37" s="109">
        <f t="shared" si="1"/>
        <v>0</v>
      </c>
      <c r="M37" s="109">
        <f t="shared" si="2"/>
        <v>0</v>
      </c>
      <c r="N37" s="120"/>
      <c r="O37" s="119">
        <f t="shared" si="3"/>
        <v>3</v>
      </c>
      <c r="P37" s="120"/>
      <c r="Q37" s="120"/>
      <c r="R37" s="120"/>
      <c r="S37" s="13">
        <f t="shared" si="4"/>
        <v>12</v>
      </c>
      <c r="T37" s="14" t="str">
        <f t="shared" si="0"/>
        <v>OK</v>
      </c>
      <c r="U37" s="197"/>
      <c r="V37" s="197"/>
      <c r="W37" s="197"/>
      <c r="X37" s="204"/>
      <c r="Y37" s="204"/>
      <c r="Z37" s="204"/>
      <c r="AA37" s="204"/>
      <c r="AB37" s="197"/>
      <c r="AC37" s="197"/>
      <c r="AD37" s="197"/>
      <c r="AE37" s="197"/>
      <c r="AF37" s="197"/>
      <c r="AG37" s="204"/>
      <c r="AH37" s="204"/>
      <c r="AI37" s="204"/>
      <c r="AJ37" s="204"/>
      <c r="AK37" s="204"/>
      <c r="AL37" s="204"/>
      <c r="AM37" s="204"/>
    </row>
    <row r="38" spans="1:39" ht="39.950000000000003" customHeight="1" x14ac:dyDescent="0.25">
      <c r="A38" s="310"/>
      <c r="B38" s="312"/>
      <c r="C38" s="82">
        <v>63</v>
      </c>
      <c r="D38" s="89" t="s">
        <v>575</v>
      </c>
      <c r="E38" s="87" t="s">
        <v>514</v>
      </c>
      <c r="F38" s="85" t="s">
        <v>472</v>
      </c>
      <c r="G38" s="97" t="s">
        <v>605</v>
      </c>
      <c r="H38" s="238" t="s">
        <v>597</v>
      </c>
      <c r="I38" s="97">
        <v>33903017</v>
      </c>
      <c r="J38" s="101">
        <v>1144.82</v>
      </c>
      <c r="K38" s="8">
        <v>30</v>
      </c>
      <c r="L38" s="109">
        <f t="shared" si="1"/>
        <v>4</v>
      </c>
      <c r="M38" s="109">
        <f t="shared" si="2"/>
        <v>4</v>
      </c>
      <c r="N38" s="120"/>
      <c r="O38" s="119">
        <f t="shared" si="3"/>
        <v>7</v>
      </c>
      <c r="P38" s="120"/>
      <c r="Q38" s="120"/>
      <c r="R38" s="120"/>
      <c r="S38" s="13">
        <f t="shared" si="4"/>
        <v>26</v>
      </c>
      <c r="T38" s="14" t="str">
        <f t="shared" si="0"/>
        <v>OK</v>
      </c>
      <c r="U38" s="197"/>
      <c r="V38" s="197"/>
      <c r="W38" s="197"/>
      <c r="X38" s="204"/>
      <c r="Y38" s="204"/>
      <c r="Z38" s="205"/>
      <c r="AA38" s="204"/>
      <c r="AB38" s="197"/>
      <c r="AC38" s="197"/>
      <c r="AD38" s="197"/>
      <c r="AE38" s="198">
        <v>4</v>
      </c>
      <c r="AF38" s="197"/>
      <c r="AG38" s="204"/>
      <c r="AH38" s="204"/>
      <c r="AI38" s="204"/>
      <c r="AJ38" s="204"/>
      <c r="AK38" s="204"/>
      <c r="AL38" s="204"/>
      <c r="AM38" s="204"/>
    </row>
    <row r="39" spans="1:39" ht="39.950000000000003" customHeight="1" x14ac:dyDescent="0.25">
      <c r="A39" s="310"/>
      <c r="B39" s="312"/>
      <c r="C39" s="82">
        <v>64</v>
      </c>
      <c r="D39" s="90" t="s">
        <v>576</v>
      </c>
      <c r="E39" s="91" t="s">
        <v>515</v>
      </c>
      <c r="F39" s="85" t="s">
        <v>472</v>
      </c>
      <c r="G39" s="97" t="s">
        <v>606</v>
      </c>
      <c r="H39" s="238" t="s">
        <v>597</v>
      </c>
      <c r="I39" s="97">
        <v>33903017</v>
      </c>
      <c r="J39" s="101">
        <v>2771.79</v>
      </c>
      <c r="K39" s="8">
        <v>30</v>
      </c>
      <c r="L39" s="109">
        <f t="shared" si="1"/>
        <v>5</v>
      </c>
      <c r="M39" s="109">
        <f t="shared" si="2"/>
        <v>5</v>
      </c>
      <c r="N39" s="120"/>
      <c r="O39" s="119">
        <f t="shared" si="3"/>
        <v>7</v>
      </c>
      <c r="P39" s="120"/>
      <c r="Q39" s="120"/>
      <c r="R39" s="120"/>
      <c r="S39" s="13">
        <f t="shared" si="4"/>
        <v>25</v>
      </c>
      <c r="T39" s="14" t="str">
        <f t="shared" si="0"/>
        <v>OK</v>
      </c>
      <c r="U39" s="197"/>
      <c r="V39" s="197"/>
      <c r="W39" s="197"/>
      <c r="X39" s="204"/>
      <c r="Y39" s="212">
        <v>1</v>
      </c>
      <c r="Z39" s="205"/>
      <c r="AA39" s="204"/>
      <c r="AB39" s="197"/>
      <c r="AC39" s="197"/>
      <c r="AD39" s="197"/>
      <c r="AE39" s="198">
        <v>4</v>
      </c>
      <c r="AF39" s="197"/>
      <c r="AG39" s="204"/>
      <c r="AH39" s="204"/>
      <c r="AI39" s="204"/>
      <c r="AJ39" s="204"/>
      <c r="AK39" s="204"/>
      <c r="AL39" s="204"/>
      <c r="AM39" s="204"/>
    </row>
    <row r="40" spans="1:39" ht="39.950000000000003" customHeight="1" x14ac:dyDescent="0.25">
      <c r="A40" s="310"/>
      <c r="B40" s="313"/>
      <c r="C40" s="82">
        <v>65</v>
      </c>
      <c r="D40" s="90" t="s">
        <v>577</v>
      </c>
      <c r="E40" s="91" t="s">
        <v>516</v>
      </c>
      <c r="F40" s="85" t="s">
        <v>472</v>
      </c>
      <c r="G40" s="97" t="s">
        <v>607</v>
      </c>
      <c r="H40" s="238" t="s">
        <v>597</v>
      </c>
      <c r="I40" s="97">
        <v>33903017</v>
      </c>
      <c r="J40" s="101">
        <v>1058.8599999999999</v>
      </c>
      <c r="K40" s="8"/>
      <c r="L40" s="109">
        <f t="shared" si="1"/>
        <v>0</v>
      </c>
      <c r="M40" s="109">
        <f t="shared" si="2"/>
        <v>0</v>
      </c>
      <c r="N40" s="120"/>
      <c r="O40" s="119">
        <f t="shared" si="3"/>
        <v>0</v>
      </c>
      <c r="P40" s="120"/>
      <c r="Q40" s="120"/>
      <c r="R40" s="120"/>
      <c r="S40" s="13">
        <f t="shared" si="4"/>
        <v>0</v>
      </c>
      <c r="T40" s="14" t="str">
        <f t="shared" si="0"/>
        <v>OK</v>
      </c>
      <c r="U40" s="197"/>
      <c r="V40" s="197"/>
      <c r="W40" s="197"/>
      <c r="X40" s="204"/>
      <c r="Y40" s="204"/>
      <c r="Z40" s="205"/>
      <c r="AA40" s="204"/>
      <c r="AB40" s="197"/>
      <c r="AC40" s="197"/>
      <c r="AD40" s="197"/>
      <c r="AE40" s="197"/>
      <c r="AF40" s="197"/>
      <c r="AG40" s="204"/>
      <c r="AH40" s="204"/>
      <c r="AI40" s="204"/>
      <c r="AJ40" s="204"/>
      <c r="AK40" s="204"/>
      <c r="AL40" s="204"/>
      <c r="AM40" s="204"/>
    </row>
    <row r="41" spans="1:39" ht="39.950000000000003" customHeight="1" x14ac:dyDescent="0.25">
      <c r="A41" s="75">
        <v>21</v>
      </c>
      <c r="B41" s="76" t="s">
        <v>517</v>
      </c>
      <c r="C41" s="77">
        <v>68</v>
      </c>
      <c r="D41" s="95" t="s">
        <v>578</v>
      </c>
      <c r="E41" s="94" t="s">
        <v>518</v>
      </c>
      <c r="F41" s="46" t="s">
        <v>519</v>
      </c>
      <c r="G41" s="54" t="s">
        <v>608</v>
      </c>
      <c r="H41" s="38" t="s">
        <v>597</v>
      </c>
      <c r="I41" s="54">
        <v>33903016</v>
      </c>
      <c r="J41" s="100">
        <v>56.81</v>
      </c>
      <c r="K41" s="8">
        <v>20</v>
      </c>
      <c r="L41" s="109">
        <f t="shared" si="1"/>
        <v>20</v>
      </c>
      <c r="M41" s="109">
        <f t="shared" si="2"/>
        <v>20</v>
      </c>
      <c r="N41" s="120"/>
      <c r="O41" s="119">
        <f t="shared" si="3"/>
        <v>5</v>
      </c>
      <c r="P41" s="120"/>
      <c r="Q41" s="120"/>
      <c r="R41" s="120"/>
      <c r="S41" s="13">
        <f t="shared" si="4"/>
        <v>0</v>
      </c>
      <c r="T41" s="14" t="str">
        <f t="shared" si="0"/>
        <v>OK</v>
      </c>
      <c r="U41" s="197"/>
      <c r="V41" s="197"/>
      <c r="W41" s="197"/>
      <c r="X41" s="204"/>
      <c r="Y41" s="204"/>
      <c r="Z41" s="205"/>
      <c r="AA41" s="204"/>
      <c r="AB41" s="197"/>
      <c r="AC41" s="197"/>
      <c r="AD41" s="197"/>
      <c r="AE41" s="197"/>
      <c r="AF41" s="197"/>
      <c r="AG41" s="204"/>
      <c r="AH41" s="204"/>
      <c r="AI41" s="212">
        <v>20</v>
      </c>
      <c r="AJ41" s="204"/>
      <c r="AK41" s="204"/>
      <c r="AL41" s="204"/>
      <c r="AM41" s="204"/>
    </row>
    <row r="42" spans="1:39" ht="39.950000000000003" customHeight="1" x14ac:dyDescent="0.25">
      <c r="A42" s="309">
        <v>23</v>
      </c>
      <c r="B42" s="311" t="s">
        <v>520</v>
      </c>
      <c r="C42" s="82">
        <v>75</v>
      </c>
      <c r="D42" s="83" t="s">
        <v>579</v>
      </c>
      <c r="E42" s="84" t="s">
        <v>521</v>
      </c>
      <c r="F42" s="85" t="s">
        <v>522</v>
      </c>
      <c r="G42" s="97" t="s">
        <v>609</v>
      </c>
      <c r="H42" s="238" t="s">
        <v>597</v>
      </c>
      <c r="I42" s="97">
        <v>33903017</v>
      </c>
      <c r="J42" s="101">
        <v>13.87</v>
      </c>
      <c r="K42" s="8">
        <v>7</v>
      </c>
      <c r="L42" s="109">
        <f t="shared" si="1"/>
        <v>0</v>
      </c>
      <c r="M42" s="109">
        <f t="shared" si="2"/>
        <v>0</v>
      </c>
      <c r="N42" s="120"/>
      <c r="O42" s="119">
        <f t="shared" si="3"/>
        <v>1</v>
      </c>
      <c r="P42" s="120"/>
      <c r="Q42" s="120"/>
      <c r="R42" s="120"/>
      <c r="S42" s="13">
        <f t="shared" si="4"/>
        <v>7</v>
      </c>
      <c r="T42" s="14" t="str">
        <f t="shared" si="0"/>
        <v>OK</v>
      </c>
      <c r="U42" s="197"/>
      <c r="V42" s="197"/>
      <c r="W42" s="197"/>
      <c r="X42" s="204"/>
      <c r="Y42" s="204"/>
      <c r="Z42" s="205"/>
      <c r="AA42" s="204"/>
      <c r="AB42" s="197"/>
      <c r="AC42" s="197"/>
      <c r="AD42" s="197"/>
      <c r="AE42" s="197"/>
      <c r="AF42" s="197"/>
      <c r="AG42" s="204"/>
      <c r="AH42" s="204"/>
      <c r="AI42" s="204"/>
      <c r="AJ42" s="204"/>
      <c r="AK42" s="204"/>
      <c r="AL42" s="204"/>
      <c r="AM42" s="204"/>
    </row>
    <row r="43" spans="1:39" ht="39.950000000000003" customHeight="1" x14ac:dyDescent="0.25">
      <c r="A43" s="310"/>
      <c r="B43" s="312"/>
      <c r="C43" s="82">
        <v>76</v>
      </c>
      <c r="D43" s="83" t="s">
        <v>580</v>
      </c>
      <c r="E43" s="84" t="s">
        <v>523</v>
      </c>
      <c r="F43" s="85" t="s">
        <v>524</v>
      </c>
      <c r="G43" s="97">
        <v>3816046</v>
      </c>
      <c r="H43" s="238" t="s">
        <v>597</v>
      </c>
      <c r="I43" s="97">
        <v>33903016</v>
      </c>
      <c r="J43" s="101">
        <v>24.91</v>
      </c>
      <c r="K43" s="8">
        <v>4</v>
      </c>
      <c r="L43" s="109">
        <f t="shared" si="1"/>
        <v>0</v>
      </c>
      <c r="M43" s="109">
        <f t="shared" si="2"/>
        <v>0</v>
      </c>
      <c r="N43" s="120"/>
      <c r="O43" s="119">
        <f t="shared" si="3"/>
        <v>1</v>
      </c>
      <c r="P43" s="120"/>
      <c r="Q43" s="120"/>
      <c r="R43" s="120"/>
      <c r="S43" s="13">
        <f t="shared" si="4"/>
        <v>4</v>
      </c>
      <c r="T43" s="14" t="str">
        <f t="shared" si="0"/>
        <v>OK</v>
      </c>
      <c r="U43" s="197"/>
      <c r="V43" s="197"/>
      <c r="W43" s="197"/>
      <c r="X43" s="204"/>
      <c r="Y43" s="204"/>
      <c r="Z43" s="205"/>
      <c r="AA43" s="204"/>
      <c r="AB43" s="197"/>
      <c r="AC43" s="197"/>
      <c r="AD43" s="197"/>
      <c r="AE43" s="197"/>
      <c r="AF43" s="197"/>
      <c r="AG43" s="204"/>
      <c r="AH43" s="204"/>
      <c r="AI43" s="204"/>
      <c r="AJ43" s="204"/>
      <c r="AK43" s="204"/>
      <c r="AL43" s="204"/>
      <c r="AM43" s="204"/>
    </row>
    <row r="44" spans="1:39" ht="39.950000000000003" customHeight="1" x14ac:dyDescent="0.25">
      <c r="A44" s="310"/>
      <c r="B44" s="313"/>
      <c r="C44" s="82">
        <v>77</v>
      </c>
      <c r="D44" s="83" t="s">
        <v>581</v>
      </c>
      <c r="E44" s="84" t="s">
        <v>523</v>
      </c>
      <c r="F44" s="85" t="s">
        <v>525</v>
      </c>
      <c r="G44" s="97">
        <v>36021004</v>
      </c>
      <c r="H44" s="238" t="s">
        <v>597</v>
      </c>
      <c r="I44" s="97">
        <v>33903011</v>
      </c>
      <c r="J44" s="101">
        <v>27.94</v>
      </c>
      <c r="K44" s="8">
        <v>21</v>
      </c>
      <c r="L44" s="109">
        <f t="shared" si="1"/>
        <v>0</v>
      </c>
      <c r="M44" s="109">
        <f t="shared" si="2"/>
        <v>0</v>
      </c>
      <c r="N44" s="120"/>
      <c r="O44" s="119">
        <f t="shared" si="3"/>
        <v>5</v>
      </c>
      <c r="P44" s="120"/>
      <c r="Q44" s="120"/>
      <c r="R44" s="120"/>
      <c r="S44" s="13">
        <f t="shared" si="4"/>
        <v>21</v>
      </c>
      <c r="T44" s="14" t="str">
        <f t="shared" si="0"/>
        <v>OK</v>
      </c>
      <c r="U44" s="197"/>
      <c r="V44" s="197"/>
      <c r="W44" s="197"/>
      <c r="X44" s="204"/>
      <c r="Y44" s="204"/>
      <c r="Z44" s="205"/>
      <c r="AA44" s="204"/>
      <c r="AB44" s="197"/>
      <c r="AC44" s="197"/>
      <c r="AD44" s="197"/>
      <c r="AE44" s="197"/>
      <c r="AF44" s="197"/>
      <c r="AG44" s="204"/>
      <c r="AH44" s="204"/>
      <c r="AI44" s="204"/>
      <c r="AJ44" s="204"/>
      <c r="AK44" s="204"/>
      <c r="AL44" s="204"/>
      <c r="AM44" s="204"/>
    </row>
    <row r="45" spans="1:39" ht="39.950000000000003" customHeight="1" x14ac:dyDescent="0.25">
      <c r="A45" s="75">
        <v>24</v>
      </c>
      <c r="B45" s="76" t="s">
        <v>526</v>
      </c>
      <c r="C45" s="77">
        <v>78</v>
      </c>
      <c r="D45" s="96" t="s">
        <v>582</v>
      </c>
      <c r="E45" s="68" t="s">
        <v>527</v>
      </c>
      <c r="F45" s="46" t="s">
        <v>522</v>
      </c>
      <c r="G45" s="239" t="s">
        <v>610</v>
      </c>
      <c r="H45" s="240" t="s">
        <v>597</v>
      </c>
      <c r="I45" s="54">
        <v>33903017</v>
      </c>
      <c r="J45" s="100">
        <v>250</v>
      </c>
      <c r="K45" s="8">
        <v>10</v>
      </c>
      <c r="L45" s="109">
        <f t="shared" si="1"/>
        <v>0</v>
      </c>
      <c r="M45" s="109">
        <f t="shared" si="2"/>
        <v>0</v>
      </c>
      <c r="N45" s="120"/>
      <c r="O45" s="119">
        <f t="shared" si="3"/>
        <v>2</v>
      </c>
      <c r="P45" s="120"/>
      <c r="Q45" s="120"/>
      <c r="R45" s="120"/>
      <c r="S45" s="13">
        <f t="shared" si="4"/>
        <v>10</v>
      </c>
      <c r="T45" s="14" t="str">
        <f t="shared" si="0"/>
        <v>OK</v>
      </c>
      <c r="U45" s="197"/>
      <c r="V45" s="197"/>
      <c r="W45" s="197"/>
      <c r="X45" s="204"/>
      <c r="Y45" s="204"/>
      <c r="Z45" s="205"/>
      <c r="AA45" s="204"/>
      <c r="AB45" s="197"/>
      <c r="AC45" s="197"/>
      <c r="AD45" s="197"/>
      <c r="AE45" s="197"/>
      <c r="AF45" s="197"/>
      <c r="AG45" s="204"/>
      <c r="AH45" s="204"/>
      <c r="AI45" s="204"/>
      <c r="AJ45" s="204"/>
      <c r="AK45" s="204"/>
      <c r="AL45" s="204"/>
      <c r="AM45" s="204"/>
    </row>
    <row r="46" spans="1:39" ht="39.950000000000003" customHeight="1" x14ac:dyDescent="0.25">
      <c r="A46" s="309">
        <v>30</v>
      </c>
      <c r="B46" s="311" t="s">
        <v>528</v>
      </c>
      <c r="C46" s="82">
        <v>84</v>
      </c>
      <c r="D46" s="92" t="s">
        <v>583</v>
      </c>
      <c r="E46" s="91" t="s">
        <v>529</v>
      </c>
      <c r="F46" s="85" t="s">
        <v>530</v>
      </c>
      <c r="G46" s="97" t="s">
        <v>611</v>
      </c>
      <c r="H46" s="238" t="s">
        <v>597</v>
      </c>
      <c r="I46" s="97">
        <v>33903017</v>
      </c>
      <c r="J46" s="101">
        <v>1357.6</v>
      </c>
      <c r="K46" s="8">
        <v>3</v>
      </c>
      <c r="L46" s="109">
        <f t="shared" si="1"/>
        <v>3</v>
      </c>
      <c r="M46" s="109">
        <f t="shared" si="2"/>
        <v>3</v>
      </c>
      <c r="N46" s="120"/>
      <c r="O46" s="119">
        <f t="shared" si="3"/>
        <v>0</v>
      </c>
      <c r="P46" s="120"/>
      <c r="Q46" s="120"/>
      <c r="R46" s="120"/>
      <c r="S46" s="13">
        <f t="shared" si="4"/>
        <v>0</v>
      </c>
      <c r="T46" s="14" t="str">
        <f t="shared" si="0"/>
        <v>OK</v>
      </c>
      <c r="U46" s="198">
        <v>3</v>
      </c>
      <c r="V46" s="197"/>
      <c r="W46" s="197"/>
      <c r="X46" s="204"/>
      <c r="Y46" s="204"/>
      <c r="Z46" s="205"/>
      <c r="AA46" s="204"/>
      <c r="AB46" s="197"/>
      <c r="AC46" s="197"/>
      <c r="AD46" s="197"/>
      <c r="AE46" s="197"/>
      <c r="AF46" s="197"/>
      <c r="AG46" s="204"/>
      <c r="AH46" s="204"/>
      <c r="AI46" s="204"/>
      <c r="AJ46" s="204"/>
      <c r="AK46" s="204"/>
      <c r="AL46" s="204"/>
      <c r="AM46" s="204"/>
    </row>
    <row r="47" spans="1:39" ht="39.950000000000003" customHeight="1" x14ac:dyDescent="0.25">
      <c r="A47" s="310"/>
      <c r="B47" s="312"/>
      <c r="C47" s="82">
        <v>85</v>
      </c>
      <c r="D47" s="92" t="s">
        <v>584</v>
      </c>
      <c r="E47" s="91" t="s">
        <v>529</v>
      </c>
      <c r="F47" s="85" t="s">
        <v>530</v>
      </c>
      <c r="G47" s="97" t="s">
        <v>611</v>
      </c>
      <c r="H47" s="238" t="s">
        <v>597</v>
      </c>
      <c r="I47" s="97">
        <v>33903017</v>
      </c>
      <c r="J47" s="101">
        <v>1413.46</v>
      </c>
      <c r="K47" s="8">
        <v>3</v>
      </c>
      <c r="L47" s="109">
        <f t="shared" si="1"/>
        <v>3</v>
      </c>
      <c r="M47" s="109">
        <f t="shared" si="2"/>
        <v>3</v>
      </c>
      <c r="N47" s="120"/>
      <c r="O47" s="119">
        <f t="shared" si="3"/>
        <v>0</v>
      </c>
      <c r="P47" s="120"/>
      <c r="Q47" s="120"/>
      <c r="R47" s="120"/>
      <c r="S47" s="13">
        <f t="shared" si="4"/>
        <v>0</v>
      </c>
      <c r="T47" s="14" t="str">
        <f t="shared" si="0"/>
        <v>OK</v>
      </c>
      <c r="U47" s="198">
        <v>3</v>
      </c>
      <c r="V47" s="197"/>
      <c r="W47" s="197"/>
      <c r="X47" s="204"/>
      <c r="Y47" s="204"/>
      <c r="Z47" s="205"/>
      <c r="AA47" s="204"/>
      <c r="AB47" s="197"/>
      <c r="AC47" s="197"/>
      <c r="AD47" s="197"/>
      <c r="AE47" s="197"/>
      <c r="AF47" s="197"/>
      <c r="AG47" s="204"/>
      <c r="AH47" s="204"/>
      <c r="AI47" s="204"/>
      <c r="AJ47" s="204"/>
      <c r="AK47" s="204"/>
      <c r="AL47" s="204"/>
      <c r="AM47" s="204"/>
    </row>
    <row r="48" spans="1:39" ht="39.950000000000003" customHeight="1" x14ac:dyDescent="0.25">
      <c r="A48" s="310"/>
      <c r="B48" s="312"/>
      <c r="C48" s="82">
        <v>86</v>
      </c>
      <c r="D48" s="92" t="s">
        <v>585</v>
      </c>
      <c r="E48" s="91" t="s">
        <v>529</v>
      </c>
      <c r="F48" s="85" t="s">
        <v>530</v>
      </c>
      <c r="G48" s="97" t="s">
        <v>611</v>
      </c>
      <c r="H48" s="238" t="s">
        <v>597</v>
      </c>
      <c r="I48" s="97">
        <v>33903017</v>
      </c>
      <c r="J48" s="101">
        <v>1452.36</v>
      </c>
      <c r="K48" s="8">
        <v>3</v>
      </c>
      <c r="L48" s="109">
        <f t="shared" si="1"/>
        <v>3</v>
      </c>
      <c r="M48" s="109">
        <f t="shared" si="2"/>
        <v>3</v>
      </c>
      <c r="N48" s="120"/>
      <c r="O48" s="119">
        <f t="shared" si="3"/>
        <v>0</v>
      </c>
      <c r="P48" s="120"/>
      <c r="Q48" s="120"/>
      <c r="R48" s="120"/>
      <c r="S48" s="13">
        <f t="shared" si="4"/>
        <v>0</v>
      </c>
      <c r="T48" s="14" t="str">
        <f t="shared" si="0"/>
        <v>OK</v>
      </c>
      <c r="U48" s="198">
        <v>3</v>
      </c>
      <c r="V48" s="197"/>
      <c r="W48" s="197"/>
      <c r="X48" s="204"/>
      <c r="Y48" s="204"/>
      <c r="Z48" s="205"/>
      <c r="AA48" s="204"/>
      <c r="AB48" s="197"/>
      <c r="AC48" s="197"/>
      <c r="AD48" s="197"/>
      <c r="AE48" s="197"/>
      <c r="AF48" s="197"/>
      <c r="AG48" s="204"/>
      <c r="AH48" s="204"/>
      <c r="AI48" s="204"/>
      <c r="AJ48" s="204"/>
      <c r="AK48" s="204"/>
      <c r="AL48" s="204"/>
      <c r="AM48" s="204"/>
    </row>
    <row r="49" spans="1:39" ht="39.950000000000003" customHeight="1" x14ac:dyDescent="0.25">
      <c r="A49" s="310"/>
      <c r="B49" s="313"/>
      <c r="C49" s="82">
        <v>87</v>
      </c>
      <c r="D49" s="92" t="s">
        <v>586</v>
      </c>
      <c r="E49" s="91" t="s">
        <v>529</v>
      </c>
      <c r="F49" s="85" t="s">
        <v>530</v>
      </c>
      <c r="G49" s="97" t="s">
        <v>611</v>
      </c>
      <c r="H49" s="238" t="s">
        <v>597</v>
      </c>
      <c r="I49" s="97">
        <v>33903017</v>
      </c>
      <c r="J49" s="101">
        <v>1462.34</v>
      </c>
      <c r="K49" s="8">
        <v>5</v>
      </c>
      <c r="L49" s="109">
        <f t="shared" si="1"/>
        <v>5</v>
      </c>
      <c r="M49" s="109">
        <f t="shared" si="2"/>
        <v>5</v>
      </c>
      <c r="N49" s="120"/>
      <c r="O49" s="119">
        <f t="shared" si="3"/>
        <v>1</v>
      </c>
      <c r="P49" s="120"/>
      <c r="Q49" s="120"/>
      <c r="R49" s="120"/>
      <c r="S49" s="13">
        <f t="shared" si="4"/>
        <v>0</v>
      </c>
      <c r="T49" s="14" t="str">
        <f t="shared" si="0"/>
        <v>OK</v>
      </c>
      <c r="U49" s="198">
        <v>5</v>
      </c>
      <c r="V49" s="197"/>
      <c r="W49" s="197"/>
      <c r="X49" s="204"/>
      <c r="Y49" s="204"/>
      <c r="Z49" s="205"/>
      <c r="AA49" s="204"/>
      <c r="AB49" s="197"/>
      <c r="AC49" s="197"/>
      <c r="AD49" s="197"/>
      <c r="AE49" s="197"/>
      <c r="AF49" s="197"/>
      <c r="AG49" s="204"/>
      <c r="AH49" s="204"/>
      <c r="AI49" s="204"/>
      <c r="AJ49" s="204"/>
      <c r="AK49" s="204"/>
      <c r="AL49" s="204"/>
      <c r="AM49" s="204"/>
    </row>
    <row r="50" spans="1:39" ht="39.950000000000003" customHeight="1" x14ac:dyDescent="0.25">
      <c r="A50" s="305">
        <v>32</v>
      </c>
      <c r="B50" s="307" t="s">
        <v>532</v>
      </c>
      <c r="C50" s="77">
        <v>89</v>
      </c>
      <c r="D50" s="95" t="s">
        <v>587</v>
      </c>
      <c r="E50" s="94" t="s">
        <v>533</v>
      </c>
      <c r="F50" s="46" t="s">
        <v>531</v>
      </c>
      <c r="G50" s="54" t="s">
        <v>612</v>
      </c>
      <c r="H50" s="38" t="s">
        <v>597</v>
      </c>
      <c r="I50" s="54">
        <v>33903041</v>
      </c>
      <c r="J50" s="100">
        <v>68.25</v>
      </c>
      <c r="K50" s="8">
        <v>14</v>
      </c>
      <c r="L50" s="109">
        <f t="shared" si="1"/>
        <v>14</v>
      </c>
      <c r="M50" s="109">
        <f t="shared" si="2"/>
        <v>14</v>
      </c>
      <c r="N50" s="120"/>
      <c r="O50" s="119">
        <f t="shared" si="3"/>
        <v>3</v>
      </c>
      <c r="P50" s="120"/>
      <c r="Q50" s="120"/>
      <c r="R50" s="120"/>
      <c r="S50" s="13">
        <f t="shared" si="4"/>
        <v>0</v>
      </c>
      <c r="T50" s="14" t="str">
        <f t="shared" si="0"/>
        <v>OK</v>
      </c>
      <c r="U50" s="197"/>
      <c r="V50" s="197"/>
      <c r="W50" s="197"/>
      <c r="X50" s="204"/>
      <c r="Y50" s="204"/>
      <c r="Z50" s="205"/>
      <c r="AA50" s="204"/>
      <c r="AB50" s="197"/>
      <c r="AC50" s="197"/>
      <c r="AD50" s="197"/>
      <c r="AE50" s="197"/>
      <c r="AF50" s="197"/>
      <c r="AG50" s="204"/>
      <c r="AH50" s="204"/>
      <c r="AI50" s="204"/>
      <c r="AJ50" s="204"/>
      <c r="AK50" s="212">
        <v>4</v>
      </c>
      <c r="AL50" s="212">
        <v>10</v>
      </c>
      <c r="AM50" s="204"/>
    </row>
    <row r="51" spans="1:39" ht="39.950000000000003" customHeight="1" x14ac:dyDescent="0.25">
      <c r="A51" s="315"/>
      <c r="B51" s="314"/>
      <c r="C51" s="77">
        <v>90</v>
      </c>
      <c r="D51" s="95" t="s">
        <v>588</v>
      </c>
      <c r="E51" s="94" t="s">
        <v>534</v>
      </c>
      <c r="F51" s="46" t="s">
        <v>531</v>
      </c>
      <c r="G51" s="54" t="s">
        <v>612</v>
      </c>
      <c r="H51" s="38" t="s">
        <v>597</v>
      </c>
      <c r="I51" s="54">
        <v>33903041</v>
      </c>
      <c r="J51" s="100">
        <v>72.45</v>
      </c>
      <c r="K51" s="8">
        <v>4</v>
      </c>
      <c r="L51" s="109">
        <f t="shared" si="1"/>
        <v>4</v>
      </c>
      <c r="M51" s="109">
        <f t="shared" si="2"/>
        <v>4</v>
      </c>
      <c r="N51" s="120"/>
      <c r="O51" s="119">
        <f t="shared" si="3"/>
        <v>1</v>
      </c>
      <c r="P51" s="120"/>
      <c r="Q51" s="120"/>
      <c r="R51" s="120"/>
      <c r="S51" s="13">
        <f t="shared" si="4"/>
        <v>0</v>
      </c>
      <c r="T51" s="14" t="str">
        <f t="shared" si="0"/>
        <v>OK</v>
      </c>
      <c r="U51" s="197"/>
      <c r="V51" s="197"/>
      <c r="W51" s="197"/>
      <c r="X51" s="204"/>
      <c r="Y51" s="204"/>
      <c r="Z51" s="205"/>
      <c r="AA51" s="204"/>
      <c r="AB51" s="197"/>
      <c r="AC51" s="197"/>
      <c r="AD51" s="197"/>
      <c r="AE51" s="197"/>
      <c r="AF51" s="197"/>
      <c r="AG51" s="204"/>
      <c r="AH51" s="204"/>
      <c r="AI51" s="204"/>
      <c r="AJ51" s="204"/>
      <c r="AK51" s="212">
        <v>4</v>
      </c>
      <c r="AL51" s="204"/>
      <c r="AM51" s="204"/>
    </row>
    <row r="52" spans="1:39" ht="39.950000000000003" customHeight="1" x14ac:dyDescent="0.25">
      <c r="A52" s="315"/>
      <c r="B52" s="314"/>
      <c r="C52" s="77">
        <v>91</v>
      </c>
      <c r="D52" s="95" t="s">
        <v>589</v>
      </c>
      <c r="E52" s="94" t="s">
        <v>535</v>
      </c>
      <c r="F52" s="46" t="s">
        <v>531</v>
      </c>
      <c r="G52" s="54" t="s">
        <v>612</v>
      </c>
      <c r="H52" s="38" t="s">
        <v>597</v>
      </c>
      <c r="I52" s="54">
        <v>33903041</v>
      </c>
      <c r="J52" s="100">
        <v>71.400000000000006</v>
      </c>
      <c r="K52" s="8">
        <v>14</v>
      </c>
      <c r="L52" s="109">
        <f t="shared" si="1"/>
        <v>14</v>
      </c>
      <c r="M52" s="109">
        <f t="shared" si="2"/>
        <v>14</v>
      </c>
      <c r="N52" s="120"/>
      <c r="O52" s="119">
        <f t="shared" si="3"/>
        <v>3</v>
      </c>
      <c r="P52" s="120"/>
      <c r="Q52" s="120"/>
      <c r="R52" s="120"/>
      <c r="S52" s="13">
        <f t="shared" si="4"/>
        <v>0</v>
      </c>
      <c r="T52" s="14" t="str">
        <f t="shared" si="0"/>
        <v>OK</v>
      </c>
      <c r="U52" s="197"/>
      <c r="V52" s="197"/>
      <c r="W52" s="197"/>
      <c r="X52" s="204"/>
      <c r="Y52" s="204"/>
      <c r="Z52" s="205"/>
      <c r="AA52" s="204"/>
      <c r="AB52" s="197"/>
      <c r="AC52" s="197"/>
      <c r="AD52" s="197"/>
      <c r="AE52" s="197"/>
      <c r="AF52" s="197"/>
      <c r="AG52" s="204"/>
      <c r="AH52" s="204"/>
      <c r="AI52" s="204"/>
      <c r="AJ52" s="204"/>
      <c r="AK52" s="212">
        <v>4</v>
      </c>
      <c r="AL52" s="212">
        <v>10</v>
      </c>
      <c r="AM52" s="204"/>
    </row>
    <row r="53" spans="1:39" ht="39.950000000000003" customHeight="1" x14ac:dyDescent="0.25">
      <c r="A53" s="315"/>
      <c r="B53" s="314"/>
      <c r="C53" s="77">
        <v>92</v>
      </c>
      <c r="D53" s="95" t="s">
        <v>590</v>
      </c>
      <c r="E53" s="94" t="s">
        <v>536</v>
      </c>
      <c r="F53" s="46" t="s">
        <v>531</v>
      </c>
      <c r="G53" s="54" t="s">
        <v>612</v>
      </c>
      <c r="H53" s="38" t="s">
        <v>597</v>
      </c>
      <c r="I53" s="54">
        <v>33903041</v>
      </c>
      <c r="J53" s="100">
        <v>99.75</v>
      </c>
      <c r="K53" s="8">
        <v>4</v>
      </c>
      <c r="L53" s="109">
        <f t="shared" si="1"/>
        <v>4</v>
      </c>
      <c r="M53" s="109">
        <f t="shared" si="2"/>
        <v>4</v>
      </c>
      <c r="N53" s="120"/>
      <c r="O53" s="119">
        <f t="shared" si="3"/>
        <v>1</v>
      </c>
      <c r="P53" s="120"/>
      <c r="Q53" s="120"/>
      <c r="R53" s="120"/>
      <c r="S53" s="13">
        <f t="shared" si="4"/>
        <v>0</v>
      </c>
      <c r="T53" s="14" t="str">
        <f t="shared" si="0"/>
        <v>OK</v>
      </c>
      <c r="U53" s="197"/>
      <c r="V53" s="197"/>
      <c r="W53" s="197"/>
      <c r="X53" s="204"/>
      <c r="Y53" s="204"/>
      <c r="Z53" s="205"/>
      <c r="AA53" s="204"/>
      <c r="AB53" s="197"/>
      <c r="AC53" s="197"/>
      <c r="AD53" s="197"/>
      <c r="AE53" s="197"/>
      <c r="AF53" s="197"/>
      <c r="AG53" s="204"/>
      <c r="AH53" s="204"/>
      <c r="AI53" s="204"/>
      <c r="AJ53" s="204"/>
      <c r="AK53" s="212">
        <v>4</v>
      </c>
      <c r="AL53" s="204"/>
      <c r="AM53" s="204"/>
    </row>
    <row r="54" spans="1:39" ht="39.950000000000003" customHeight="1" x14ac:dyDescent="0.25">
      <c r="A54" s="315"/>
      <c r="B54" s="314"/>
      <c r="C54" s="77">
        <v>93</v>
      </c>
      <c r="D54" s="95" t="s">
        <v>591</v>
      </c>
      <c r="E54" s="94" t="s">
        <v>537</v>
      </c>
      <c r="F54" s="46" t="s">
        <v>531</v>
      </c>
      <c r="G54" s="54" t="s">
        <v>612</v>
      </c>
      <c r="H54" s="38" t="s">
        <v>597</v>
      </c>
      <c r="I54" s="54">
        <v>33903041</v>
      </c>
      <c r="J54" s="100">
        <v>136.5</v>
      </c>
      <c r="K54" s="8">
        <v>4</v>
      </c>
      <c r="L54" s="109">
        <f t="shared" si="1"/>
        <v>4</v>
      </c>
      <c r="M54" s="109">
        <f t="shared" si="2"/>
        <v>4</v>
      </c>
      <c r="N54" s="120"/>
      <c r="O54" s="119">
        <f t="shared" si="3"/>
        <v>1</v>
      </c>
      <c r="P54" s="120"/>
      <c r="Q54" s="120"/>
      <c r="R54" s="120"/>
      <c r="S54" s="13">
        <f t="shared" si="4"/>
        <v>0</v>
      </c>
      <c r="T54" s="14" t="str">
        <f t="shared" si="0"/>
        <v>OK</v>
      </c>
      <c r="U54" s="197"/>
      <c r="V54" s="197"/>
      <c r="W54" s="197"/>
      <c r="X54" s="204"/>
      <c r="Y54" s="204"/>
      <c r="Z54" s="205"/>
      <c r="AA54" s="204"/>
      <c r="AB54" s="197"/>
      <c r="AC54" s="197"/>
      <c r="AD54" s="197"/>
      <c r="AE54" s="197"/>
      <c r="AF54" s="197"/>
      <c r="AG54" s="204"/>
      <c r="AH54" s="204"/>
      <c r="AI54" s="204"/>
      <c r="AJ54" s="204"/>
      <c r="AK54" s="212">
        <v>4</v>
      </c>
      <c r="AL54" s="204"/>
      <c r="AM54" s="204"/>
    </row>
    <row r="55" spans="1:39" ht="39.950000000000003" customHeight="1" x14ac:dyDescent="0.25">
      <c r="A55" s="315"/>
      <c r="B55" s="314"/>
      <c r="C55" s="77">
        <v>94</v>
      </c>
      <c r="D55" s="95" t="s">
        <v>592</v>
      </c>
      <c r="E55" s="94" t="s">
        <v>534</v>
      </c>
      <c r="F55" s="46" t="s">
        <v>531</v>
      </c>
      <c r="G55" s="54" t="s">
        <v>612</v>
      </c>
      <c r="H55" s="38" t="s">
        <v>597</v>
      </c>
      <c r="I55" s="54">
        <v>33903041</v>
      </c>
      <c r="J55" s="100">
        <v>72.45</v>
      </c>
      <c r="K55" s="8">
        <v>4</v>
      </c>
      <c r="L55" s="109">
        <f t="shared" si="1"/>
        <v>4</v>
      </c>
      <c r="M55" s="109">
        <f t="shared" si="2"/>
        <v>4</v>
      </c>
      <c r="N55" s="120"/>
      <c r="O55" s="119">
        <f t="shared" si="3"/>
        <v>1</v>
      </c>
      <c r="P55" s="120"/>
      <c r="Q55" s="120"/>
      <c r="R55" s="120"/>
      <c r="S55" s="13">
        <f t="shared" si="4"/>
        <v>0</v>
      </c>
      <c r="T55" s="14" t="str">
        <f t="shared" si="0"/>
        <v>OK</v>
      </c>
      <c r="U55" s="197"/>
      <c r="V55" s="197"/>
      <c r="W55" s="197"/>
      <c r="X55" s="204"/>
      <c r="Y55" s="204"/>
      <c r="Z55" s="205"/>
      <c r="AA55" s="204"/>
      <c r="AB55" s="197"/>
      <c r="AC55" s="197"/>
      <c r="AD55" s="197"/>
      <c r="AE55" s="197"/>
      <c r="AF55" s="197"/>
      <c r="AG55" s="204"/>
      <c r="AH55" s="204"/>
      <c r="AI55" s="204"/>
      <c r="AJ55" s="204"/>
      <c r="AK55" s="212">
        <v>4</v>
      </c>
      <c r="AL55" s="204"/>
      <c r="AM55" s="204"/>
    </row>
    <row r="56" spans="1:39" ht="39.950000000000003" customHeight="1" x14ac:dyDescent="0.25">
      <c r="A56" s="315"/>
      <c r="B56" s="314"/>
      <c r="C56" s="77">
        <v>95</v>
      </c>
      <c r="D56" s="95" t="s">
        <v>593</v>
      </c>
      <c r="E56" s="94" t="s">
        <v>535</v>
      </c>
      <c r="F56" s="46" t="s">
        <v>531</v>
      </c>
      <c r="G56" s="54" t="s">
        <v>612</v>
      </c>
      <c r="H56" s="38" t="s">
        <v>597</v>
      </c>
      <c r="I56" s="54">
        <v>33903041</v>
      </c>
      <c r="J56" s="100">
        <v>71.400000000000006</v>
      </c>
      <c r="K56" s="8">
        <v>4</v>
      </c>
      <c r="L56" s="109">
        <f t="shared" si="1"/>
        <v>4</v>
      </c>
      <c r="M56" s="109">
        <f t="shared" si="2"/>
        <v>4</v>
      </c>
      <c r="N56" s="120"/>
      <c r="O56" s="119">
        <f t="shared" si="3"/>
        <v>1</v>
      </c>
      <c r="P56" s="120"/>
      <c r="Q56" s="120"/>
      <c r="R56" s="120"/>
      <c r="S56" s="13">
        <f t="shared" si="4"/>
        <v>0</v>
      </c>
      <c r="T56" s="14" t="str">
        <f t="shared" si="0"/>
        <v>OK</v>
      </c>
      <c r="U56" s="197"/>
      <c r="V56" s="197"/>
      <c r="W56" s="197"/>
      <c r="X56" s="204"/>
      <c r="Y56" s="204"/>
      <c r="Z56" s="205"/>
      <c r="AA56" s="204"/>
      <c r="AB56" s="197"/>
      <c r="AC56" s="197"/>
      <c r="AD56" s="197"/>
      <c r="AE56" s="197"/>
      <c r="AF56" s="197"/>
      <c r="AG56" s="204"/>
      <c r="AH56" s="204"/>
      <c r="AI56" s="204"/>
      <c r="AJ56" s="204"/>
      <c r="AK56" s="212">
        <v>4</v>
      </c>
      <c r="AL56" s="204"/>
      <c r="AM56" s="204"/>
    </row>
    <row r="57" spans="1:39" ht="39.950000000000003" customHeight="1" x14ac:dyDescent="0.25">
      <c r="A57" s="315"/>
      <c r="B57" s="308"/>
      <c r="C57" s="77">
        <v>96</v>
      </c>
      <c r="D57" s="67" t="s">
        <v>594</v>
      </c>
      <c r="E57" s="68" t="s">
        <v>537</v>
      </c>
      <c r="F57" s="46" t="s">
        <v>531</v>
      </c>
      <c r="G57" s="54" t="s">
        <v>612</v>
      </c>
      <c r="H57" s="38" t="s">
        <v>597</v>
      </c>
      <c r="I57" s="54">
        <v>33903041</v>
      </c>
      <c r="J57" s="100">
        <v>136.5</v>
      </c>
      <c r="K57" s="8">
        <v>4</v>
      </c>
      <c r="L57" s="109">
        <f t="shared" si="1"/>
        <v>4</v>
      </c>
      <c r="M57" s="109">
        <f t="shared" si="2"/>
        <v>4</v>
      </c>
      <c r="N57" s="120"/>
      <c r="O57" s="119">
        <f t="shared" si="3"/>
        <v>1</v>
      </c>
      <c r="P57" s="120"/>
      <c r="Q57" s="120"/>
      <c r="R57" s="120"/>
      <c r="S57" s="13">
        <f t="shared" si="4"/>
        <v>0</v>
      </c>
      <c r="T57" s="14" t="str">
        <f t="shared" si="0"/>
        <v>OK</v>
      </c>
      <c r="U57" s="197"/>
      <c r="V57" s="197"/>
      <c r="W57" s="197"/>
      <c r="X57" s="204"/>
      <c r="Y57" s="204"/>
      <c r="Z57" s="205"/>
      <c r="AA57" s="204"/>
      <c r="AB57" s="197"/>
      <c r="AC57" s="197"/>
      <c r="AD57" s="197"/>
      <c r="AE57" s="197"/>
      <c r="AF57" s="197"/>
      <c r="AG57" s="204"/>
      <c r="AH57" s="204"/>
      <c r="AI57" s="204"/>
      <c r="AJ57" s="204"/>
      <c r="AK57" s="212">
        <v>4</v>
      </c>
      <c r="AL57" s="204"/>
      <c r="AM57" s="204"/>
    </row>
    <row r="58" spans="1:39" ht="39.950000000000003" customHeight="1" x14ac:dyDescent="0.25">
      <c r="A58" s="80">
        <v>36</v>
      </c>
      <c r="B58" s="81" t="s">
        <v>538</v>
      </c>
      <c r="C58" s="82">
        <v>101</v>
      </c>
      <c r="D58" s="86" t="s">
        <v>595</v>
      </c>
      <c r="E58" s="87" t="s">
        <v>539</v>
      </c>
      <c r="F58" s="85" t="s">
        <v>540</v>
      </c>
      <c r="G58" s="97" t="s">
        <v>613</v>
      </c>
      <c r="H58" s="238" t="s">
        <v>597</v>
      </c>
      <c r="I58" s="97">
        <v>33903035</v>
      </c>
      <c r="J58" s="101">
        <v>204.7</v>
      </c>
      <c r="K58" s="8">
        <v>2</v>
      </c>
      <c r="L58" s="109">
        <f t="shared" si="1"/>
        <v>0</v>
      </c>
      <c r="M58" s="109">
        <f t="shared" si="2"/>
        <v>0</v>
      </c>
      <c r="N58" s="120"/>
      <c r="O58" s="119">
        <f t="shared" si="3"/>
        <v>0</v>
      </c>
      <c r="P58" s="120"/>
      <c r="Q58" s="120"/>
      <c r="R58" s="120"/>
      <c r="S58" s="13">
        <f t="shared" si="4"/>
        <v>2</v>
      </c>
      <c r="T58" s="14" t="str">
        <f t="shared" si="0"/>
        <v>OK</v>
      </c>
      <c r="U58" s="197"/>
      <c r="V58" s="197"/>
      <c r="W58" s="197"/>
      <c r="X58" s="204"/>
      <c r="Y58" s="204"/>
      <c r="Z58" s="205"/>
      <c r="AA58" s="204"/>
      <c r="AB58" s="197"/>
      <c r="AC58" s="197"/>
      <c r="AD58" s="197"/>
      <c r="AE58" s="197"/>
      <c r="AF58" s="197"/>
      <c r="AG58" s="204"/>
      <c r="AH58" s="204"/>
      <c r="AI58" s="204"/>
      <c r="AJ58" s="204"/>
      <c r="AK58" s="204"/>
      <c r="AL58" s="204"/>
      <c r="AM58" s="204"/>
    </row>
    <row r="59" spans="1:39" ht="39.950000000000003" customHeight="1" x14ac:dyDescent="0.25">
      <c r="K59" s="4">
        <f>SUM(K4:K58)</f>
        <v>765</v>
      </c>
      <c r="S59" s="16">
        <f>SUM(S4:S58)</f>
        <v>252</v>
      </c>
      <c r="U59" s="210">
        <f>SUMPRODUCT($J$4:$J$58,U4:U58)</f>
        <v>19981.96</v>
      </c>
      <c r="V59" s="210">
        <f t="shared" ref="V59:AM59" si="5">SUMPRODUCT($J$4:$J$58,V4:V58)</f>
        <v>459.7</v>
      </c>
      <c r="W59" s="210">
        <f t="shared" si="5"/>
        <v>654.45000000000005</v>
      </c>
      <c r="X59" s="210">
        <f t="shared" si="5"/>
        <v>471.08</v>
      </c>
      <c r="Y59" s="210">
        <f t="shared" si="5"/>
        <v>2771.79</v>
      </c>
      <c r="Z59" s="210">
        <f t="shared" si="5"/>
        <v>5472</v>
      </c>
      <c r="AA59" s="210">
        <f t="shared" si="5"/>
        <v>830.00000000000011</v>
      </c>
      <c r="AB59" s="210">
        <f t="shared" si="5"/>
        <v>6250</v>
      </c>
      <c r="AC59" s="210">
        <f t="shared" si="5"/>
        <v>11777</v>
      </c>
      <c r="AD59" s="210">
        <f t="shared" si="5"/>
        <v>4937.03</v>
      </c>
      <c r="AE59" s="210">
        <f t="shared" si="5"/>
        <v>17624.54</v>
      </c>
      <c r="AF59" s="210">
        <f t="shared" si="5"/>
        <v>30441.25</v>
      </c>
      <c r="AG59" s="210">
        <f t="shared" si="5"/>
        <v>11305.92</v>
      </c>
      <c r="AH59" s="210">
        <f t="shared" si="5"/>
        <v>666.54</v>
      </c>
      <c r="AI59" s="210">
        <f t="shared" si="5"/>
        <v>1136.2</v>
      </c>
      <c r="AJ59" s="210">
        <f t="shared" si="5"/>
        <v>21450</v>
      </c>
      <c r="AK59" s="210">
        <f t="shared" si="5"/>
        <v>2914.8</v>
      </c>
      <c r="AL59" s="210">
        <f t="shared" si="5"/>
        <v>1396.5</v>
      </c>
      <c r="AM59" s="210">
        <f t="shared" si="5"/>
        <v>696.08999999999992</v>
      </c>
    </row>
    <row r="60" spans="1:39" ht="39.950000000000003" customHeight="1" x14ac:dyDescent="0.25">
      <c r="K60" s="160">
        <f>SUMPRODUCT($J$4:$J$58,K4:K58)</f>
        <v>300304.61000000004</v>
      </c>
      <c r="L60" s="160">
        <f t="shared" ref="L60:M60" si="6">SUMPRODUCT($J$4:$J$58,L4:L58)</f>
        <v>141236.84999999998</v>
      </c>
      <c r="M60" s="160">
        <f t="shared" si="6"/>
        <v>141236.84999999998</v>
      </c>
      <c r="U60" s="201"/>
      <c r="V60" s="201"/>
      <c r="W60" s="201"/>
      <c r="X60" s="201"/>
      <c r="Y60" s="201"/>
      <c r="Z60" s="201"/>
      <c r="AA60" s="201"/>
      <c r="AB60" s="201"/>
      <c r="AC60" s="201"/>
      <c r="AD60" s="201"/>
      <c r="AE60" s="201"/>
      <c r="AF60" s="201"/>
      <c r="AG60" s="201"/>
      <c r="AH60" s="201"/>
      <c r="AI60" s="201"/>
      <c r="AJ60" s="201"/>
      <c r="AK60" s="201"/>
      <c r="AL60" s="201"/>
      <c r="AM60" s="201"/>
    </row>
    <row r="61" spans="1:39" ht="39.950000000000003" customHeight="1" x14ac:dyDescent="0.25">
      <c r="U61" s="201"/>
      <c r="V61" s="201"/>
      <c r="W61" s="201"/>
      <c r="X61" s="201"/>
      <c r="Y61" s="201"/>
      <c r="Z61" s="201"/>
      <c r="AA61" s="201"/>
      <c r="AB61" s="201"/>
      <c r="AC61" s="201"/>
      <c r="AD61" s="201"/>
      <c r="AE61" s="201"/>
      <c r="AF61" s="201"/>
      <c r="AG61" s="201"/>
      <c r="AH61" s="201"/>
      <c r="AI61" s="201"/>
      <c r="AJ61" s="201"/>
      <c r="AK61" s="201"/>
      <c r="AL61" s="201"/>
      <c r="AM61" s="201"/>
    </row>
    <row r="62" spans="1:39" ht="39.950000000000003" customHeight="1" x14ac:dyDescent="0.25">
      <c r="U62" s="201"/>
      <c r="V62" s="201"/>
      <c r="W62" s="201"/>
      <c r="X62" s="201"/>
      <c r="Y62" s="201"/>
      <c r="Z62" s="201"/>
      <c r="AA62" s="201"/>
      <c r="AB62" s="201"/>
      <c r="AC62" s="201"/>
      <c r="AD62" s="201"/>
      <c r="AE62" s="201"/>
      <c r="AF62" s="201"/>
      <c r="AG62" s="201"/>
      <c r="AH62" s="201"/>
      <c r="AI62" s="201"/>
      <c r="AJ62" s="201"/>
      <c r="AK62" s="201"/>
      <c r="AL62" s="201"/>
      <c r="AM62" s="201"/>
    </row>
    <row r="63" spans="1:39" ht="39.950000000000003" customHeight="1" x14ac:dyDescent="0.25">
      <c r="U63" s="201"/>
      <c r="V63" s="201"/>
      <c r="W63" s="201"/>
      <c r="X63" s="201"/>
      <c r="Y63" s="201"/>
      <c r="Z63" s="201"/>
      <c r="AA63" s="201"/>
      <c r="AB63" s="201"/>
      <c r="AC63" s="201"/>
      <c r="AD63" s="201"/>
      <c r="AE63" s="201"/>
      <c r="AF63" s="201"/>
      <c r="AG63" s="201"/>
      <c r="AH63" s="201"/>
      <c r="AI63" s="201"/>
      <c r="AJ63" s="201"/>
      <c r="AK63" s="201"/>
      <c r="AL63" s="201"/>
      <c r="AM63" s="201"/>
    </row>
    <row r="64" spans="1:39" ht="39.950000000000003" customHeight="1" x14ac:dyDescent="0.25">
      <c r="U64" s="201"/>
      <c r="V64" s="201"/>
      <c r="W64" s="201"/>
      <c r="X64" s="201"/>
      <c r="Y64" s="201"/>
      <c r="Z64" s="201"/>
      <c r="AA64" s="201"/>
      <c r="AB64" s="201"/>
      <c r="AC64" s="201"/>
      <c r="AD64" s="201"/>
      <c r="AE64" s="201"/>
      <c r="AF64" s="201"/>
      <c r="AG64" s="201"/>
      <c r="AH64" s="201"/>
      <c r="AI64" s="201"/>
      <c r="AJ64" s="201"/>
      <c r="AK64" s="201"/>
      <c r="AL64" s="201"/>
      <c r="AM64" s="201"/>
    </row>
    <row r="65" spans="21:39" ht="39.950000000000003" customHeight="1" x14ac:dyDescent="0.25">
      <c r="U65" s="201"/>
      <c r="V65" s="201"/>
      <c r="W65" s="201"/>
      <c r="X65" s="201"/>
      <c r="Y65" s="201"/>
      <c r="Z65" s="201"/>
      <c r="AA65" s="201"/>
      <c r="AB65" s="201"/>
      <c r="AC65" s="201"/>
      <c r="AD65" s="201"/>
      <c r="AE65" s="201"/>
      <c r="AF65" s="201"/>
      <c r="AG65" s="201"/>
      <c r="AH65" s="201"/>
      <c r="AI65" s="201"/>
      <c r="AJ65" s="201"/>
      <c r="AK65" s="201"/>
      <c r="AL65" s="201"/>
      <c r="AM65" s="201"/>
    </row>
    <row r="66" spans="21:39" ht="39.950000000000003" customHeight="1" x14ac:dyDescent="0.25">
      <c r="U66" s="201"/>
      <c r="V66" s="201"/>
      <c r="W66" s="201"/>
      <c r="X66" s="201"/>
      <c r="Y66" s="201"/>
      <c r="Z66" s="201"/>
      <c r="AA66" s="201"/>
      <c r="AB66" s="201"/>
      <c r="AC66" s="201"/>
      <c r="AD66" s="201"/>
      <c r="AE66" s="201"/>
      <c r="AF66" s="201"/>
      <c r="AG66" s="201"/>
      <c r="AH66" s="201"/>
      <c r="AI66" s="201"/>
      <c r="AJ66" s="201"/>
      <c r="AK66" s="201"/>
      <c r="AL66" s="201"/>
      <c r="AM66" s="201"/>
    </row>
    <row r="67" spans="21:39" ht="39.950000000000003" customHeight="1" x14ac:dyDescent="0.25">
      <c r="U67" s="201"/>
      <c r="V67" s="201"/>
      <c r="W67" s="201"/>
      <c r="X67" s="201"/>
      <c r="Y67" s="201"/>
      <c r="Z67" s="201"/>
      <c r="AA67" s="201"/>
      <c r="AB67" s="201"/>
      <c r="AC67" s="201"/>
      <c r="AD67" s="201"/>
      <c r="AE67" s="201"/>
      <c r="AF67" s="201"/>
      <c r="AG67" s="201"/>
      <c r="AH67" s="201"/>
      <c r="AI67" s="201"/>
      <c r="AJ67" s="201"/>
      <c r="AK67" s="201"/>
      <c r="AL67" s="201"/>
      <c r="AM67" s="201"/>
    </row>
    <row r="68" spans="21:39" ht="39.950000000000003" customHeight="1" x14ac:dyDescent="0.25">
      <c r="U68" s="201"/>
      <c r="V68" s="201"/>
      <c r="W68" s="201"/>
      <c r="X68" s="201"/>
      <c r="Y68" s="201"/>
      <c r="Z68" s="201"/>
      <c r="AA68" s="201"/>
      <c r="AB68" s="201"/>
      <c r="AC68" s="201"/>
      <c r="AD68" s="201"/>
      <c r="AE68" s="201"/>
      <c r="AF68" s="201"/>
      <c r="AG68" s="201"/>
      <c r="AH68" s="201"/>
      <c r="AI68" s="201"/>
      <c r="AJ68" s="201"/>
      <c r="AK68" s="201"/>
      <c r="AL68" s="201"/>
      <c r="AM68" s="201"/>
    </row>
    <row r="69" spans="21:39" ht="39.950000000000003" customHeight="1" x14ac:dyDescent="0.25">
      <c r="U69" s="201"/>
      <c r="V69" s="201"/>
      <c r="W69" s="201"/>
      <c r="X69" s="201"/>
      <c r="Y69" s="201"/>
      <c r="Z69" s="201"/>
      <c r="AA69" s="201"/>
      <c r="AB69" s="201"/>
      <c r="AC69" s="201"/>
      <c r="AD69" s="201"/>
      <c r="AE69" s="201"/>
      <c r="AF69" s="201"/>
      <c r="AG69" s="201"/>
      <c r="AH69" s="201"/>
      <c r="AI69" s="201"/>
      <c r="AJ69" s="201"/>
      <c r="AK69" s="201"/>
      <c r="AL69" s="201"/>
      <c r="AM69" s="201"/>
    </row>
    <row r="70" spans="21:39" ht="39.950000000000003" customHeight="1" x14ac:dyDescent="0.25">
      <c r="U70" s="201"/>
      <c r="V70" s="201"/>
      <c r="W70" s="201"/>
      <c r="X70" s="201"/>
      <c r="Y70" s="201"/>
      <c r="Z70" s="201"/>
      <c r="AA70" s="201"/>
      <c r="AB70" s="201"/>
      <c r="AC70" s="201"/>
      <c r="AD70" s="201"/>
      <c r="AE70" s="201"/>
      <c r="AF70" s="201"/>
      <c r="AG70" s="201"/>
      <c r="AH70" s="201"/>
      <c r="AI70" s="201"/>
      <c r="AJ70" s="201"/>
      <c r="AK70" s="201"/>
      <c r="AL70" s="201"/>
      <c r="AM70" s="201"/>
    </row>
    <row r="71" spans="21:39" ht="39.950000000000003" customHeight="1" x14ac:dyDescent="0.25">
      <c r="U71" s="201"/>
      <c r="V71" s="201"/>
      <c r="W71" s="201"/>
      <c r="X71" s="201"/>
      <c r="Y71" s="201"/>
      <c r="Z71" s="201"/>
      <c r="AA71" s="201"/>
      <c r="AB71" s="201"/>
      <c r="AC71" s="201"/>
      <c r="AD71" s="201"/>
      <c r="AE71" s="201"/>
      <c r="AF71" s="201"/>
      <c r="AG71" s="201"/>
      <c r="AH71" s="201"/>
      <c r="AI71" s="201"/>
      <c r="AJ71" s="201"/>
      <c r="AK71" s="201"/>
      <c r="AL71" s="201"/>
      <c r="AM71" s="201"/>
    </row>
    <row r="72" spans="21:39" ht="39.950000000000003" customHeight="1" x14ac:dyDescent="0.25">
      <c r="U72" s="201"/>
      <c r="V72" s="201"/>
      <c r="W72" s="201"/>
      <c r="X72" s="201"/>
      <c r="Y72" s="201"/>
      <c r="Z72" s="201"/>
      <c r="AA72" s="201"/>
      <c r="AB72" s="201"/>
      <c r="AC72" s="201"/>
      <c r="AD72" s="201"/>
      <c r="AE72" s="201"/>
      <c r="AF72" s="201"/>
      <c r="AG72" s="201"/>
      <c r="AH72" s="201"/>
      <c r="AI72" s="201"/>
      <c r="AJ72" s="201"/>
      <c r="AK72" s="201"/>
      <c r="AL72" s="201"/>
      <c r="AM72" s="201"/>
    </row>
    <row r="73" spans="21:39" ht="39.950000000000003" customHeight="1" x14ac:dyDescent="0.25">
      <c r="U73" s="201"/>
      <c r="V73" s="201"/>
      <c r="W73" s="201"/>
      <c r="X73" s="201"/>
      <c r="Y73" s="201"/>
      <c r="Z73" s="201"/>
      <c r="AA73" s="201"/>
      <c r="AB73" s="201"/>
      <c r="AC73" s="201"/>
      <c r="AD73" s="201"/>
      <c r="AE73" s="201"/>
      <c r="AF73" s="201"/>
      <c r="AG73" s="201"/>
      <c r="AH73" s="201"/>
      <c r="AI73" s="201"/>
      <c r="AJ73" s="201"/>
      <c r="AK73" s="201"/>
      <c r="AL73" s="201"/>
      <c r="AM73" s="201"/>
    </row>
    <row r="74" spans="21:39" ht="39.950000000000003" customHeight="1" x14ac:dyDescent="0.25">
      <c r="U74" s="201"/>
      <c r="V74" s="201"/>
      <c r="W74" s="201"/>
      <c r="X74" s="201"/>
      <c r="Y74" s="201"/>
      <c r="Z74" s="201"/>
      <c r="AA74" s="201"/>
      <c r="AB74" s="201"/>
      <c r="AC74" s="201"/>
      <c r="AD74" s="201"/>
      <c r="AE74" s="201"/>
      <c r="AF74" s="201"/>
      <c r="AG74" s="201"/>
      <c r="AH74" s="201"/>
      <c r="AI74" s="201"/>
      <c r="AJ74" s="201"/>
      <c r="AK74" s="201"/>
      <c r="AL74" s="201"/>
      <c r="AM74" s="201"/>
    </row>
    <row r="75" spans="21:39" ht="39.950000000000003" customHeight="1" x14ac:dyDescent="0.25">
      <c r="U75" s="201"/>
      <c r="V75" s="201"/>
      <c r="W75" s="201"/>
      <c r="X75" s="201"/>
      <c r="Y75" s="201"/>
      <c r="Z75" s="201"/>
      <c r="AA75" s="201"/>
      <c r="AB75" s="201"/>
      <c r="AC75" s="201"/>
      <c r="AD75" s="201"/>
      <c r="AE75" s="201"/>
      <c r="AF75" s="201"/>
      <c r="AG75" s="201"/>
      <c r="AH75" s="201"/>
      <c r="AI75" s="201"/>
      <c r="AJ75" s="201"/>
      <c r="AK75" s="201"/>
      <c r="AL75" s="201"/>
      <c r="AM75" s="201"/>
    </row>
    <row r="76" spans="21:39" ht="39.950000000000003" customHeight="1" x14ac:dyDescent="0.25">
      <c r="U76" s="201"/>
      <c r="V76" s="201"/>
      <c r="W76" s="201"/>
      <c r="X76" s="201"/>
      <c r="Y76" s="201"/>
      <c r="Z76" s="201"/>
      <c r="AA76" s="201"/>
      <c r="AB76" s="201"/>
      <c r="AC76" s="201"/>
      <c r="AD76" s="201"/>
      <c r="AE76" s="201"/>
      <c r="AF76" s="201"/>
      <c r="AG76" s="201"/>
      <c r="AH76" s="201"/>
      <c r="AI76" s="201"/>
      <c r="AJ76" s="201"/>
      <c r="AK76" s="201"/>
      <c r="AL76" s="201"/>
      <c r="AM76" s="201"/>
    </row>
    <row r="77" spans="21:39" ht="39.950000000000003" customHeight="1" x14ac:dyDescent="0.25">
      <c r="U77" s="201"/>
      <c r="V77" s="201"/>
      <c r="W77" s="201"/>
      <c r="X77" s="201"/>
      <c r="Y77" s="201"/>
      <c r="Z77" s="201"/>
      <c r="AA77" s="201"/>
      <c r="AB77" s="201"/>
      <c r="AC77" s="201"/>
      <c r="AD77" s="201"/>
      <c r="AE77" s="201"/>
      <c r="AF77" s="201"/>
      <c r="AG77" s="201"/>
      <c r="AH77" s="201"/>
      <c r="AI77" s="201"/>
      <c r="AJ77" s="201"/>
      <c r="AK77" s="201"/>
      <c r="AL77" s="201"/>
      <c r="AM77" s="201"/>
    </row>
    <row r="78" spans="21:39" ht="39.950000000000003" customHeight="1" x14ac:dyDescent="0.25">
      <c r="U78" s="201"/>
      <c r="V78" s="201"/>
      <c r="W78" s="201"/>
      <c r="X78" s="201"/>
      <c r="Y78" s="201"/>
      <c r="Z78" s="201"/>
      <c r="AA78" s="201"/>
      <c r="AB78" s="201"/>
      <c r="AC78" s="201"/>
      <c r="AD78" s="201"/>
      <c r="AE78" s="201"/>
      <c r="AF78" s="201"/>
      <c r="AG78" s="201"/>
      <c r="AH78" s="201"/>
      <c r="AI78" s="201"/>
      <c r="AJ78" s="201"/>
      <c r="AK78" s="201"/>
      <c r="AL78" s="201"/>
      <c r="AM78" s="201"/>
    </row>
    <row r="79" spans="21:39" ht="39.950000000000003" customHeight="1" x14ac:dyDescent="0.25">
      <c r="U79" s="201"/>
      <c r="V79" s="201"/>
      <c r="W79" s="201"/>
      <c r="X79" s="201"/>
      <c r="Y79" s="201"/>
      <c r="Z79" s="201"/>
      <c r="AA79" s="201"/>
      <c r="AB79" s="201"/>
      <c r="AC79" s="201"/>
      <c r="AD79" s="201"/>
      <c r="AE79" s="201"/>
      <c r="AF79" s="201"/>
      <c r="AG79" s="201"/>
      <c r="AH79" s="201"/>
      <c r="AI79" s="201"/>
      <c r="AJ79" s="201"/>
      <c r="AK79" s="201"/>
      <c r="AL79" s="201"/>
      <c r="AM79" s="201"/>
    </row>
    <row r="80" spans="21:39" ht="39.950000000000003" customHeight="1" x14ac:dyDescent="0.25">
      <c r="U80" s="201"/>
      <c r="V80" s="201"/>
      <c r="W80" s="201"/>
      <c r="X80" s="201"/>
      <c r="Y80" s="201"/>
      <c r="Z80" s="201"/>
      <c r="AA80" s="201"/>
      <c r="AB80" s="201"/>
      <c r="AC80" s="201"/>
      <c r="AD80" s="201"/>
      <c r="AE80" s="201"/>
      <c r="AF80" s="201"/>
      <c r="AG80" s="201"/>
      <c r="AH80" s="201"/>
      <c r="AI80" s="201"/>
      <c r="AJ80" s="201"/>
      <c r="AK80" s="201"/>
      <c r="AL80" s="201"/>
      <c r="AM80" s="201"/>
    </row>
    <row r="81" spans="21:39" ht="39.950000000000003" customHeight="1" x14ac:dyDescent="0.25">
      <c r="U81" s="201"/>
      <c r="V81" s="201"/>
      <c r="W81" s="201"/>
      <c r="X81" s="201"/>
      <c r="Y81" s="201"/>
      <c r="Z81" s="201"/>
      <c r="AA81" s="201"/>
      <c r="AB81" s="201"/>
      <c r="AC81" s="201"/>
      <c r="AD81" s="201"/>
      <c r="AE81" s="201"/>
      <c r="AF81" s="201"/>
      <c r="AG81" s="201"/>
      <c r="AH81" s="201"/>
      <c r="AI81" s="201"/>
      <c r="AJ81" s="201"/>
      <c r="AK81" s="201"/>
      <c r="AL81" s="201"/>
      <c r="AM81" s="201"/>
    </row>
    <row r="82" spans="21:39" ht="39.950000000000003" customHeight="1" x14ac:dyDescent="0.25">
      <c r="U82" s="201"/>
      <c r="V82" s="201"/>
      <c r="W82" s="201"/>
      <c r="X82" s="201"/>
      <c r="Y82" s="201"/>
      <c r="Z82" s="201"/>
      <c r="AA82" s="201"/>
      <c r="AB82" s="201"/>
      <c r="AC82" s="201"/>
      <c r="AD82" s="201"/>
      <c r="AE82" s="201"/>
      <c r="AF82" s="201"/>
      <c r="AG82" s="201"/>
      <c r="AH82" s="201"/>
      <c r="AI82" s="201"/>
      <c r="AJ82" s="201"/>
      <c r="AK82" s="201"/>
      <c r="AL82" s="201"/>
      <c r="AM82" s="201"/>
    </row>
    <row r="83" spans="21:39" ht="39.950000000000003" customHeight="1" x14ac:dyDescent="0.25">
      <c r="U83" s="201"/>
      <c r="V83" s="201"/>
      <c r="W83" s="201"/>
      <c r="X83" s="201"/>
      <c r="Y83" s="201"/>
      <c r="Z83" s="201"/>
      <c r="AA83" s="201"/>
      <c r="AB83" s="201"/>
      <c r="AC83" s="201"/>
      <c r="AD83" s="201"/>
      <c r="AE83" s="201"/>
      <c r="AF83" s="201"/>
      <c r="AG83" s="201"/>
      <c r="AH83" s="201"/>
      <c r="AI83" s="201"/>
      <c r="AJ83" s="201"/>
      <c r="AK83" s="201"/>
      <c r="AL83" s="201"/>
      <c r="AM83" s="201"/>
    </row>
    <row r="84" spans="21:39" ht="39.950000000000003" customHeight="1" x14ac:dyDescent="0.25">
      <c r="U84" s="201"/>
      <c r="V84" s="201"/>
      <c r="W84" s="201"/>
      <c r="X84" s="201"/>
      <c r="Y84" s="201"/>
      <c r="Z84" s="201"/>
      <c r="AA84" s="201"/>
      <c r="AB84" s="201"/>
      <c r="AC84" s="201"/>
      <c r="AD84" s="201"/>
      <c r="AE84" s="201"/>
      <c r="AF84" s="201"/>
      <c r="AG84" s="201"/>
      <c r="AH84" s="201"/>
      <c r="AI84" s="201"/>
      <c r="AJ84" s="201"/>
      <c r="AK84" s="201"/>
      <c r="AL84" s="201"/>
      <c r="AM84" s="201"/>
    </row>
    <row r="85" spans="21:39" ht="39.950000000000003" customHeight="1" x14ac:dyDescent="0.25">
      <c r="U85" s="201"/>
      <c r="V85" s="201"/>
      <c r="W85" s="201"/>
      <c r="X85" s="201"/>
      <c r="Y85" s="201"/>
      <c r="Z85" s="201"/>
      <c r="AA85" s="201"/>
      <c r="AB85" s="201"/>
      <c r="AC85" s="201"/>
      <c r="AD85" s="201"/>
      <c r="AE85" s="201"/>
      <c r="AF85" s="201"/>
      <c r="AG85" s="201"/>
      <c r="AH85" s="201"/>
      <c r="AI85" s="201"/>
      <c r="AJ85" s="201"/>
      <c r="AK85" s="201"/>
      <c r="AL85" s="201"/>
      <c r="AM85" s="201"/>
    </row>
    <row r="86" spans="21:39" ht="39.950000000000003" customHeight="1" x14ac:dyDescent="0.25">
      <c r="U86" s="201"/>
      <c r="V86" s="201"/>
      <c r="W86" s="201"/>
      <c r="X86" s="201"/>
      <c r="Y86" s="201"/>
      <c r="Z86" s="201"/>
      <c r="AA86" s="201"/>
      <c r="AB86" s="201"/>
      <c r="AC86" s="201"/>
      <c r="AD86" s="201"/>
      <c r="AE86" s="201"/>
      <c r="AF86" s="201"/>
      <c r="AG86" s="201"/>
      <c r="AH86" s="201"/>
      <c r="AI86" s="201"/>
      <c r="AJ86" s="201"/>
      <c r="AK86" s="201"/>
      <c r="AL86" s="201"/>
      <c r="AM86" s="201"/>
    </row>
    <row r="87" spans="21:39" ht="39.950000000000003" customHeight="1" x14ac:dyDescent="0.25">
      <c r="U87" s="201"/>
      <c r="V87" s="201"/>
      <c r="W87" s="201"/>
      <c r="X87" s="201"/>
      <c r="Y87" s="201"/>
      <c r="Z87" s="201"/>
      <c r="AA87" s="201"/>
      <c r="AB87" s="201"/>
      <c r="AC87" s="201"/>
      <c r="AD87" s="201"/>
      <c r="AE87" s="201"/>
      <c r="AF87" s="201"/>
      <c r="AG87" s="201"/>
      <c r="AH87" s="201"/>
      <c r="AI87" s="201"/>
      <c r="AJ87" s="201"/>
      <c r="AK87" s="201"/>
      <c r="AL87" s="201"/>
      <c r="AM87" s="201"/>
    </row>
    <row r="88" spans="21:39" ht="39.950000000000003" customHeight="1" x14ac:dyDescent="0.25">
      <c r="U88" s="201"/>
      <c r="V88" s="201"/>
      <c r="W88" s="201"/>
      <c r="X88" s="201"/>
      <c r="Y88" s="201"/>
      <c r="Z88" s="201"/>
      <c r="AA88" s="201"/>
      <c r="AB88" s="201"/>
      <c r="AC88" s="201"/>
      <c r="AD88" s="201"/>
      <c r="AE88" s="201"/>
      <c r="AF88" s="201"/>
      <c r="AG88" s="201"/>
      <c r="AH88" s="201"/>
      <c r="AI88" s="201"/>
      <c r="AJ88" s="201"/>
      <c r="AK88" s="201"/>
      <c r="AL88" s="201"/>
      <c r="AM88" s="201"/>
    </row>
    <row r="89" spans="21:39" ht="39.950000000000003" customHeight="1" x14ac:dyDescent="0.25">
      <c r="U89" s="201"/>
      <c r="V89" s="201"/>
      <c r="W89" s="201"/>
      <c r="X89" s="201"/>
      <c r="Y89" s="201"/>
      <c r="Z89" s="201"/>
      <c r="AA89" s="201"/>
      <c r="AB89" s="201"/>
      <c r="AC89" s="201"/>
      <c r="AD89" s="201"/>
      <c r="AE89" s="201"/>
      <c r="AF89" s="201"/>
      <c r="AG89" s="201"/>
      <c r="AH89" s="201"/>
      <c r="AI89" s="201"/>
      <c r="AJ89" s="201"/>
      <c r="AK89" s="201"/>
      <c r="AL89" s="201"/>
      <c r="AM89" s="201"/>
    </row>
    <row r="90" spans="21:39" ht="39.950000000000003" customHeight="1" x14ac:dyDescent="0.25">
      <c r="U90" s="201"/>
      <c r="V90" s="201"/>
      <c r="W90" s="201"/>
      <c r="X90" s="201"/>
      <c r="Y90" s="201"/>
      <c r="Z90" s="201"/>
      <c r="AA90" s="201"/>
      <c r="AB90" s="201"/>
      <c r="AC90" s="201"/>
      <c r="AD90" s="201"/>
      <c r="AE90" s="201"/>
      <c r="AF90" s="201"/>
      <c r="AG90" s="201"/>
      <c r="AH90" s="201"/>
      <c r="AI90" s="201"/>
      <c r="AJ90" s="201"/>
      <c r="AK90" s="201"/>
      <c r="AL90" s="201"/>
      <c r="AM90" s="201"/>
    </row>
    <row r="91" spans="21:39" ht="39.950000000000003" customHeight="1" x14ac:dyDescent="0.25">
      <c r="U91" s="201"/>
      <c r="V91" s="201"/>
      <c r="W91" s="201"/>
      <c r="X91" s="201"/>
      <c r="Y91" s="201"/>
      <c r="Z91" s="201"/>
      <c r="AA91" s="201"/>
      <c r="AB91" s="201"/>
      <c r="AC91" s="201"/>
      <c r="AD91" s="201"/>
      <c r="AE91" s="201"/>
      <c r="AF91" s="201"/>
      <c r="AG91" s="201"/>
      <c r="AH91" s="201"/>
      <c r="AI91" s="201"/>
      <c r="AJ91" s="201"/>
      <c r="AK91" s="201"/>
      <c r="AL91" s="201"/>
      <c r="AM91" s="201"/>
    </row>
    <row r="92" spans="21:39" ht="39.950000000000003" customHeight="1" x14ac:dyDescent="0.25">
      <c r="U92" s="201"/>
      <c r="V92" s="201"/>
      <c r="W92" s="201"/>
      <c r="X92" s="201"/>
      <c r="Y92" s="201"/>
      <c r="Z92" s="201"/>
      <c r="AA92" s="201"/>
      <c r="AB92" s="201"/>
      <c r="AC92" s="201"/>
      <c r="AD92" s="201"/>
      <c r="AE92" s="201"/>
      <c r="AF92" s="201"/>
      <c r="AG92" s="201"/>
      <c r="AH92" s="201"/>
      <c r="AI92" s="201"/>
      <c r="AJ92" s="201"/>
      <c r="AK92" s="201"/>
      <c r="AL92" s="201"/>
      <c r="AM92" s="201"/>
    </row>
    <row r="93" spans="21:39" ht="39.950000000000003" customHeight="1" x14ac:dyDescent="0.25">
      <c r="U93" s="201"/>
      <c r="V93" s="201"/>
      <c r="W93" s="201"/>
      <c r="X93" s="201"/>
      <c r="Y93" s="201"/>
      <c r="Z93" s="201"/>
      <c r="AA93" s="201"/>
      <c r="AB93" s="201"/>
      <c r="AC93" s="201"/>
      <c r="AD93" s="201"/>
      <c r="AE93" s="201"/>
      <c r="AF93" s="201"/>
      <c r="AG93" s="201"/>
      <c r="AH93" s="201"/>
      <c r="AI93" s="201"/>
      <c r="AJ93" s="201"/>
      <c r="AK93" s="201"/>
      <c r="AL93" s="201"/>
      <c r="AM93" s="201"/>
    </row>
    <row r="94" spans="21:39" ht="39.950000000000003" customHeight="1" x14ac:dyDescent="0.25">
      <c r="U94" s="201"/>
      <c r="V94" s="201"/>
      <c r="W94" s="201"/>
      <c r="X94" s="201"/>
      <c r="Y94" s="201"/>
      <c r="Z94" s="201"/>
      <c r="AA94" s="201"/>
      <c r="AB94" s="201"/>
      <c r="AC94" s="201"/>
      <c r="AD94" s="201"/>
      <c r="AE94" s="201"/>
      <c r="AF94" s="201"/>
      <c r="AG94" s="201"/>
      <c r="AH94" s="201"/>
      <c r="AI94" s="201"/>
      <c r="AJ94" s="201"/>
      <c r="AK94" s="201"/>
      <c r="AL94" s="201"/>
      <c r="AM94" s="201"/>
    </row>
    <row r="95" spans="21:39" ht="39.950000000000003" customHeight="1" x14ac:dyDescent="0.25">
      <c r="U95" s="201"/>
      <c r="V95" s="201"/>
      <c r="W95" s="201"/>
      <c r="X95" s="201"/>
      <c r="Y95" s="201"/>
      <c r="Z95" s="201"/>
      <c r="AA95" s="201"/>
      <c r="AB95" s="201"/>
      <c r="AC95" s="201"/>
      <c r="AD95" s="201"/>
      <c r="AE95" s="201"/>
      <c r="AF95" s="201"/>
      <c r="AG95" s="201"/>
      <c r="AH95" s="201"/>
      <c r="AI95" s="201"/>
      <c r="AJ95" s="201"/>
      <c r="AK95" s="201"/>
      <c r="AL95" s="201"/>
      <c r="AM95" s="201"/>
    </row>
    <row r="96" spans="21:39" ht="39.950000000000003" customHeight="1" x14ac:dyDescent="0.25">
      <c r="U96" s="201"/>
      <c r="V96" s="201"/>
      <c r="W96" s="201"/>
      <c r="X96" s="201"/>
      <c r="Y96" s="201"/>
      <c r="Z96" s="201"/>
      <c r="AA96" s="201"/>
      <c r="AB96" s="201"/>
      <c r="AC96" s="201"/>
      <c r="AD96" s="201"/>
      <c r="AE96" s="201"/>
      <c r="AF96" s="201"/>
      <c r="AG96" s="201"/>
      <c r="AH96" s="201"/>
      <c r="AI96" s="201"/>
      <c r="AJ96" s="201"/>
      <c r="AK96" s="201"/>
      <c r="AL96" s="201"/>
      <c r="AM96" s="201"/>
    </row>
    <row r="97" spans="21:39" ht="39.950000000000003" customHeight="1" x14ac:dyDescent="0.25">
      <c r="U97" s="201"/>
      <c r="V97" s="201"/>
      <c r="W97" s="201"/>
      <c r="X97" s="201"/>
      <c r="Y97" s="201"/>
      <c r="Z97" s="201"/>
      <c r="AA97" s="201"/>
      <c r="AB97" s="201"/>
      <c r="AC97" s="201"/>
      <c r="AD97" s="201"/>
      <c r="AE97" s="201"/>
      <c r="AF97" s="201"/>
      <c r="AG97" s="201"/>
      <c r="AH97" s="201"/>
      <c r="AI97" s="201"/>
      <c r="AJ97" s="201"/>
      <c r="AK97" s="201"/>
      <c r="AL97" s="201"/>
      <c r="AM97" s="201"/>
    </row>
    <row r="98" spans="21:39" ht="39.950000000000003" customHeight="1" x14ac:dyDescent="0.25">
      <c r="U98" s="201"/>
      <c r="V98" s="201"/>
      <c r="W98" s="201"/>
      <c r="X98" s="201"/>
      <c r="Y98" s="201"/>
      <c r="Z98" s="201"/>
      <c r="AA98" s="201"/>
      <c r="AB98" s="201"/>
      <c r="AC98" s="201"/>
      <c r="AD98" s="201"/>
      <c r="AE98" s="201"/>
      <c r="AF98" s="201"/>
      <c r="AG98" s="201"/>
      <c r="AH98" s="201"/>
      <c r="AI98" s="201"/>
      <c r="AJ98" s="201"/>
      <c r="AK98" s="201"/>
      <c r="AL98" s="201"/>
      <c r="AM98" s="201"/>
    </row>
    <row r="99" spans="21:39" ht="39.950000000000003" customHeight="1" x14ac:dyDescent="0.25">
      <c r="U99" s="201"/>
      <c r="V99" s="201"/>
      <c r="W99" s="201"/>
      <c r="X99" s="201"/>
      <c r="Y99" s="201"/>
      <c r="Z99" s="201"/>
      <c r="AA99" s="201"/>
      <c r="AB99" s="201"/>
      <c r="AC99" s="201"/>
      <c r="AD99" s="201"/>
      <c r="AE99" s="201"/>
      <c r="AF99" s="201"/>
      <c r="AG99" s="201"/>
      <c r="AH99" s="201"/>
      <c r="AI99" s="201"/>
      <c r="AJ99" s="201"/>
      <c r="AK99" s="201"/>
      <c r="AL99" s="201"/>
      <c r="AM99" s="201"/>
    </row>
    <row r="100" spans="21:39" ht="39.950000000000003" customHeight="1" x14ac:dyDescent="0.25">
      <c r="U100" s="201"/>
      <c r="V100" s="201"/>
      <c r="W100" s="201"/>
      <c r="X100" s="201"/>
      <c r="Y100" s="201"/>
      <c r="Z100" s="201"/>
      <c r="AA100" s="201"/>
      <c r="AB100" s="201"/>
      <c r="AC100" s="201"/>
      <c r="AD100" s="201"/>
      <c r="AE100" s="201"/>
      <c r="AF100" s="201"/>
      <c r="AG100" s="201"/>
      <c r="AH100" s="201"/>
      <c r="AI100" s="201"/>
      <c r="AJ100" s="201"/>
      <c r="AK100" s="201"/>
      <c r="AL100" s="201"/>
      <c r="AM100" s="201"/>
    </row>
    <row r="101" spans="21:39" ht="39.950000000000003" customHeight="1" x14ac:dyDescent="0.25">
      <c r="U101" s="201"/>
      <c r="V101" s="201"/>
      <c r="W101" s="201"/>
      <c r="X101" s="201"/>
      <c r="Y101" s="201"/>
      <c r="Z101" s="201"/>
      <c r="AA101" s="201"/>
      <c r="AB101" s="201"/>
      <c r="AC101" s="201"/>
      <c r="AD101" s="201"/>
      <c r="AE101" s="201"/>
      <c r="AF101" s="201"/>
      <c r="AG101" s="201"/>
      <c r="AH101" s="201"/>
      <c r="AI101" s="201"/>
      <c r="AJ101" s="201"/>
      <c r="AK101" s="201"/>
      <c r="AL101" s="201"/>
      <c r="AM101" s="201"/>
    </row>
    <row r="102" spans="21:39" ht="39.950000000000003" customHeight="1" x14ac:dyDescent="0.25">
      <c r="U102" s="201"/>
      <c r="V102" s="201"/>
      <c r="W102" s="201"/>
      <c r="X102" s="201"/>
      <c r="Y102" s="201"/>
      <c r="Z102" s="201"/>
      <c r="AA102" s="201"/>
      <c r="AB102" s="201"/>
      <c r="AC102" s="201"/>
      <c r="AD102" s="201"/>
      <c r="AE102" s="201"/>
      <c r="AF102" s="201"/>
      <c r="AG102" s="201"/>
      <c r="AH102" s="201"/>
      <c r="AI102" s="201"/>
      <c r="AJ102" s="201"/>
      <c r="AK102" s="201"/>
      <c r="AL102" s="201"/>
      <c r="AM102" s="201"/>
    </row>
    <row r="103" spans="21:39" ht="39.950000000000003" customHeight="1" x14ac:dyDescent="0.25">
      <c r="U103" s="201"/>
      <c r="V103" s="201"/>
      <c r="W103" s="201"/>
      <c r="X103" s="201"/>
      <c r="Y103" s="201"/>
      <c r="Z103" s="201"/>
      <c r="AA103" s="201"/>
      <c r="AB103" s="201"/>
      <c r="AC103" s="201"/>
      <c r="AD103" s="201"/>
      <c r="AE103" s="201"/>
      <c r="AF103" s="201"/>
      <c r="AG103" s="201"/>
      <c r="AH103" s="201"/>
      <c r="AI103" s="201"/>
      <c r="AJ103" s="201"/>
      <c r="AK103" s="201"/>
      <c r="AL103" s="201"/>
      <c r="AM103" s="201"/>
    </row>
    <row r="104" spans="21:39" ht="39.950000000000003" customHeight="1" x14ac:dyDescent="0.25">
      <c r="U104" s="201"/>
      <c r="V104" s="201"/>
      <c r="W104" s="201"/>
      <c r="X104" s="201"/>
      <c r="Y104" s="201"/>
      <c r="Z104" s="201"/>
      <c r="AA104" s="201"/>
      <c r="AB104" s="201"/>
      <c r="AC104" s="201"/>
      <c r="AD104" s="201"/>
      <c r="AE104" s="201"/>
      <c r="AF104" s="201"/>
      <c r="AG104" s="201"/>
      <c r="AH104" s="201"/>
      <c r="AI104" s="201"/>
      <c r="AJ104" s="201"/>
      <c r="AK104" s="201"/>
      <c r="AL104" s="201"/>
      <c r="AM104" s="201"/>
    </row>
    <row r="105" spans="21:39" ht="39.950000000000003" customHeight="1" x14ac:dyDescent="0.25">
      <c r="U105" s="201"/>
      <c r="V105" s="201"/>
      <c r="W105" s="201"/>
      <c r="X105" s="201"/>
      <c r="Y105" s="201"/>
      <c r="Z105" s="201"/>
      <c r="AA105" s="201"/>
      <c r="AB105" s="201"/>
      <c r="AC105" s="201"/>
      <c r="AD105" s="201"/>
      <c r="AE105" s="201"/>
      <c r="AF105" s="201"/>
      <c r="AG105" s="201"/>
      <c r="AH105" s="201"/>
      <c r="AI105" s="201"/>
      <c r="AJ105" s="201"/>
      <c r="AK105" s="201"/>
      <c r="AL105" s="201"/>
      <c r="AM105" s="201"/>
    </row>
    <row r="106" spans="21:39" ht="39.950000000000003" customHeight="1" x14ac:dyDescent="0.25">
      <c r="U106" s="201"/>
      <c r="V106" s="201"/>
      <c r="W106" s="201"/>
      <c r="X106" s="201"/>
      <c r="Y106" s="201"/>
      <c r="Z106" s="201"/>
      <c r="AA106" s="201"/>
      <c r="AB106" s="201"/>
      <c r="AC106" s="201"/>
      <c r="AD106" s="201"/>
      <c r="AE106" s="201"/>
      <c r="AF106" s="201"/>
      <c r="AG106" s="201"/>
      <c r="AH106" s="201"/>
      <c r="AI106" s="201"/>
      <c r="AJ106" s="201"/>
      <c r="AK106" s="201"/>
      <c r="AL106" s="201"/>
      <c r="AM106" s="201"/>
    </row>
    <row r="107" spans="21:39" ht="39.950000000000003" customHeight="1" x14ac:dyDescent="0.25">
      <c r="U107" s="201"/>
      <c r="V107" s="201"/>
      <c r="W107" s="201"/>
      <c r="X107" s="201"/>
      <c r="Y107" s="201"/>
      <c r="Z107" s="201"/>
      <c r="AA107" s="201"/>
      <c r="AB107" s="201"/>
      <c r="AC107" s="201"/>
      <c r="AD107" s="201"/>
      <c r="AE107" s="201"/>
      <c r="AF107" s="201"/>
      <c r="AG107" s="201"/>
      <c r="AH107" s="201"/>
      <c r="AI107" s="201"/>
      <c r="AJ107" s="201"/>
      <c r="AK107" s="201"/>
      <c r="AL107" s="201"/>
      <c r="AM107" s="201"/>
    </row>
    <row r="108" spans="21:39" ht="39.950000000000003" customHeight="1" x14ac:dyDescent="0.25">
      <c r="U108" s="201"/>
      <c r="V108" s="201"/>
      <c r="W108" s="201"/>
      <c r="X108" s="201"/>
      <c r="Y108" s="201"/>
      <c r="Z108" s="201"/>
      <c r="AA108" s="201"/>
      <c r="AB108" s="201"/>
      <c r="AC108" s="201"/>
      <c r="AD108" s="201"/>
      <c r="AE108" s="201"/>
      <c r="AF108" s="201"/>
      <c r="AG108" s="201"/>
      <c r="AH108" s="201"/>
      <c r="AI108" s="201"/>
      <c r="AJ108" s="201"/>
      <c r="AK108" s="201"/>
      <c r="AL108" s="201"/>
      <c r="AM108" s="201"/>
    </row>
    <row r="109" spans="21:39" ht="39.950000000000003" customHeight="1" x14ac:dyDescent="0.25">
      <c r="U109" s="201"/>
      <c r="V109" s="201"/>
      <c r="W109" s="201"/>
      <c r="X109" s="201"/>
      <c r="Y109" s="201"/>
      <c r="Z109" s="201"/>
      <c r="AA109" s="201"/>
      <c r="AB109" s="201"/>
      <c r="AC109" s="201"/>
      <c r="AD109" s="201"/>
      <c r="AE109" s="201"/>
      <c r="AF109" s="201"/>
      <c r="AG109" s="201"/>
      <c r="AH109" s="201"/>
      <c r="AI109" s="201"/>
      <c r="AJ109" s="201"/>
      <c r="AK109" s="201"/>
      <c r="AL109" s="201"/>
      <c r="AM109" s="201"/>
    </row>
    <row r="110" spans="21:39" ht="39.950000000000003" customHeight="1" x14ac:dyDescent="0.25">
      <c r="U110" s="201"/>
      <c r="V110" s="201"/>
      <c r="W110" s="201"/>
      <c r="X110" s="201"/>
      <c r="Y110" s="201"/>
      <c r="Z110" s="201"/>
      <c r="AA110" s="201"/>
      <c r="AB110" s="201"/>
      <c r="AC110" s="201"/>
      <c r="AD110" s="201"/>
      <c r="AE110" s="201"/>
      <c r="AF110" s="201"/>
      <c r="AG110" s="201"/>
      <c r="AH110" s="201"/>
      <c r="AI110" s="201"/>
      <c r="AJ110" s="201"/>
      <c r="AK110" s="201"/>
      <c r="AL110" s="201"/>
      <c r="AM110" s="201"/>
    </row>
    <row r="111" spans="21:39" ht="39.950000000000003" customHeight="1" x14ac:dyDescent="0.25">
      <c r="U111" s="201"/>
      <c r="V111" s="201"/>
      <c r="W111" s="201"/>
      <c r="X111" s="201"/>
      <c r="Y111" s="201"/>
      <c r="Z111" s="201"/>
      <c r="AA111" s="201"/>
      <c r="AB111" s="201"/>
      <c r="AC111" s="201"/>
      <c r="AD111" s="201"/>
      <c r="AE111" s="201"/>
      <c r="AF111" s="201"/>
      <c r="AG111" s="201"/>
      <c r="AH111" s="201"/>
      <c r="AI111" s="201"/>
      <c r="AJ111" s="201"/>
      <c r="AK111" s="201"/>
      <c r="AL111" s="201"/>
      <c r="AM111" s="201"/>
    </row>
    <row r="112" spans="21:39" ht="39.950000000000003" customHeight="1" x14ac:dyDescent="0.25">
      <c r="U112" s="201"/>
      <c r="V112" s="201"/>
      <c r="W112" s="201"/>
      <c r="X112" s="201"/>
      <c r="Y112" s="201"/>
      <c r="Z112" s="201"/>
      <c r="AA112" s="201"/>
      <c r="AB112" s="201"/>
      <c r="AC112" s="201"/>
      <c r="AD112" s="201"/>
      <c r="AE112" s="201"/>
      <c r="AF112" s="201"/>
      <c r="AG112" s="201"/>
      <c r="AH112" s="201"/>
      <c r="AI112" s="201"/>
      <c r="AJ112" s="201"/>
      <c r="AK112" s="201"/>
      <c r="AL112" s="201"/>
      <c r="AM112" s="201"/>
    </row>
    <row r="113" spans="21:39" ht="39.950000000000003" customHeight="1" x14ac:dyDescent="0.25">
      <c r="U113" s="201"/>
      <c r="V113" s="201"/>
      <c r="W113" s="201"/>
      <c r="X113" s="201"/>
      <c r="Y113" s="201"/>
      <c r="Z113" s="201"/>
      <c r="AA113" s="201"/>
      <c r="AB113" s="201"/>
      <c r="AC113" s="201"/>
      <c r="AD113" s="201"/>
      <c r="AE113" s="201"/>
      <c r="AF113" s="201"/>
      <c r="AG113" s="201"/>
      <c r="AH113" s="201"/>
      <c r="AI113" s="201"/>
      <c r="AJ113" s="201"/>
      <c r="AK113" s="201"/>
      <c r="AL113" s="201"/>
      <c r="AM113" s="201"/>
    </row>
    <row r="114" spans="21:39" ht="39.950000000000003" customHeight="1" x14ac:dyDescent="0.25">
      <c r="U114" s="201"/>
      <c r="V114" s="201"/>
      <c r="W114" s="201"/>
      <c r="X114" s="201"/>
      <c r="Y114" s="201"/>
      <c r="Z114" s="201"/>
      <c r="AA114" s="201"/>
      <c r="AB114" s="201"/>
      <c r="AC114" s="201"/>
      <c r="AD114" s="201"/>
      <c r="AE114" s="201"/>
      <c r="AF114" s="201"/>
      <c r="AG114" s="201"/>
      <c r="AH114" s="201"/>
      <c r="AI114" s="201"/>
      <c r="AJ114" s="201"/>
      <c r="AK114" s="201"/>
      <c r="AL114" s="201"/>
      <c r="AM114" s="201"/>
    </row>
    <row r="115" spans="21:39" ht="39.950000000000003" customHeight="1" x14ac:dyDescent="0.25">
      <c r="U115" s="201"/>
      <c r="V115" s="201"/>
      <c r="W115" s="201"/>
      <c r="X115" s="201"/>
      <c r="Y115" s="201"/>
      <c r="Z115" s="201"/>
      <c r="AA115" s="201"/>
      <c r="AB115" s="201"/>
      <c r="AC115" s="201"/>
      <c r="AD115" s="201"/>
      <c r="AE115" s="201"/>
      <c r="AF115" s="201"/>
      <c r="AG115" s="201"/>
      <c r="AH115" s="201"/>
      <c r="AI115" s="201"/>
      <c r="AJ115" s="201"/>
      <c r="AK115" s="201"/>
      <c r="AL115" s="201"/>
      <c r="AM115" s="201"/>
    </row>
    <row r="116" spans="21:39" ht="39.950000000000003" customHeight="1" x14ac:dyDescent="0.25">
      <c r="U116" s="201"/>
      <c r="V116" s="201"/>
      <c r="W116" s="201"/>
      <c r="X116" s="201"/>
      <c r="Y116" s="201"/>
      <c r="Z116" s="201"/>
      <c r="AA116" s="201"/>
      <c r="AB116" s="201"/>
      <c r="AC116" s="201"/>
      <c r="AD116" s="201"/>
      <c r="AE116" s="201"/>
      <c r="AF116" s="201"/>
      <c r="AG116" s="201"/>
      <c r="AH116" s="201"/>
      <c r="AI116" s="201"/>
      <c r="AJ116" s="201"/>
      <c r="AK116" s="201"/>
      <c r="AL116" s="201"/>
      <c r="AM116" s="201"/>
    </row>
    <row r="117" spans="21:39" ht="39.950000000000003" customHeight="1" x14ac:dyDescent="0.25">
      <c r="U117" s="201"/>
      <c r="V117" s="201"/>
      <c r="W117" s="201"/>
      <c r="X117" s="201"/>
      <c r="Y117" s="201"/>
      <c r="Z117" s="201"/>
      <c r="AA117" s="201"/>
      <c r="AB117" s="201"/>
      <c r="AC117" s="201"/>
      <c r="AD117" s="201"/>
      <c r="AE117" s="201"/>
      <c r="AF117" s="201"/>
      <c r="AG117" s="201"/>
      <c r="AH117" s="201"/>
      <c r="AI117" s="201"/>
      <c r="AJ117" s="201"/>
      <c r="AK117" s="201"/>
      <c r="AL117" s="201"/>
      <c r="AM117" s="201"/>
    </row>
    <row r="118" spans="21:39" ht="39.950000000000003" customHeight="1" x14ac:dyDescent="0.25">
      <c r="U118" s="201"/>
      <c r="V118" s="201"/>
      <c r="W118" s="201"/>
      <c r="X118" s="201"/>
      <c r="Y118" s="201"/>
      <c r="Z118" s="201"/>
      <c r="AA118" s="201"/>
      <c r="AB118" s="201"/>
      <c r="AC118" s="201"/>
      <c r="AD118" s="201"/>
      <c r="AE118" s="201"/>
      <c r="AF118" s="201"/>
      <c r="AG118" s="201"/>
      <c r="AH118" s="201"/>
      <c r="AI118" s="201"/>
      <c r="AJ118" s="201"/>
      <c r="AK118" s="201"/>
      <c r="AL118" s="201"/>
      <c r="AM118" s="201"/>
    </row>
    <row r="119" spans="21:39" ht="39.950000000000003" customHeight="1" x14ac:dyDescent="0.25">
      <c r="U119" s="201"/>
      <c r="V119" s="201"/>
      <c r="W119" s="201"/>
      <c r="X119" s="201"/>
      <c r="Y119" s="201"/>
      <c r="Z119" s="201"/>
      <c r="AA119" s="201"/>
      <c r="AB119" s="201"/>
      <c r="AC119" s="201"/>
      <c r="AD119" s="201"/>
      <c r="AE119" s="201"/>
      <c r="AF119" s="201"/>
      <c r="AG119" s="201"/>
      <c r="AH119" s="201"/>
      <c r="AI119" s="201"/>
      <c r="AJ119" s="201"/>
      <c r="AK119" s="201"/>
      <c r="AL119" s="201"/>
      <c r="AM119" s="201"/>
    </row>
    <row r="120" spans="21:39" ht="39.950000000000003" customHeight="1" x14ac:dyDescent="0.25">
      <c r="U120" s="201"/>
      <c r="V120" s="201"/>
      <c r="W120" s="201"/>
      <c r="X120" s="201"/>
      <c r="Y120" s="201"/>
      <c r="Z120" s="201"/>
      <c r="AA120" s="201"/>
      <c r="AB120" s="201"/>
      <c r="AC120" s="201"/>
      <c r="AD120" s="201"/>
      <c r="AE120" s="201"/>
      <c r="AF120" s="201"/>
      <c r="AG120" s="201"/>
      <c r="AH120" s="201"/>
      <c r="AI120" s="201"/>
      <c r="AJ120" s="201"/>
      <c r="AK120" s="201"/>
      <c r="AL120" s="201"/>
      <c r="AM120" s="201"/>
    </row>
    <row r="121" spans="21:39" ht="39.950000000000003" customHeight="1" x14ac:dyDescent="0.25">
      <c r="U121" s="201"/>
      <c r="V121" s="201"/>
      <c r="W121" s="201"/>
      <c r="X121" s="201"/>
      <c r="Y121" s="201"/>
      <c r="Z121" s="201"/>
      <c r="AA121" s="201"/>
      <c r="AB121" s="201"/>
      <c r="AC121" s="201"/>
      <c r="AD121" s="201"/>
      <c r="AE121" s="201"/>
      <c r="AF121" s="201"/>
      <c r="AG121" s="201"/>
      <c r="AH121" s="201"/>
      <c r="AI121" s="201"/>
      <c r="AJ121" s="201"/>
      <c r="AK121" s="201"/>
      <c r="AL121" s="201"/>
      <c r="AM121" s="201"/>
    </row>
    <row r="122" spans="21:39" ht="39.950000000000003" customHeight="1" x14ac:dyDescent="0.25">
      <c r="U122" s="201"/>
      <c r="V122" s="201"/>
      <c r="W122" s="201"/>
      <c r="X122" s="201"/>
      <c r="Y122" s="201"/>
      <c r="Z122" s="201"/>
      <c r="AA122" s="201"/>
      <c r="AB122" s="201"/>
      <c r="AC122" s="201"/>
      <c r="AD122" s="201"/>
      <c r="AE122" s="201"/>
      <c r="AF122" s="201"/>
      <c r="AG122" s="201"/>
      <c r="AH122" s="201"/>
      <c r="AI122" s="201"/>
      <c r="AJ122" s="201"/>
      <c r="AK122" s="201"/>
      <c r="AL122" s="201"/>
      <c r="AM122" s="201"/>
    </row>
    <row r="123" spans="21:39" ht="39.950000000000003" customHeight="1" x14ac:dyDescent="0.25">
      <c r="U123" s="201"/>
      <c r="V123" s="201"/>
      <c r="W123" s="201"/>
      <c r="X123" s="201"/>
      <c r="Y123" s="201"/>
      <c r="Z123" s="201"/>
      <c r="AA123" s="201"/>
      <c r="AB123" s="201"/>
      <c r="AC123" s="201"/>
      <c r="AD123" s="201"/>
      <c r="AE123" s="201"/>
      <c r="AF123" s="201"/>
      <c r="AG123" s="201"/>
      <c r="AH123" s="201"/>
      <c r="AI123" s="201"/>
      <c r="AJ123" s="201"/>
      <c r="AK123" s="201"/>
      <c r="AL123" s="201"/>
      <c r="AM123" s="201"/>
    </row>
    <row r="124" spans="21:39" ht="39.950000000000003" customHeight="1" x14ac:dyDescent="0.25">
      <c r="U124" s="201"/>
      <c r="V124" s="201"/>
      <c r="W124" s="201"/>
      <c r="X124" s="201"/>
      <c r="Y124" s="201"/>
      <c r="Z124" s="201"/>
      <c r="AA124" s="201"/>
      <c r="AB124" s="201"/>
      <c r="AC124" s="201"/>
      <c r="AD124" s="201"/>
      <c r="AE124" s="201"/>
      <c r="AF124" s="201"/>
      <c r="AG124" s="201"/>
      <c r="AH124" s="201"/>
      <c r="AI124" s="201"/>
      <c r="AJ124" s="201"/>
      <c r="AK124" s="201"/>
      <c r="AL124" s="201"/>
      <c r="AM124" s="201"/>
    </row>
    <row r="125" spans="21:39" ht="39.950000000000003" customHeight="1" x14ac:dyDescent="0.25">
      <c r="U125" s="201"/>
      <c r="V125" s="201"/>
      <c r="W125" s="201"/>
      <c r="X125" s="201"/>
      <c r="Y125" s="201"/>
      <c r="Z125" s="201"/>
      <c r="AA125" s="201"/>
      <c r="AB125" s="201"/>
      <c r="AC125" s="201"/>
      <c r="AD125" s="201"/>
      <c r="AE125" s="201"/>
      <c r="AF125" s="201"/>
      <c r="AG125" s="201"/>
      <c r="AH125" s="201"/>
      <c r="AI125" s="201"/>
      <c r="AJ125" s="201"/>
      <c r="AK125" s="201"/>
      <c r="AL125" s="201"/>
      <c r="AM125" s="201"/>
    </row>
    <row r="126" spans="21:39" ht="39.950000000000003" customHeight="1" x14ac:dyDescent="0.25">
      <c r="U126" s="201"/>
      <c r="V126" s="201"/>
      <c r="W126" s="201"/>
      <c r="X126" s="201"/>
      <c r="Y126" s="201"/>
      <c r="Z126" s="201"/>
      <c r="AA126" s="201"/>
      <c r="AB126" s="201"/>
      <c r="AC126" s="201"/>
      <c r="AD126" s="201"/>
      <c r="AE126" s="201"/>
      <c r="AF126" s="201"/>
      <c r="AG126" s="201"/>
      <c r="AH126" s="201"/>
      <c r="AI126" s="201"/>
      <c r="AJ126" s="201"/>
      <c r="AK126" s="201"/>
      <c r="AL126" s="201"/>
      <c r="AM126" s="201"/>
    </row>
    <row r="127" spans="21:39" ht="39.950000000000003" customHeight="1" x14ac:dyDescent="0.25">
      <c r="U127" s="201"/>
      <c r="V127" s="201"/>
      <c r="W127" s="201"/>
      <c r="X127" s="201"/>
      <c r="Y127" s="201"/>
      <c r="Z127" s="201"/>
      <c r="AA127" s="201"/>
      <c r="AB127" s="201"/>
      <c r="AC127" s="201"/>
      <c r="AD127" s="201"/>
      <c r="AE127" s="201"/>
      <c r="AF127" s="201"/>
      <c r="AG127" s="201"/>
      <c r="AH127" s="201"/>
      <c r="AI127" s="201"/>
      <c r="AJ127" s="201"/>
      <c r="AK127" s="201"/>
      <c r="AL127" s="201"/>
      <c r="AM127" s="201"/>
    </row>
    <row r="128" spans="21:39" ht="39.950000000000003" customHeight="1" x14ac:dyDescent="0.25">
      <c r="U128" s="201"/>
      <c r="V128" s="201"/>
      <c r="W128" s="201"/>
      <c r="X128" s="201"/>
      <c r="Y128" s="201"/>
      <c r="Z128" s="201"/>
      <c r="AA128" s="201"/>
      <c r="AB128" s="201"/>
      <c r="AC128" s="201"/>
      <c r="AD128" s="201"/>
      <c r="AE128" s="201"/>
      <c r="AF128" s="201"/>
      <c r="AG128" s="201"/>
      <c r="AH128" s="201"/>
      <c r="AI128" s="201"/>
      <c r="AJ128" s="201"/>
      <c r="AK128" s="201"/>
      <c r="AL128" s="201"/>
      <c r="AM128" s="201"/>
    </row>
    <row r="129" spans="21:39" ht="39.950000000000003" customHeight="1" x14ac:dyDescent="0.25">
      <c r="U129" s="201"/>
      <c r="V129" s="201"/>
      <c r="W129" s="201"/>
      <c r="X129" s="201"/>
      <c r="Y129" s="201"/>
      <c r="Z129" s="201"/>
      <c r="AA129" s="201"/>
      <c r="AB129" s="201"/>
      <c r="AC129" s="201"/>
      <c r="AD129" s="201"/>
      <c r="AE129" s="201"/>
      <c r="AF129" s="201"/>
      <c r="AG129" s="201"/>
      <c r="AH129" s="201"/>
      <c r="AI129" s="201"/>
      <c r="AJ129" s="201"/>
      <c r="AK129" s="201"/>
      <c r="AL129" s="201"/>
      <c r="AM129" s="201"/>
    </row>
    <row r="130" spans="21:39" ht="39.950000000000003" customHeight="1" x14ac:dyDescent="0.25">
      <c r="U130" s="201"/>
      <c r="V130" s="201"/>
      <c r="W130" s="201"/>
      <c r="X130" s="201"/>
      <c r="Y130" s="201"/>
      <c r="Z130" s="201"/>
      <c r="AA130" s="201"/>
      <c r="AB130" s="201"/>
      <c r="AC130" s="201"/>
      <c r="AD130" s="201"/>
      <c r="AE130" s="201"/>
      <c r="AF130" s="201"/>
      <c r="AG130" s="201"/>
      <c r="AH130" s="201"/>
      <c r="AI130" s="201"/>
      <c r="AJ130" s="201"/>
      <c r="AK130" s="201"/>
      <c r="AL130" s="201"/>
      <c r="AM130" s="201"/>
    </row>
    <row r="131" spans="21:39" ht="39.950000000000003" customHeight="1" x14ac:dyDescent="0.25">
      <c r="U131" s="201"/>
      <c r="V131" s="201"/>
      <c r="W131" s="201"/>
      <c r="X131" s="201"/>
      <c r="Y131" s="201"/>
      <c r="Z131" s="201"/>
      <c r="AA131" s="201"/>
      <c r="AB131" s="201"/>
      <c r="AC131" s="201"/>
      <c r="AD131" s="201"/>
      <c r="AE131" s="201"/>
      <c r="AF131" s="201"/>
      <c r="AG131" s="201"/>
      <c r="AH131" s="201"/>
      <c r="AI131" s="201"/>
      <c r="AJ131" s="201"/>
      <c r="AK131" s="201"/>
      <c r="AL131" s="201"/>
      <c r="AM131" s="201"/>
    </row>
    <row r="132" spans="21:39" ht="39.950000000000003" customHeight="1" x14ac:dyDescent="0.25">
      <c r="U132" s="201"/>
      <c r="V132" s="201"/>
      <c r="W132" s="201"/>
      <c r="X132" s="201"/>
      <c r="Y132" s="201"/>
      <c r="Z132" s="201"/>
      <c r="AA132" s="201"/>
      <c r="AB132" s="201"/>
      <c r="AC132" s="201"/>
      <c r="AD132" s="201"/>
      <c r="AE132" s="201"/>
      <c r="AF132" s="201"/>
      <c r="AG132" s="201"/>
      <c r="AH132" s="201"/>
      <c r="AI132" s="201"/>
      <c r="AJ132" s="201"/>
      <c r="AK132" s="201"/>
      <c r="AL132" s="201"/>
      <c r="AM132" s="201"/>
    </row>
    <row r="133" spans="21:39" ht="39.950000000000003" customHeight="1" x14ac:dyDescent="0.25">
      <c r="U133" s="201"/>
      <c r="V133" s="201"/>
      <c r="W133" s="201"/>
      <c r="X133" s="201"/>
      <c r="Y133" s="201"/>
      <c r="Z133" s="201"/>
      <c r="AA133" s="201"/>
      <c r="AB133" s="201"/>
      <c r="AC133" s="201"/>
      <c r="AD133" s="201"/>
      <c r="AE133" s="201"/>
      <c r="AF133" s="201"/>
      <c r="AG133" s="201"/>
      <c r="AH133" s="201"/>
      <c r="AI133" s="201"/>
      <c r="AJ133" s="201"/>
      <c r="AK133" s="201"/>
      <c r="AL133" s="201"/>
      <c r="AM133" s="201"/>
    </row>
    <row r="134" spans="21:39" ht="39.950000000000003" customHeight="1" x14ac:dyDescent="0.25">
      <c r="U134" s="201"/>
      <c r="V134" s="201"/>
      <c r="W134" s="201"/>
      <c r="X134" s="201"/>
      <c r="Y134" s="201"/>
      <c r="Z134" s="201"/>
      <c r="AA134" s="201"/>
      <c r="AB134" s="201"/>
      <c r="AC134" s="201"/>
      <c r="AD134" s="201"/>
      <c r="AE134" s="201"/>
      <c r="AF134" s="201"/>
      <c r="AG134" s="201"/>
      <c r="AH134" s="201"/>
      <c r="AI134" s="201"/>
      <c r="AJ134" s="201"/>
      <c r="AK134" s="201"/>
      <c r="AL134" s="201"/>
      <c r="AM134" s="201"/>
    </row>
    <row r="135" spans="21:39" ht="39.950000000000003" customHeight="1" x14ac:dyDescent="0.25">
      <c r="U135" s="201"/>
      <c r="V135" s="201"/>
      <c r="W135" s="201"/>
      <c r="X135" s="201"/>
      <c r="Y135" s="201"/>
      <c r="Z135" s="201"/>
      <c r="AA135" s="201"/>
      <c r="AB135" s="201"/>
      <c r="AC135" s="201"/>
      <c r="AD135" s="201"/>
      <c r="AE135" s="201"/>
      <c r="AF135" s="201"/>
      <c r="AG135" s="201"/>
      <c r="AH135" s="201"/>
      <c r="AI135" s="201"/>
      <c r="AJ135" s="201"/>
      <c r="AK135" s="201"/>
      <c r="AL135" s="201"/>
      <c r="AM135" s="201"/>
    </row>
    <row r="136" spans="21:39" ht="39.950000000000003" customHeight="1" x14ac:dyDescent="0.25">
      <c r="U136" s="201"/>
      <c r="V136" s="201"/>
      <c r="W136" s="201"/>
      <c r="X136" s="201"/>
      <c r="Y136" s="201"/>
      <c r="Z136" s="201"/>
      <c r="AA136" s="201"/>
      <c r="AB136" s="201"/>
      <c r="AC136" s="201"/>
      <c r="AD136" s="201"/>
      <c r="AE136" s="201"/>
      <c r="AF136" s="201"/>
      <c r="AG136" s="201"/>
      <c r="AH136" s="201"/>
      <c r="AI136" s="201"/>
      <c r="AJ136" s="201"/>
      <c r="AK136" s="201"/>
      <c r="AL136" s="201"/>
      <c r="AM136" s="201"/>
    </row>
    <row r="137" spans="21:39" ht="39.950000000000003" customHeight="1" x14ac:dyDescent="0.25">
      <c r="U137" s="201"/>
      <c r="V137" s="201"/>
      <c r="W137" s="201"/>
      <c r="X137" s="201"/>
      <c r="Y137" s="201"/>
      <c r="Z137" s="201"/>
      <c r="AA137" s="201"/>
      <c r="AB137" s="201"/>
      <c r="AC137" s="201"/>
      <c r="AD137" s="201"/>
      <c r="AE137" s="201"/>
      <c r="AF137" s="201"/>
      <c r="AG137" s="201"/>
      <c r="AH137" s="201"/>
      <c r="AI137" s="201"/>
      <c r="AJ137" s="201"/>
      <c r="AK137" s="201"/>
      <c r="AL137" s="201"/>
      <c r="AM137" s="201"/>
    </row>
    <row r="138" spans="21:39" ht="39.950000000000003" customHeight="1" x14ac:dyDescent="0.25">
      <c r="U138" s="201"/>
      <c r="V138" s="201"/>
      <c r="W138" s="201"/>
      <c r="X138" s="201"/>
      <c r="Y138" s="201"/>
      <c r="Z138" s="201"/>
      <c r="AA138" s="201"/>
      <c r="AB138" s="201"/>
      <c r="AC138" s="201"/>
      <c r="AD138" s="201"/>
      <c r="AE138" s="201"/>
      <c r="AF138" s="201"/>
      <c r="AG138" s="201"/>
      <c r="AH138" s="201"/>
      <c r="AI138" s="201"/>
      <c r="AJ138" s="201"/>
      <c r="AK138" s="201"/>
      <c r="AL138" s="201"/>
      <c r="AM138" s="201"/>
    </row>
    <row r="139" spans="21:39" ht="39.950000000000003" customHeight="1" x14ac:dyDescent="0.25">
      <c r="U139" s="201"/>
      <c r="V139" s="201"/>
      <c r="W139" s="201"/>
      <c r="X139" s="201"/>
      <c r="Y139" s="201"/>
      <c r="Z139" s="201"/>
      <c r="AA139" s="201"/>
      <c r="AB139" s="201"/>
      <c r="AC139" s="201"/>
      <c r="AD139" s="201"/>
      <c r="AE139" s="201"/>
      <c r="AF139" s="201"/>
      <c r="AG139" s="201"/>
      <c r="AH139" s="201"/>
      <c r="AI139" s="201"/>
      <c r="AJ139" s="201"/>
      <c r="AK139" s="201"/>
      <c r="AL139" s="201"/>
      <c r="AM139" s="201"/>
    </row>
    <row r="140" spans="21:39" ht="39.950000000000003" customHeight="1" x14ac:dyDescent="0.25">
      <c r="U140" s="201"/>
      <c r="V140" s="201"/>
      <c r="W140" s="201"/>
      <c r="X140" s="201"/>
      <c r="Y140" s="201"/>
      <c r="Z140" s="201"/>
      <c r="AA140" s="201"/>
      <c r="AB140" s="201"/>
      <c r="AC140" s="201"/>
      <c r="AD140" s="201"/>
      <c r="AE140" s="201"/>
      <c r="AF140" s="201"/>
      <c r="AG140" s="201"/>
      <c r="AH140" s="201"/>
      <c r="AI140" s="201"/>
      <c r="AJ140" s="201"/>
      <c r="AK140" s="201"/>
      <c r="AL140" s="201"/>
      <c r="AM140" s="201"/>
    </row>
    <row r="141" spans="21:39" ht="39.950000000000003" customHeight="1" x14ac:dyDescent="0.25">
      <c r="U141" s="201"/>
      <c r="V141" s="201"/>
      <c r="W141" s="201"/>
      <c r="X141" s="201"/>
      <c r="Y141" s="201"/>
      <c r="Z141" s="201"/>
      <c r="AA141" s="201"/>
      <c r="AB141" s="201"/>
      <c r="AC141" s="201"/>
      <c r="AD141" s="201"/>
      <c r="AE141" s="201"/>
      <c r="AF141" s="201"/>
      <c r="AG141" s="201"/>
      <c r="AH141" s="201"/>
      <c r="AI141" s="201"/>
      <c r="AJ141" s="201"/>
      <c r="AK141" s="201"/>
      <c r="AL141" s="201"/>
      <c r="AM141" s="201"/>
    </row>
    <row r="142" spans="21:39" ht="39.950000000000003" customHeight="1" x14ac:dyDescent="0.25">
      <c r="U142" s="201"/>
      <c r="V142" s="201"/>
      <c r="W142" s="201"/>
      <c r="X142" s="201"/>
      <c r="Y142" s="201"/>
      <c r="Z142" s="201"/>
      <c r="AA142" s="201"/>
      <c r="AB142" s="201"/>
      <c r="AC142" s="201"/>
      <c r="AD142" s="201"/>
      <c r="AE142" s="201"/>
      <c r="AF142" s="201"/>
      <c r="AG142" s="201"/>
      <c r="AH142" s="201"/>
      <c r="AI142" s="201"/>
      <c r="AJ142" s="201"/>
      <c r="AK142" s="201"/>
      <c r="AL142" s="201"/>
      <c r="AM142" s="201"/>
    </row>
    <row r="143" spans="21:39" ht="39.950000000000003" customHeight="1" x14ac:dyDescent="0.25">
      <c r="U143" s="201"/>
      <c r="V143" s="201"/>
      <c r="W143" s="201"/>
      <c r="X143" s="201"/>
      <c r="Y143" s="201"/>
      <c r="Z143" s="201"/>
      <c r="AA143" s="201"/>
      <c r="AB143" s="201"/>
      <c r="AC143" s="201"/>
      <c r="AD143" s="201"/>
      <c r="AE143" s="201"/>
      <c r="AF143" s="201"/>
      <c r="AG143" s="201"/>
      <c r="AH143" s="201"/>
      <c r="AI143" s="201"/>
      <c r="AJ143" s="201"/>
      <c r="AK143" s="201"/>
      <c r="AL143" s="201"/>
      <c r="AM143" s="201"/>
    </row>
    <row r="144" spans="21:39" ht="39.950000000000003" customHeight="1" x14ac:dyDescent="0.25">
      <c r="U144" s="201"/>
      <c r="V144" s="201"/>
      <c r="W144" s="201"/>
      <c r="X144" s="201"/>
      <c r="Y144" s="201"/>
      <c r="Z144" s="201"/>
      <c r="AA144" s="201"/>
      <c r="AB144" s="201"/>
      <c r="AC144" s="201"/>
      <c r="AD144" s="201"/>
      <c r="AE144" s="201"/>
      <c r="AF144" s="201"/>
      <c r="AG144" s="201"/>
      <c r="AH144" s="201"/>
      <c r="AI144" s="201"/>
      <c r="AJ144" s="201"/>
      <c r="AK144" s="201"/>
      <c r="AL144" s="201"/>
      <c r="AM144" s="201"/>
    </row>
    <row r="145" spans="21:39" ht="39.950000000000003" customHeight="1" x14ac:dyDescent="0.25">
      <c r="U145" s="201"/>
      <c r="V145" s="201"/>
      <c r="W145" s="201"/>
      <c r="X145" s="201"/>
      <c r="Y145" s="201"/>
      <c r="Z145" s="201"/>
      <c r="AA145" s="201"/>
      <c r="AB145" s="201"/>
      <c r="AC145" s="201"/>
      <c r="AD145" s="201"/>
      <c r="AE145" s="201"/>
      <c r="AF145" s="201"/>
      <c r="AG145" s="201"/>
      <c r="AH145" s="201"/>
      <c r="AI145" s="201"/>
      <c r="AJ145" s="201"/>
      <c r="AK145" s="201"/>
      <c r="AL145" s="201"/>
      <c r="AM145" s="201"/>
    </row>
    <row r="146" spans="21:39" ht="39.950000000000003" customHeight="1" x14ac:dyDescent="0.25">
      <c r="U146" s="201"/>
      <c r="V146" s="201"/>
      <c r="W146" s="201"/>
      <c r="X146" s="201"/>
      <c r="Y146" s="201"/>
      <c r="Z146" s="201"/>
      <c r="AA146" s="201"/>
      <c r="AB146" s="201"/>
      <c r="AC146" s="201"/>
      <c r="AD146" s="201"/>
      <c r="AE146" s="201"/>
      <c r="AF146" s="201"/>
      <c r="AG146" s="201"/>
      <c r="AH146" s="201"/>
      <c r="AI146" s="201"/>
      <c r="AJ146" s="201"/>
      <c r="AK146" s="201"/>
      <c r="AL146" s="201"/>
      <c r="AM146" s="201"/>
    </row>
    <row r="147" spans="21:39" ht="39.950000000000003" customHeight="1" x14ac:dyDescent="0.25">
      <c r="U147" s="201"/>
      <c r="V147" s="201"/>
      <c r="W147" s="201"/>
      <c r="X147" s="201"/>
      <c r="Y147" s="201"/>
      <c r="Z147" s="201"/>
      <c r="AA147" s="201"/>
      <c r="AB147" s="201"/>
      <c r="AC147" s="201"/>
      <c r="AD147" s="201"/>
      <c r="AE147" s="201"/>
      <c r="AF147" s="201"/>
      <c r="AG147" s="201"/>
      <c r="AH147" s="201"/>
      <c r="AI147" s="201"/>
      <c r="AJ147" s="201"/>
      <c r="AK147" s="201"/>
      <c r="AL147" s="201"/>
      <c r="AM147" s="201"/>
    </row>
    <row r="148" spans="21:39" ht="39.950000000000003" customHeight="1" x14ac:dyDescent="0.25">
      <c r="U148" s="201"/>
      <c r="V148" s="201"/>
      <c r="W148" s="201"/>
      <c r="X148" s="201"/>
      <c r="Y148" s="201"/>
      <c r="Z148" s="201"/>
      <c r="AA148" s="201"/>
      <c r="AB148" s="201"/>
      <c r="AC148" s="201"/>
      <c r="AD148" s="201"/>
      <c r="AE148" s="201"/>
      <c r="AF148" s="201"/>
      <c r="AG148" s="201"/>
      <c r="AH148" s="201"/>
      <c r="AI148" s="201"/>
      <c r="AJ148" s="201"/>
      <c r="AK148" s="201"/>
      <c r="AL148" s="201"/>
      <c r="AM148" s="201"/>
    </row>
    <row r="149" spans="21:39" ht="39.950000000000003" customHeight="1" x14ac:dyDescent="0.25">
      <c r="U149" s="201"/>
      <c r="V149" s="201"/>
      <c r="W149" s="201"/>
      <c r="X149" s="201"/>
      <c r="Y149" s="201"/>
      <c r="Z149" s="201"/>
      <c r="AA149" s="201"/>
      <c r="AB149" s="201"/>
      <c r="AC149" s="201"/>
      <c r="AD149" s="201"/>
      <c r="AE149" s="201"/>
      <c r="AF149" s="201"/>
      <c r="AG149" s="201"/>
      <c r="AH149" s="201"/>
      <c r="AI149" s="201"/>
      <c r="AJ149" s="201"/>
      <c r="AK149" s="201"/>
      <c r="AL149" s="201"/>
      <c r="AM149" s="201"/>
    </row>
    <row r="150" spans="21:39" ht="39.950000000000003" customHeight="1" x14ac:dyDescent="0.25">
      <c r="U150" s="201"/>
      <c r="V150" s="201"/>
      <c r="W150" s="201"/>
      <c r="X150" s="201"/>
      <c r="Y150" s="201"/>
      <c r="Z150" s="201"/>
      <c r="AA150" s="201"/>
      <c r="AB150" s="201"/>
      <c r="AC150" s="201"/>
      <c r="AD150" s="201"/>
      <c r="AE150" s="201"/>
      <c r="AF150" s="201"/>
      <c r="AG150" s="201"/>
      <c r="AH150" s="201"/>
      <c r="AI150" s="201"/>
      <c r="AJ150" s="201"/>
      <c r="AK150" s="201"/>
      <c r="AL150" s="201"/>
      <c r="AM150" s="201"/>
    </row>
    <row r="151" spans="21:39" ht="39.950000000000003" customHeight="1" x14ac:dyDescent="0.25">
      <c r="U151" s="201"/>
      <c r="V151" s="201"/>
      <c r="W151" s="201"/>
      <c r="X151" s="201"/>
      <c r="Y151" s="201"/>
      <c r="Z151" s="201"/>
      <c r="AA151" s="201"/>
      <c r="AB151" s="201"/>
      <c r="AC151" s="201"/>
      <c r="AD151" s="201"/>
      <c r="AE151" s="201"/>
      <c r="AF151" s="201"/>
      <c r="AG151" s="201"/>
      <c r="AH151" s="201"/>
      <c r="AI151" s="201"/>
      <c r="AJ151" s="201"/>
      <c r="AK151" s="201"/>
      <c r="AL151" s="201"/>
      <c r="AM151" s="201"/>
    </row>
    <row r="152" spans="21:39" ht="39.950000000000003" customHeight="1" x14ac:dyDescent="0.25">
      <c r="U152" s="201"/>
      <c r="V152" s="201"/>
      <c r="W152" s="201"/>
      <c r="X152" s="201"/>
      <c r="Y152" s="201"/>
      <c r="Z152" s="201"/>
      <c r="AA152" s="201"/>
      <c r="AB152" s="201"/>
      <c r="AC152" s="201"/>
      <c r="AD152" s="201"/>
      <c r="AE152" s="201"/>
      <c r="AF152" s="201"/>
      <c r="AG152" s="201"/>
      <c r="AH152" s="201"/>
      <c r="AI152" s="201"/>
      <c r="AJ152" s="201"/>
      <c r="AK152" s="201"/>
      <c r="AL152" s="201"/>
      <c r="AM152" s="201"/>
    </row>
    <row r="153" spans="21:39" ht="39.950000000000003" customHeight="1" x14ac:dyDescent="0.25">
      <c r="U153" s="201"/>
      <c r="V153" s="201"/>
      <c r="W153" s="201"/>
      <c r="X153" s="201"/>
      <c r="Y153" s="201"/>
      <c r="Z153" s="201"/>
      <c r="AA153" s="201"/>
      <c r="AB153" s="201"/>
      <c r="AC153" s="201"/>
      <c r="AD153" s="201"/>
      <c r="AE153" s="201"/>
      <c r="AF153" s="201"/>
      <c r="AG153" s="201"/>
      <c r="AH153" s="201"/>
      <c r="AI153" s="201"/>
      <c r="AJ153" s="201"/>
      <c r="AK153" s="201"/>
      <c r="AL153" s="201"/>
      <c r="AM153" s="201"/>
    </row>
    <row r="154" spans="21:39" ht="39.950000000000003" customHeight="1" x14ac:dyDescent="0.25">
      <c r="U154" s="201"/>
      <c r="V154" s="201"/>
      <c r="W154" s="201"/>
      <c r="X154" s="201"/>
      <c r="Y154" s="201"/>
      <c r="Z154" s="201"/>
      <c r="AA154" s="201"/>
      <c r="AB154" s="201"/>
      <c r="AC154" s="201"/>
      <c r="AD154" s="201"/>
      <c r="AE154" s="201"/>
      <c r="AF154" s="201"/>
      <c r="AG154" s="201"/>
      <c r="AH154" s="201"/>
      <c r="AI154" s="201"/>
      <c r="AJ154" s="201"/>
      <c r="AK154" s="201"/>
      <c r="AL154" s="201"/>
      <c r="AM154" s="201"/>
    </row>
    <row r="155" spans="21:39" ht="39.950000000000003" customHeight="1" x14ac:dyDescent="0.25">
      <c r="U155" s="201"/>
      <c r="V155" s="201"/>
      <c r="W155" s="201"/>
      <c r="X155" s="201"/>
      <c r="Y155" s="201"/>
      <c r="Z155" s="201"/>
      <c r="AA155" s="201"/>
      <c r="AB155" s="201"/>
      <c r="AC155" s="201"/>
      <c r="AD155" s="201"/>
      <c r="AE155" s="201"/>
      <c r="AF155" s="201"/>
      <c r="AG155" s="201"/>
      <c r="AH155" s="201"/>
      <c r="AI155" s="201"/>
      <c r="AJ155" s="201"/>
      <c r="AK155" s="201"/>
      <c r="AL155" s="201"/>
      <c r="AM155" s="201"/>
    </row>
    <row r="156" spans="21:39" ht="39.950000000000003" customHeight="1" x14ac:dyDescent="0.25">
      <c r="U156" s="201"/>
      <c r="V156" s="201"/>
      <c r="W156" s="201"/>
      <c r="X156" s="201"/>
      <c r="Y156" s="201"/>
      <c r="Z156" s="201"/>
      <c r="AA156" s="201"/>
      <c r="AB156" s="201"/>
      <c r="AC156" s="201"/>
      <c r="AD156" s="201"/>
      <c r="AE156" s="201"/>
      <c r="AF156" s="201"/>
      <c r="AG156" s="201"/>
      <c r="AH156" s="201"/>
      <c r="AI156" s="201"/>
      <c r="AJ156" s="201"/>
      <c r="AK156" s="201"/>
      <c r="AL156" s="201"/>
      <c r="AM156" s="201"/>
    </row>
    <row r="157" spans="21:39" ht="39.950000000000003" customHeight="1" x14ac:dyDescent="0.25">
      <c r="U157" s="201"/>
      <c r="V157" s="201"/>
      <c r="W157" s="201"/>
      <c r="X157" s="201"/>
      <c r="Y157" s="201"/>
      <c r="Z157" s="201"/>
      <c r="AA157" s="201"/>
      <c r="AB157" s="201"/>
      <c r="AC157" s="201"/>
      <c r="AD157" s="201"/>
      <c r="AE157" s="201"/>
      <c r="AF157" s="201"/>
      <c r="AG157" s="201"/>
      <c r="AH157" s="201"/>
      <c r="AI157" s="201"/>
      <c r="AJ157" s="201"/>
      <c r="AK157" s="201"/>
      <c r="AL157" s="201"/>
      <c r="AM157" s="201"/>
    </row>
    <row r="158" spans="21:39" ht="39.950000000000003" customHeight="1" x14ac:dyDescent="0.25">
      <c r="U158" s="201"/>
      <c r="V158" s="201"/>
      <c r="W158" s="201"/>
      <c r="X158" s="201"/>
      <c r="Y158" s="201"/>
      <c r="Z158" s="201"/>
      <c r="AA158" s="201"/>
      <c r="AB158" s="201"/>
      <c r="AC158" s="201"/>
      <c r="AD158" s="201"/>
      <c r="AE158" s="201"/>
      <c r="AF158" s="201"/>
      <c r="AG158" s="201"/>
      <c r="AH158" s="201"/>
      <c r="AI158" s="201"/>
      <c r="AJ158" s="201"/>
      <c r="AK158" s="201"/>
      <c r="AL158" s="201"/>
      <c r="AM158" s="201"/>
    </row>
    <row r="159" spans="21:39" ht="39.950000000000003" customHeight="1" x14ac:dyDescent="0.25">
      <c r="U159" s="201"/>
      <c r="V159" s="201"/>
      <c r="W159" s="201"/>
      <c r="X159" s="201"/>
      <c r="Y159" s="201"/>
      <c r="Z159" s="201"/>
      <c r="AA159" s="201"/>
      <c r="AB159" s="201"/>
      <c r="AC159" s="201"/>
      <c r="AD159" s="201"/>
      <c r="AE159" s="201"/>
      <c r="AF159" s="201"/>
      <c r="AG159" s="201"/>
      <c r="AH159" s="201"/>
      <c r="AI159" s="201"/>
      <c r="AJ159" s="201"/>
      <c r="AK159" s="201"/>
      <c r="AL159" s="201"/>
      <c r="AM159" s="201"/>
    </row>
    <row r="160" spans="21:39" ht="39.950000000000003" customHeight="1" x14ac:dyDescent="0.25">
      <c r="U160" s="201"/>
      <c r="V160" s="201"/>
      <c r="W160" s="201"/>
      <c r="X160" s="201"/>
      <c r="Y160" s="201"/>
      <c r="Z160" s="201"/>
      <c r="AA160" s="201"/>
      <c r="AB160" s="201"/>
      <c r="AC160" s="201"/>
      <c r="AD160" s="201"/>
      <c r="AE160" s="201"/>
      <c r="AF160" s="201"/>
      <c r="AG160" s="201"/>
      <c r="AH160" s="201"/>
      <c r="AI160" s="201"/>
      <c r="AJ160" s="201"/>
      <c r="AK160" s="201"/>
      <c r="AL160" s="201"/>
      <c r="AM160" s="201"/>
    </row>
    <row r="161" spans="21:39" ht="39.950000000000003" customHeight="1" x14ac:dyDescent="0.25">
      <c r="U161" s="201"/>
      <c r="V161" s="201"/>
      <c r="W161" s="201"/>
      <c r="X161" s="201"/>
      <c r="Y161" s="201"/>
      <c r="Z161" s="201"/>
      <c r="AA161" s="201"/>
      <c r="AB161" s="201"/>
      <c r="AC161" s="201"/>
      <c r="AD161" s="201"/>
      <c r="AE161" s="201"/>
      <c r="AF161" s="201"/>
      <c r="AG161" s="201"/>
      <c r="AH161" s="201"/>
      <c r="AI161" s="201"/>
      <c r="AJ161" s="201"/>
      <c r="AK161" s="201"/>
      <c r="AL161" s="201"/>
      <c r="AM161" s="201"/>
    </row>
    <row r="162" spans="21:39" ht="39.950000000000003" customHeight="1" x14ac:dyDescent="0.25">
      <c r="U162" s="201"/>
      <c r="V162" s="201"/>
      <c r="W162" s="201"/>
      <c r="X162" s="201"/>
      <c r="Y162" s="201"/>
      <c r="Z162" s="201"/>
      <c r="AA162" s="201"/>
      <c r="AB162" s="201"/>
      <c r="AC162" s="201"/>
      <c r="AD162" s="201"/>
      <c r="AE162" s="201"/>
      <c r="AF162" s="201"/>
      <c r="AG162" s="201"/>
      <c r="AH162" s="201"/>
      <c r="AI162" s="201"/>
      <c r="AJ162" s="201"/>
      <c r="AK162" s="201"/>
      <c r="AL162" s="201"/>
      <c r="AM162" s="201"/>
    </row>
    <row r="163" spans="21:39" ht="39.950000000000003" customHeight="1" x14ac:dyDescent="0.25">
      <c r="U163" s="201"/>
      <c r="V163" s="201"/>
      <c r="W163" s="201"/>
      <c r="X163" s="201"/>
      <c r="Y163" s="201"/>
      <c r="Z163" s="201"/>
      <c r="AA163" s="201"/>
      <c r="AB163" s="201"/>
      <c r="AC163" s="201"/>
      <c r="AD163" s="201"/>
      <c r="AE163" s="201"/>
      <c r="AF163" s="201"/>
      <c r="AG163" s="201"/>
      <c r="AH163" s="201"/>
      <c r="AI163" s="201"/>
      <c r="AJ163" s="201"/>
      <c r="AK163" s="201"/>
      <c r="AL163" s="201"/>
      <c r="AM163" s="201"/>
    </row>
    <row r="164" spans="21:39" ht="39.950000000000003" customHeight="1" x14ac:dyDescent="0.25">
      <c r="U164" s="201"/>
      <c r="V164" s="201"/>
      <c r="W164" s="201"/>
      <c r="X164" s="201"/>
      <c r="Y164" s="201"/>
      <c r="Z164" s="201"/>
      <c r="AA164" s="201"/>
      <c r="AB164" s="201"/>
      <c r="AC164" s="201"/>
      <c r="AD164" s="201"/>
      <c r="AE164" s="201"/>
      <c r="AF164" s="201"/>
      <c r="AG164" s="201"/>
      <c r="AH164" s="201"/>
      <c r="AI164" s="201"/>
      <c r="AJ164" s="201"/>
      <c r="AK164" s="201"/>
      <c r="AL164" s="201"/>
      <c r="AM164" s="201"/>
    </row>
    <row r="165" spans="21:39" ht="39.950000000000003" customHeight="1" x14ac:dyDescent="0.25">
      <c r="U165" s="201"/>
      <c r="V165" s="201"/>
      <c r="W165" s="201"/>
      <c r="X165" s="201"/>
      <c r="Y165" s="201"/>
      <c r="Z165" s="201"/>
      <c r="AA165" s="201"/>
      <c r="AB165" s="201"/>
      <c r="AC165" s="201"/>
      <c r="AD165" s="201"/>
      <c r="AE165" s="201"/>
      <c r="AF165" s="201"/>
      <c r="AG165" s="201"/>
      <c r="AH165" s="201"/>
      <c r="AI165" s="201"/>
      <c r="AJ165" s="201"/>
      <c r="AK165" s="201"/>
      <c r="AL165" s="201"/>
      <c r="AM165" s="201"/>
    </row>
    <row r="166" spans="21:39" ht="39.950000000000003" customHeight="1" x14ac:dyDescent="0.25">
      <c r="U166" s="201"/>
      <c r="V166" s="201"/>
      <c r="W166" s="201"/>
      <c r="X166" s="201"/>
      <c r="Y166" s="201"/>
      <c r="Z166" s="201"/>
      <c r="AA166" s="201"/>
      <c r="AB166" s="201"/>
      <c r="AC166" s="201"/>
      <c r="AD166" s="201"/>
      <c r="AE166" s="201"/>
      <c r="AF166" s="201"/>
      <c r="AG166" s="201"/>
      <c r="AH166" s="201"/>
      <c r="AI166" s="201"/>
      <c r="AJ166" s="201"/>
      <c r="AK166" s="201"/>
      <c r="AL166" s="201"/>
      <c r="AM166" s="201"/>
    </row>
    <row r="167" spans="21:39" ht="39.950000000000003" customHeight="1" x14ac:dyDescent="0.25">
      <c r="U167" s="201"/>
      <c r="V167" s="201"/>
      <c r="W167" s="201"/>
      <c r="X167" s="201"/>
      <c r="Y167" s="201"/>
      <c r="Z167" s="201"/>
      <c r="AA167" s="201"/>
      <c r="AB167" s="201"/>
      <c r="AC167" s="201"/>
      <c r="AD167" s="201"/>
      <c r="AE167" s="201"/>
      <c r="AF167" s="201"/>
      <c r="AG167" s="201"/>
      <c r="AH167" s="201"/>
      <c r="AI167" s="201"/>
      <c r="AJ167" s="201"/>
      <c r="AK167" s="201"/>
      <c r="AL167" s="201"/>
      <c r="AM167" s="201"/>
    </row>
    <row r="168" spans="21:39" ht="39.950000000000003" customHeight="1" x14ac:dyDescent="0.25">
      <c r="U168" s="201"/>
      <c r="V168" s="201"/>
      <c r="W168" s="201"/>
      <c r="X168" s="201"/>
      <c r="Y168" s="201"/>
      <c r="Z168" s="201"/>
      <c r="AA168" s="201"/>
      <c r="AB168" s="201"/>
      <c r="AC168" s="201"/>
      <c r="AD168" s="201"/>
      <c r="AE168" s="201"/>
      <c r="AF168" s="201"/>
      <c r="AG168" s="201"/>
      <c r="AH168" s="201"/>
      <c r="AI168" s="201"/>
      <c r="AJ168" s="201"/>
      <c r="AK168" s="201"/>
      <c r="AL168" s="201"/>
      <c r="AM168" s="201"/>
    </row>
    <row r="169" spans="21:39" ht="39.950000000000003" customHeight="1" x14ac:dyDescent="0.25">
      <c r="U169" s="201"/>
      <c r="V169" s="201"/>
      <c r="W169" s="201"/>
      <c r="X169" s="201"/>
      <c r="Y169" s="201"/>
      <c r="Z169" s="201"/>
      <c r="AA169" s="201"/>
      <c r="AB169" s="201"/>
      <c r="AC169" s="201"/>
      <c r="AD169" s="201"/>
      <c r="AE169" s="201"/>
      <c r="AF169" s="201"/>
      <c r="AG169" s="201"/>
      <c r="AH169" s="201"/>
      <c r="AI169" s="201"/>
      <c r="AJ169" s="201"/>
      <c r="AK169" s="201"/>
      <c r="AL169" s="201"/>
      <c r="AM169" s="201"/>
    </row>
    <row r="170" spans="21:39" ht="39.950000000000003" customHeight="1" x14ac:dyDescent="0.25">
      <c r="U170" s="201"/>
      <c r="V170" s="201"/>
      <c r="W170" s="201"/>
      <c r="X170" s="201"/>
      <c r="Y170" s="201"/>
      <c r="Z170" s="201"/>
      <c r="AA170" s="201"/>
      <c r="AB170" s="201"/>
      <c r="AC170" s="201"/>
      <c r="AD170" s="201"/>
      <c r="AE170" s="201"/>
      <c r="AF170" s="201"/>
      <c r="AG170" s="201"/>
      <c r="AH170" s="201"/>
      <c r="AI170" s="201"/>
      <c r="AJ170" s="201"/>
      <c r="AK170" s="201"/>
      <c r="AL170" s="201"/>
      <c r="AM170" s="201"/>
    </row>
    <row r="171" spans="21:39" ht="39.950000000000003" customHeight="1" x14ac:dyDescent="0.25">
      <c r="U171" s="201"/>
      <c r="V171" s="201"/>
      <c r="W171" s="201"/>
      <c r="X171" s="201"/>
      <c r="Y171" s="201"/>
      <c r="Z171" s="201"/>
      <c r="AA171" s="201"/>
      <c r="AB171" s="201"/>
      <c r="AC171" s="201"/>
      <c r="AD171" s="201"/>
      <c r="AE171" s="201"/>
      <c r="AF171" s="201"/>
      <c r="AG171" s="201"/>
      <c r="AH171" s="201"/>
      <c r="AI171" s="201"/>
      <c r="AJ171" s="201"/>
      <c r="AK171" s="201"/>
      <c r="AL171" s="201"/>
      <c r="AM171" s="201"/>
    </row>
    <row r="172" spans="21:39" ht="39.950000000000003" customHeight="1" x14ac:dyDescent="0.25">
      <c r="U172" s="201"/>
      <c r="V172" s="201"/>
      <c r="W172" s="201"/>
      <c r="X172" s="201"/>
      <c r="Y172" s="201"/>
      <c r="Z172" s="201"/>
      <c r="AA172" s="201"/>
      <c r="AB172" s="201"/>
      <c r="AC172" s="201"/>
      <c r="AD172" s="201"/>
      <c r="AE172" s="201"/>
      <c r="AF172" s="201"/>
      <c r="AG172" s="201"/>
      <c r="AH172" s="201"/>
      <c r="AI172" s="201"/>
      <c r="AJ172" s="201"/>
      <c r="AK172" s="201"/>
      <c r="AL172" s="201"/>
      <c r="AM172" s="201"/>
    </row>
    <row r="173" spans="21:39" ht="39.950000000000003" customHeight="1" x14ac:dyDescent="0.25">
      <c r="U173" s="201"/>
      <c r="V173" s="201"/>
      <c r="W173" s="201"/>
      <c r="X173" s="201"/>
      <c r="Y173" s="201"/>
      <c r="Z173" s="201"/>
      <c r="AA173" s="201"/>
      <c r="AB173" s="201"/>
      <c r="AC173" s="201"/>
      <c r="AD173" s="201"/>
      <c r="AE173" s="201"/>
      <c r="AF173" s="201"/>
      <c r="AG173" s="201"/>
      <c r="AH173" s="201"/>
      <c r="AI173" s="201"/>
      <c r="AJ173" s="201"/>
      <c r="AK173" s="201"/>
      <c r="AL173" s="201"/>
      <c r="AM173" s="201"/>
    </row>
    <row r="174" spans="21:39" ht="39.950000000000003" customHeight="1" x14ac:dyDescent="0.25">
      <c r="U174" s="201"/>
      <c r="V174" s="201"/>
      <c r="W174" s="201"/>
      <c r="X174" s="201"/>
      <c r="Y174" s="201"/>
      <c r="Z174" s="201"/>
      <c r="AA174" s="201"/>
      <c r="AB174" s="201"/>
      <c r="AC174" s="201"/>
      <c r="AD174" s="201"/>
      <c r="AE174" s="201"/>
      <c r="AF174" s="201"/>
      <c r="AG174" s="201"/>
      <c r="AH174" s="201"/>
      <c r="AI174" s="201"/>
      <c r="AJ174" s="201"/>
      <c r="AK174" s="201"/>
      <c r="AL174" s="201"/>
      <c r="AM174" s="201"/>
    </row>
    <row r="175" spans="21:39" ht="39.950000000000003" customHeight="1" x14ac:dyDescent="0.25">
      <c r="U175" s="201"/>
      <c r="V175" s="201"/>
      <c r="W175" s="201"/>
      <c r="X175" s="201"/>
      <c r="Y175" s="201"/>
      <c r="Z175" s="201"/>
      <c r="AA175" s="201"/>
      <c r="AB175" s="201"/>
      <c r="AC175" s="201"/>
      <c r="AD175" s="201"/>
      <c r="AE175" s="201"/>
      <c r="AF175" s="201"/>
      <c r="AG175" s="201"/>
      <c r="AH175" s="201"/>
      <c r="AI175" s="201"/>
      <c r="AJ175" s="201"/>
      <c r="AK175" s="201"/>
      <c r="AL175" s="201"/>
      <c r="AM175" s="201"/>
    </row>
    <row r="176" spans="21:39" ht="39.950000000000003" customHeight="1" x14ac:dyDescent="0.25">
      <c r="U176" s="201"/>
      <c r="V176" s="201"/>
      <c r="W176" s="201"/>
      <c r="X176" s="201"/>
      <c r="Y176" s="201"/>
      <c r="Z176" s="201"/>
      <c r="AA176" s="201"/>
      <c r="AB176" s="201"/>
      <c r="AC176" s="201"/>
      <c r="AD176" s="201"/>
      <c r="AE176" s="201"/>
      <c r="AF176" s="201"/>
      <c r="AG176" s="201"/>
      <c r="AH176" s="201"/>
      <c r="AI176" s="201"/>
      <c r="AJ176" s="201"/>
      <c r="AK176" s="201"/>
      <c r="AL176" s="201"/>
      <c r="AM176" s="201"/>
    </row>
    <row r="177" spans="21:39" ht="39.950000000000003" customHeight="1" x14ac:dyDescent="0.25">
      <c r="U177" s="201"/>
      <c r="V177" s="201"/>
      <c r="W177" s="201"/>
      <c r="X177" s="201"/>
      <c r="Y177" s="201"/>
      <c r="Z177" s="201"/>
      <c r="AA177" s="201"/>
      <c r="AB177" s="201"/>
      <c r="AC177" s="201"/>
      <c r="AD177" s="201"/>
      <c r="AE177" s="201"/>
      <c r="AF177" s="201"/>
      <c r="AG177" s="201"/>
      <c r="AH177" s="201"/>
      <c r="AI177" s="201"/>
      <c r="AJ177" s="201"/>
      <c r="AK177" s="201"/>
      <c r="AL177" s="201"/>
      <c r="AM177" s="201"/>
    </row>
    <row r="178" spans="21:39" ht="39.950000000000003" customHeight="1" x14ac:dyDescent="0.25">
      <c r="U178" s="201"/>
      <c r="V178" s="201"/>
      <c r="W178" s="201"/>
      <c r="X178" s="201"/>
      <c r="Y178" s="201"/>
      <c r="Z178" s="201"/>
      <c r="AA178" s="201"/>
      <c r="AB178" s="201"/>
      <c r="AC178" s="201"/>
      <c r="AD178" s="201"/>
      <c r="AE178" s="201"/>
      <c r="AF178" s="201"/>
      <c r="AG178" s="201"/>
      <c r="AH178" s="201"/>
      <c r="AI178" s="201"/>
      <c r="AJ178" s="201"/>
      <c r="AK178" s="201"/>
      <c r="AL178" s="201"/>
      <c r="AM178" s="201"/>
    </row>
    <row r="179" spans="21:39" ht="39.950000000000003" customHeight="1" x14ac:dyDescent="0.25">
      <c r="U179" s="201"/>
      <c r="V179" s="201"/>
      <c r="W179" s="201"/>
      <c r="X179" s="201"/>
      <c r="Y179" s="201"/>
      <c r="Z179" s="201"/>
      <c r="AA179" s="201"/>
      <c r="AB179" s="201"/>
      <c r="AC179" s="201"/>
      <c r="AD179" s="201"/>
      <c r="AE179" s="201"/>
      <c r="AF179" s="201"/>
      <c r="AG179" s="201"/>
      <c r="AH179" s="201"/>
      <c r="AI179" s="201"/>
      <c r="AJ179" s="201"/>
      <c r="AK179" s="201"/>
      <c r="AL179" s="201"/>
      <c r="AM179" s="201"/>
    </row>
    <row r="180" spans="21:39" ht="39.950000000000003" customHeight="1" x14ac:dyDescent="0.25">
      <c r="U180" s="201"/>
      <c r="V180" s="201"/>
      <c r="W180" s="201"/>
      <c r="X180" s="201"/>
      <c r="Y180" s="201"/>
      <c r="Z180" s="201"/>
      <c r="AA180" s="201"/>
      <c r="AB180" s="201"/>
      <c r="AC180" s="201"/>
      <c r="AD180" s="201"/>
      <c r="AE180" s="201"/>
      <c r="AF180" s="201"/>
      <c r="AG180" s="201"/>
      <c r="AH180" s="201"/>
      <c r="AI180" s="201"/>
      <c r="AJ180" s="201"/>
      <c r="AK180" s="201"/>
      <c r="AL180" s="201"/>
      <c r="AM180" s="201"/>
    </row>
    <row r="181" spans="21:39" ht="39.950000000000003" customHeight="1" x14ac:dyDescent="0.25">
      <c r="U181" s="201"/>
      <c r="V181" s="201"/>
      <c r="W181" s="201"/>
      <c r="X181" s="201"/>
      <c r="Y181" s="201"/>
      <c r="Z181" s="201"/>
      <c r="AA181" s="201"/>
      <c r="AB181" s="201"/>
      <c r="AC181" s="201"/>
      <c r="AD181" s="201"/>
      <c r="AE181" s="201"/>
      <c r="AF181" s="201"/>
      <c r="AG181" s="201"/>
      <c r="AH181" s="201"/>
      <c r="AI181" s="201"/>
      <c r="AJ181" s="201"/>
      <c r="AK181" s="201"/>
      <c r="AL181" s="201"/>
      <c r="AM181" s="201"/>
    </row>
    <row r="182" spans="21:39" ht="39.950000000000003" customHeight="1" x14ac:dyDescent="0.25">
      <c r="U182" s="201"/>
      <c r="V182" s="201"/>
      <c r="W182" s="201"/>
      <c r="X182" s="201"/>
      <c r="Y182" s="201"/>
      <c r="Z182" s="201"/>
      <c r="AA182" s="201"/>
      <c r="AB182" s="201"/>
      <c r="AC182" s="201"/>
      <c r="AD182" s="201"/>
      <c r="AE182" s="201"/>
      <c r="AF182" s="201"/>
      <c r="AG182" s="201"/>
      <c r="AH182" s="201"/>
      <c r="AI182" s="201"/>
      <c r="AJ182" s="201"/>
      <c r="AK182" s="201"/>
      <c r="AL182" s="201"/>
      <c r="AM182" s="201"/>
    </row>
    <row r="183" spans="21:39" ht="39.950000000000003" customHeight="1" x14ac:dyDescent="0.25">
      <c r="U183" s="201"/>
      <c r="V183" s="201"/>
      <c r="W183" s="201"/>
      <c r="X183" s="201"/>
      <c r="Y183" s="201"/>
      <c r="Z183" s="201"/>
      <c r="AA183" s="201"/>
      <c r="AB183" s="201"/>
      <c r="AC183" s="201"/>
      <c r="AD183" s="201"/>
      <c r="AE183" s="201"/>
      <c r="AF183" s="201"/>
      <c r="AG183" s="201"/>
      <c r="AH183" s="201"/>
      <c r="AI183" s="201"/>
      <c r="AJ183" s="201"/>
      <c r="AK183" s="201"/>
      <c r="AL183" s="201"/>
      <c r="AM183" s="201"/>
    </row>
    <row r="184" spans="21:39" ht="39.950000000000003" customHeight="1" x14ac:dyDescent="0.25">
      <c r="U184" s="201"/>
      <c r="V184" s="201"/>
      <c r="W184" s="201"/>
      <c r="X184" s="201"/>
      <c r="Y184" s="201"/>
      <c r="Z184" s="201"/>
      <c r="AA184" s="201"/>
      <c r="AB184" s="201"/>
      <c r="AC184" s="201"/>
      <c r="AD184" s="201"/>
      <c r="AE184" s="201"/>
      <c r="AF184" s="201"/>
      <c r="AG184" s="201"/>
      <c r="AH184" s="201"/>
      <c r="AI184" s="201"/>
      <c r="AJ184" s="201"/>
      <c r="AK184" s="201"/>
      <c r="AL184" s="201"/>
      <c r="AM184" s="201"/>
    </row>
    <row r="185" spans="21:39" ht="39.950000000000003" customHeight="1" x14ac:dyDescent="0.25">
      <c r="U185" s="201"/>
      <c r="V185" s="201"/>
      <c r="W185" s="201"/>
      <c r="X185" s="201"/>
      <c r="Y185" s="201"/>
      <c r="Z185" s="201"/>
      <c r="AA185" s="201"/>
      <c r="AB185" s="201"/>
      <c r="AC185" s="201"/>
      <c r="AD185" s="201"/>
      <c r="AE185" s="201"/>
      <c r="AF185" s="201"/>
      <c r="AG185" s="201"/>
      <c r="AH185" s="201"/>
      <c r="AI185" s="201"/>
      <c r="AJ185" s="201"/>
      <c r="AK185" s="201"/>
      <c r="AL185" s="201"/>
      <c r="AM185" s="201"/>
    </row>
    <row r="186" spans="21:39" ht="39.950000000000003" customHeight="1" x14ac:dyDescent="0.25">
      <c r="U186" s="201"/>
      <c r="V186" s="201"/>
      <c r="W186" s="201"/>
      <c r="X186" s="201"/>
      <c r="Y186" s="201"/>
      <c r="Z186" s="201"/>
      <c r="AA186" s="201"/>
      <c r="AB186" s="201"/>
      <c r="AC186" s="201"/>
      <c r="AD186" s="201"/>
      <c r="AE186" s="201"/>
      <c r="AF186" s="201"/>
      <c r="AG186" s="201"/>
      <c r="AH186" s="201"/>
      <c r="AI186" s="201"/>
      <c r="AJ186" s="201"/>
      <c r="AK186" s="201"/>
      <c r="AL186" s="201"/>
      <c r="AM186" s="201"/>
    </row>
    <row r="187" spans="21:39" ht="39.950000000000003" customHeight="1" x14ac:dyDescent="0.25">
      <c r="U187" s="201"/>
      <c r="V187" s="201"/>
      <c r="W187" s="201"/>
      <c r="X187" s="201"/>
      <c r="Y187" s="201"/>
      <c r="Z187" s="201"/>
      <c r="AA187" s="201"/>
      <c r="AB187" s="201"/>
      <c r="AC187" s="201"/>
      <c r="AD187" s="201"/>
      <c r="AE187" s="201"/>
      <c r="AF187" s="201"/>
      <c r="AG187" s="201"/>
      <c r="AH187" s="201"/>
      <c r="AI187" s="201"/>
      <c r="AJ187" s="201"/>
      <c r="AK187" s="201"/>
      <c r="AL187" s="201"/>
      <c r="AM187" s="201"/>
    </row>
    <row r="188" spans="21:39" ht="39.950000000000003" customHeight="1" x14ac:dyDescent="0.25">
      <c r="U188" s="201"/>
      <c r="V188" s="201"/>
      <c r="W188" s="201"/>
      <c r="X188" s="201"/>
      <c r="Y188" s="201"/>
      <c r="Z188" s="201"/>
      <c r="AA188" s="201"/>
      <c r="AB188" s="201"/>
      <c r="AC188" s="201"/>
      <c r="AD188" s="201"/>
      <c r="AE188" s="201"/>
      <c r="AF188" s="201"/>
      <c r="AG188" s="201"/>
      <c r="AH188" s="201"/>
      <c r="AI188" s="201"/>
      <c r="AJ188" s="201"/>
      <c r="AK188" s="201"/>
      <c r="AL188" s="201"/>
      <c r="AM188" s="201"/>
    </row>
    <row r="189" spans="21:39" ht="39.950000000000003" customHeight="1" x14ac:dyDescent="0.25">
      <c r="U189" s="201"/>
      <c r="V189" s="201"/>
      <c r="W189" s="201"/>
      <c r="X189" s="201"/>
      <c r="Y189" s="201"/>
      <c r="Z189" s="201"/>
      <c r="AA189" s="201"/>
      <c r="AB189" s="201"/>
      <c r="AC189" s="201"/>
      <c r="AD189" s="201"/>
      <c r="AE189" s="201"/>
      <c r="AF189" s="201"/>
      <c r="AG189" s="201"/>
      <c r="AH189" s="201"/>
      <c r="AI189" s="201"/>
      <c r="AJ189" s="201"/>
      <c r="AK189" s="201"/>
      <c r="AL189" s="201"/>
      <c r="AM189" s="201"/>
    </row>
    <row r="190" spans="21:39" ht="39.950000000000003" customHeight="1" x14ac:dyDescent="0.25">
      <c r="U190" s="201"/>
      <c r="V190" s="201"/>
      <c r="W190" s="201"/>
      <c r="X190" s="201"/>
      <c r="Y190" s="201"/>
      <c r="Z190" s="201"/>
      <c r="AA190" s="201"/>
      <c r="AB190" s="201"/>
      <c r="AC190" s="201"/>
      <c r="AD190" s="201"/>
      <c r="AE190" s="201"/>
      <c r="AF190" s="201"/>
      <c r="AG190" s="201"/>
      <c r="AH190" s="201"/>
      <c r="AI190" s="201"/>
      <c r="AJ190" s="201"/>
      <c r="AK190" s="201"/>
      <c r="AL190" s="201"/>
      <c r="AM190" s="201"/>
    </row>
    <row r="191" spans="21:39" ht="39.950000000000003" customHeight="1" x14ac:dyDescent="0.25">
      <c r="U191" s="201"/>
      <c r="V191" s="201"/>
      <c r="W191" s="201"/>
      <c r="X191" s="201"/>
      <c r="Y191" s="201"/>
      <c r="Z191" s="201"/>
      <c r="AA191" s="201"/>
      <c r="AB191" s="201"/>
      <c r="AC191" s="201"/>
      <c r="AD191" s="201"/>
      <c r="AE191" s="201"/>
      <c r="AF191" s="201"/>
      <c r="AG191" s="201"/>
      <c r="AH191" s="201"/>
      <c r="AI191" s="201"/>
      <c r="AJ191" s="201"/>
      <c r="AK191" s="201"/>
      <c r="AL191" s="201"/>
      <c r="AM191" s="201"/>
    </row>
    <row r="192" spans="21:39" ht="39.950000000000003" customHeight="1" x14ac:dyDescent="0.25">
      <c r="U192" s="201"/>
      <c r="V192" s="201"/>
      <c r="W192" s="201"/>
      <c r="X192" s="201"/>
      <c r="Y192" s="201"/>
      <c r="Z192" s="201"/>
      <c r="AA192" s="201"/>
      <c r="AB192" s="201"/>
      <c r="AC192" s="201"/>
      <c r="AD192" s="201"/>
      <c r="AE192" s="201"/>
      <c r="AF192" s="201"/>
      <c r="AG192" s="201"/>
      <c r="AH192" s="201"/>
      <c r="AI192" s="201"/>
      <c r="AJ192" s="201"/>
      <c r="AK192" s="201"/>
      <c r="AL192" s="201"/>
      <c r="AM192" s="201"/>
    </row>
    <row r="193" spans="21:39" ht="39.950000000000003" customHeight="1" x14ac:dyDescent="0.25">
      <c r="U193" s="201"/>
      <c r="V193" s="201"/>
      <c r="W193" s="201"/>
      <c r="X193" s="201"/>
      <c r="Y193" s="201"/>
      <c r="Z193" s="201"/>
      <c r="AA193" s="201"/>
      <c r="AB193" s="201"/>
      <c r="AC193" s="201"/>
      <c r="AD193" s="201"/>
      <c r="AE193" s="201"/>
      <c r="AF193" s="201"/>
      <c r="AG193" s="201"/>
      <c r="AH193" s="201"/>
      <c r="AI193" s="201"/>
      <c r="AJ193" s="201"/>
      <c r="AK193" s="201"/>
      <c r="AL193" s="201"/>
      <c r="AM193" s="201"/>
    </row>
    <row r="194" spans="21:39" ht="39.950000000000003" customHeight="1" x14ac:dyDescent="0.25">
      <c r="U194" s="201"/>
      <c r="V194" s="201"/>
      <c r="W194" s="201"/>
      <c r="X194" s="201"/>
      <c r="Y194" s="201"/>
      <c r="Z194" s="201"/>
      <c r="AA194" s="201"/>
      <c r="AB194" s="201"/>
      <c r="AC194" s="201"/>
      <c r="AD194" s="201"/>
      <c r="AE194" s="201"/>
      <c r="AF194" s="201"/>
      <c r="AG194" s="201"/>
      <c r="AH194" s="201"/>
      <c r="AI194" s="201"/>
      <c r="AJ194" s="201"/>
      <c r="AK194" s="201"/>
      <c r="AL194" s="201"/>
      <c r="AM194" s="201"/>
    </row>
    <row r="195" spans="21:39" ht="39.950000000000003" customHeight="1" x14ac:dyDescent="0.25">
      <c r="U195" s="201"/>
      <c r="V195" s="201"/>
      <c r="W195" s="201"/>
      <c r="X195" s="201"/>
      <c r="Y195" s="201"/>
      <c r="Z195" s="201"/>
      <c r="AA195" s="201"/>
      <c r="AB195" s="201"/>
      <c r="AC195" s="201"/>
      <c r="AD195" s="201"/>
      <c r="AE195" s="201"/>
      <c r="AF195" s="201"/>
      <c r="AG195" s="201"/>
      <c r="AH195" s="201"/>
      <c r="AI195" s="201"/>
      <c r="AJ195" s="201"/>
      <c r="AK195" s="201"/>
      <c r="AL195" s="201"/>
      <c r="AM195" s="201"/>
    </row>
    <row r="196" spans="21:39" ht="39.950000000000003" customHeight="1" x14ac:dyDescent="0.25">
      <c r="U196" s="201"/>
      <c r="V196" s="201"/>
      <c r="W196" s="201"/>
      <c r="X196" s="201"/>
      <c r="Y196" s="201"/>
      <c r="Z196" s="201"/>
      <c r="AA196" s="201"/>
      <c r="AB196" s="201"/>
      <c r="AC196" s="201"/>
      <c r="AD196" s="201"/>
      <c r="AE196" s="201"/>
      <c r="AF196" s="201"/>
      <c r="AG196" s="201"/>
      <c r="AH196" s="201"/>
      <c r="AI196" s="201"/>
      <c r="AJ196" s="201"/>
      <c r="AK196" s="201"/>
      <c r="AL196" s="201"/>
      <c r="AM196" s="201"/>
    </row>
    <row r="197" spans="21:39" ht="39.950000000000003" customHeight="1" x14ac:dyDescent="0.25">
      <c r="U197" s="201"/>
      <c r="V197" s="201"/>
      <c r="W197" s="201"/>
      <c r="X197" s="201"/>
      <c r="Y197" s="201"/>
      <c r="Z197" s="201"/>
      <c r="AA197" s="201"/>
      <c r="AB197" s="201"/>
      <c r="AC197" s="201"/>
      <c r="AD197" s="201"/>
      <c r="AE197" s="201"/>
      <c r="AF197" s="201"/>
      <c r="AG197" s="201"/>
      <c r="AH197" s="201"/>
      <c r="AI197" s="201"/>
      <c r="AJ197" s="201"/>
      <c r="AK197" s="201"/>
      <c r="AL197" s="201"/>
      <c r="AM197" s="201"/>
    </row>
    <row r="198" spans="21:39" ht="39.950000000000003" customHeight="1" x14ac:dyDescent="0.25">
      <c r="U198" s="201"/>
      <c r="V198" s="201"/>
      <c r="W198" s="201"/>
      <c r="X198" s="201"/>
      <c r="Y198" s="201"/>
      <c r="Z198" s="201"/>
      <c r="AA198" s="201"/>
      <c r="AB198" s="201"/>
      <c r="AC198" s="201"/>
      <c r="AD198" s="201"/>
      <c r="AE198" s="201"/>
      <c r="AF198" s="201"/>
      <c r="AG198" s="201"/>
      <c r="AH198" s="201"/>
      <c r="AI198" s="201"/>
      <c r="AJ198" s="201"/>
      <c r="AK198" s="201"/>
      <c r="AL198" s="201"/>
      <c r="AM198" s="201"/>
    </row>
    <row r="199" spans="21:39" ht="39.950000000000003" customHeight="1" x14ac:dyDescent="0.25">
      <c r="U199" s="201"/>
      <c r="V199" s="201"/>
      <c r="W199" s="201"/>
      <c r="X199" s="201"/>
      <c r="Y199" s="201"/>
      <c r="Z199" s="201"/>
      <c r="AA199" s="201"/>
      <c r="AB199" s="201"/>
      <c r="AC199" s="201"/>
      <c r="AD199" s="201"/>
      <c r="AE199" s="201"/>
      <c r="AF199" s="201"/>
      <c r="AG199" s="201"/>
      <c r="AH199" s="201"/>
      <c r="AI199" s="201"/>
      <c r="AJ199" s="201"/>
      <c r="AK199" s="201"/>
      <c r="AL199" s="201"/>
      <c r="AM199" s="201"/>
    </row>
    <row r="200" spans="21:39" ht="39.950000000000003" customHeight="1" x14ac:dyDescent="0.25">
      <c r="U200" s="201"/>
      <c r="V200" s="201"/>
      <c r="W200" s="201"/>
      <c r="X200" s="201"/>
      <c r="Y200" s="201"/>
      <c r="Z200" s="201"/>
      <c r="AA200" s="201"/>
      <c r="AB200" s="201"/>
      <c r="AC200" s="201"/>
      <c r="AD200" s="201"/>
      <c r="AE200" s="201"/>
      <c r="AF200" s="201"/>
      <c r="AG200" s="201"/>
      <c r="AH200" s="201"/>
      <c r="AI200" s="201"/>
      <c r="AJ200" s="201"/>
      <c r="AK200" s="201"/>
      <c r="AL200" s="201"/>
      <c r="AM200" s="201"/>
    </row>
    <row r="201" spans="21:39" ht="39.950000000000003" customHeight="1" x14ac:dyDescent="0.25">
      <c r="U201" s="201"/>
      <c r="V201" s="201"/>
      <c r="W201" s="201"/>
      <c r="X201" s="201"/>
      <c r="Y201" s="201"/>
      <c r="Z201" s="201"/>
      <c r="AA201" s="201"/>
      <c r="AB201" s="201"/>
      <c r="AC201" s="201"/>
      <c r="AD201" s="201"/>
      <c r="AE201" s="201"/>
      <c r="AF201" s="201"/>
      <c r="AG201" s="201"/>
      <c r="AH201" s="201"/>
      <c r="AI201" s="201"/>
      <c r="AJ201" s="201"/>
      <c r="AK201" s="201"/>
      <c r="AL201" s="201"/>
      <c r="AM201" s="201"/>
    </row>
    <row r="202" spans="21:39" ht="39.950000000000003" customHeight="1" x14ac:dyDescent="0.25">
      <c r="U202" s="201"/>
      <c r="V202" s="201"/>
      <c r="W202" s="201"/>
      <c r="X202" s="201"/>
      <c r="Y202" s="201"/>
      <c r="Z202" s="201"/>
      <c r="AA202" s="201"/>
      <c r="AB202" s="201"/>
      <c r="AC202" s="201"/>
      <c r="AD202" s="201"/>
      <c r="AE202" s="201"/>
      <c r="AF202" s="201"/>
      <c r="AG202" s="201"/>
      <c r="AH202" s="201"/>
      <c r="AI202" s="201"/>
      <c r="AJ202" s="201"/>
      <c r="AK202" s="201"/>
      <c r="AL202" s="201"/>
      <c r="AM202" s="201"/>
    </row>
    <row r="203" spans="21:39" ht="39.950000000000003" customHeight="1" x14ac:dyDescent="0.25">
      <c r="U203" s="201"/>
      <c r="V203" s="201"/>
      <c r="W203" s="201"/>
      <c r="X203" s="201"/>
      <c r="Y203" s="201"/>
      <c r="Z203" s="201"/>
      <c r="AA203" s="201"/>
      <c r="AB203" s="201"/>
      <c r="AC203" s="201"/>
      <c r="AD203" s="201"/>
      <c r="AE203" s="201"/>
      <c r="AF203" s="201"/>
      <c r="AG203" s="201"/>
      <c r="AH203" s="201"/>
      <c r="AI203" s="201"/>
      <c r="AJ203" s="201"/>
      <c r="AK203" s="201"/>
      <c r="AL203" s="201"/>
      <c r="AM203" s="201"/>
    </row>
    <row r="204" spans="21:39" ht="39.950000000000003" customHeight="1" x14ac:dyDescent="0.25">
      <c r="U204" s="201"/>
      <c r="V204" s="201"/>
      <c r="W204" s="201"/>
      <c r="X204" s="201"/>
      <c r="Y204" s="201"/>
      <c r="Z204" s="201"/>
      <c r="AA204" s="201"/>
      <c r="AB204" s="201"/>
      <c r="AC204" s="201"/>
      <c r="AD204" s="201"/>
      <c r="AE204" s="201"/>
      <c r="AF204" s="201"/>
      <c r="AG204" s="201"/>
      <c r="AH204" s="201"/>
      <c r="AI204" s="201"/>
      <c r="AJ204" s="201"/>
      <c r="AK204" s="201"/>
      <c r="AL204" s="201"/>
      <c r="AM204" s="201"/>
    </row>
    <row r="205" spans="21:39" ht="39.950000000000003" customHeight="1" x14ac:dyDescent="0.25">
      <c r="U205" s="201"/>
      <c r="V205" s="201"/>
      <c r="W205" s="201"/>
      <c r="X205" s="201"/>
      <c r="Y205" s="201"/>
      <c r="Z205" s="201"/>
      <c r="AA205" s="201"/>
      <c r="AB205" s="201"/>
      <c r="AC205" s="201"/>
      <c r="AD205" s="201"/>
      <c r="AE205" s="201"/>
      <c r="AF205" s="201"/>
      <c r="AG205" s="201"/>
      <c r="AH205" s="201"/>
      <c r="AI205" s="201"/>
      <c r="AJ205" s="201"/>
      <c r="AK205" s="201"/>
      <c r="AL205" s="201"/>
      <c r="AM205" s="201"/>
    </row>
    <row r="206" spans="21:39" ht="39.950000000000003" customHeight="1" x14ac:dyDescent="0.25">
      <c r="U206" s="201"/>
      <c r="V206" s="201"/>
      <c r="W206" s="201"/>
      <c r="X206" s="201"/>
      <c r="Y206" s="201"/>
      <c r="Z206" s="201"/>
      <c r="AA206" s="201"/>
      <c r="AB206" s="201"/>
      <c r="AC206" s="201"/>
      <c r="AD206" s="201"/>
      <c r="AE206" s="201"/>
      <c r="AF206" s="201"/>
      <c r="AG206" s="201"/>
      <c r="AH206" s="201"/>
      <c r="AI206" s="201"/>
      <c r="AJ206" s="201"/>
      <c r="AK206" s="201"/>
      <c r="AL206" s="201"/>
      <c r="AM206" s="201"/>
    </row>
    <row r="207" spans="21:39" ht="39.950000000000003" customHeight="1" x14ac:dyDescent="0.25">
      <c r="U207" s="201"/>
      <c r="V207" s="201"/>
      <c r="W207" s="201"/>
      <c r="X207" s="201"/>
      <c r="Y207" s="201"/>
      <c r="Z207" s="201"/>
      <c r="AA207" s="201"/>
      <c r="AB207" s="201"/>
      <c r="AC207" s="201"/>
      <c r="AD207" s="201"/>
      <c r="AE207" s="201"/>
      <c r="AF207" s="201"/>
      <c r="AG207" s="201"/>
      <c r="AH207" s="201"/>
      <c r="AI207" s="201"/>
      <c r="AJ207" s="201"/>
      <c r="AK207" s="201"/>
      <c r="AL207" s="201"/>
      <c r="AM207" s="201"/>
    </row>
    <row r="208" spans="21:39" ht="39.950000000000003" customHeight="1" x14ac:dyDescent="0.25">
      <c r="U208" s="201"/>
      <c r="V208" s="201"/>
      <c r="W208" s="201"/>
      <c r="X208" s="201"/>
      <c r="Y208" s="201"/>
      <c r="Z208" s="201"/>
      <c r="AA208" s="201"/>
      <c r="AB208" s="201"/>
      <c r="AC208" s="201"/>
      <c r="AD208" s="201"/>
      <c r="AE208" s="201"/>
      <c r="AF208" s="201"/>
      <c r="AG208" s="201"/>
      <c r="AH208" s="201"/>
      <c r="AI208" s="201"/>
      <c r="AJ208" s="201"/>
      <c r="AK208" s="201"/>
      <c r="AL208" s="201"/>
      <c r="AM208" s="201"/>
    </row>
    <row r="209" spans="21:39" ht="39.950000000000003" customHeight="1" x14ac:dyDescent="0.25">
      <c r="U209" s="201"/>
      <c r="V209" s="201"/>
      <c r="W209" s="201"/>
      <c r="X209" s="201"/>
      <c r="Y209" s="201"/>
      <c r="Z209" s="201"/>
      <c r="AA209" s="201"/>
      <c r="AB209" s="201"/>
      <c r="AC209" s="201"/>
      <c r="AD209" s="201"/>
      <c r="AE209" s="201"/>
      <c r="AF209" s="201"/>
      <c r="AG209" s="201"/>
      <c r="AH209" s="201"/>
      <c r="AI209" s="201"/>
      <c r="AJ209" s="201"/>
      <c r="AK209" s="201"/>
      <c r="AL209" s="201"/>
      <c r="AM209" s="201"/>
    </row>
    <row r="210" spans="21:39" ht="39.950000000000003" customHeight="1" x14ac:dyDescent="0.25">
      <c r="U210" s="201"/>
      <c r="V210" s="201"/>
      <c r="W210" s="201"/>
      <c r="X210" s="201"/>
      <c r="Y210" s="201"/>
      <c r="Z210" s="201"/>
      <c r="AA210" s="201"/>
      <c r="AB210" s="201"/>
      <c r="AC210" s="201"/>
      <c r="AD210" s="201"/>
      <c r="AE210" s="201"/>
      <c r="AF210" s="201"/>
      <c r="AG210" s="201"/>
      <c r="AH210" s="201"/>
      <c r="AI210" s="201"/>
      <c r="AJ210" s="201"/>
      <c r="AK210" s="201"/>
      <c r="AL210" s="201"/>
      <c r="AM210" s="201"/>
    </row>
    <row r="211" spans="21:39" ht="39.950000000000003" customHeight="1" x14ac:dyDescent="0.25">
      <c r="U211" s="201"/>
      <c r="V211" s="201"/>
      <c r="W211" s="201"/>
      <c r="X211" s="201"/>
      <c r="Y211" s="201"/>
      <c r="Z211" s="201"/>
      <c r="AA211" s="201"/>
      <c r="AB211" s="201"/>
      <c r="AC211" s="201"/>
      <c r="AD211" s="201"/>
      <c r="AE211" s="201"/>
      <c r="AF211" s="201"/>
      <c r="AG211" s="201"/>
      <c r="AH211" s="201"/>
      <c r="AI211" s="201"/>
      <c r="AJ211" s="201"/>
      <c r="AK211" s="201"/>
      <c r="AL211" s="201"/>
      <c r="AM211" s="201"/>
    </row>
    <row r="212" spans="21:39" ht="39.950000000000003" customHeight="1" x14ac:dyDescent="0.25">
      <c r="U212" s="201"/>
      <c r="V212" s="201"/>
      <c r="W212" s="201"/>
      <c r="X212" s="201"/>
      <c r="Y212" s="201"/>
      <c r="Z212" s="201"/>
      <c r="AA212" s="201"/>
      <c r="AB212" s="201"/>
      <c r="AC212" s="201"/>
      <c r="AD212" s="201"/>
      <c r="AE212" s="201"/>
      <c r="AF212" s="201"/>
      <c r="AG212" s="201"/>
      <c r="AH212" s="201"/>
      <c r="AI212" s="201"/>
      <c r="AJ212" s="201"/>
      <c r="AK212" s="201"/>
      <c r="AL212" s="201"/>
      <c r="AM212" s="201"/>
    </row>
    <row r="213" spans="21:39" ht="39.950000000000003" customHeight="1" x14ac:dyDescent="0.25">
      <c r="U213" s="201"/>
      <c r="V213" s="201"/>
      <c r="W213" s="201"/>
      <c r="X213" s="201"/>
      <c r="Y213" s="201"/>
      <c r="Z213" s="201"/>
      <c r="AA213" s="201"/>
      <c r="AB213" s="201"/>
      <c r="AC213" s="201"/>
      <c r="AD213" s="201"/>
      <c r="AE213" s="201"/>
      <c r="AF213" s="201"/>
      <c r="AG213" s="201"/>
      <c r="AH213" s="201"/>
      <c r="AI213" s="201"/>
      <c r="AJ213" s="201"/>
      <c r="AK213" s="201"/>
      <c r="AL213" s="201"/>
      <c r="AM213" s="201"/>
    </row>
    <row r="214" spans="21:39" ht="39.950000000000003" customHeight="1" x14ac:dyDescent="0.25">
      <c r="U214" s="201"/>
      <c r="V214" s="201"/>
      <c r="W214" s="201"/>
      <c r="X214" s="201"/>
      <c r="Y214" s="201"/>
      <c r="Z214" s="201"/>
      <c r="AA214" s="201"/>
      <c r="AB214" s="201"/>
      <c r="AC214" s="201"/>
      <c r="AD214" s="201"/>
      <c r="AE214" s="201"/>
      <c r="AF214" s="201"/>
      <c r="AG214" s="201"/>
      <c r="AH214" s="201"/>
      <c r="AI214" s="201"/>
      <c r="AJ214" s="201"/>
      <c r="AK214" s="201"/>
      <c r="AL214" s="201"/>
      <c r="AM214" s="201"/>
    </row>
    <row r="215" spans="21:39" ht="39.950000000000003" customHeight="1" x14ac:dyDescent="0.25">
      <c r="U215" s="201"/>
      <c r="V215" s="201"/>
      <c r="W215" s="201"/>
      <c r="X215" s="201"/>
      <c r="Y215" s="201"/>
      <c r="Z215" s="201"/>
      <c r="AA215" s="201"/>
      <c r="AB215" s="201"/>
      <c r="AC215" s="201"/>
      <c r="AD215" s="201"/>
      <c r="AE215" s="201"/>
      <c r="AF215" s="201"/>
      <c r="AG215" s="201"/>
      <c r="AH215" s="201"/>
      <c r="AI215" s="201"/>
      <c r="AJ215" s="201"/>
      <c r="AK215" s="201"/>
      <c r="AL215" s="201"/>
      <c r="AM215" s="201"/>
    </row>
    <row r="216" spans="21:39" ht="39.950000000000003" customHeight="1" x14ac:dyDescent="0.25">
      <c r="U216" s="201"/>
      <c r="V216" s="201"/>
      <c r="W216" s="201"/>
      <c r="X216" s="201"/>
      <c r="Y216" s="201"/>
      <c r="Z216" s="201"/>
      <c r="AA216" s="201"/>
      <c r="AB216" s="201"/>
      <c r="AC216" s="201"/>
      <c r="AD216" s="201"/>
      <c r="AE216" s="201"/>
      <c r="AF216" s="201"/>
      <c r="AG216" s="201"/>
      <c r="AH216" s="201"/>
      <c r="AI216" s="201"/>
      <c r="AJ216" s="201"/>
      <c r="AK216" s="201"/>
      <c r="AL216" s="201"/>
      <c r="AM216" s="201"/>
    </row>
    <row r="217" spans="21:39" ht="39.950000000000003" customHeight="1" x14ac:dyDescent="0.25">
      <c r="U217" s="201"/>
      <c r="V217" s="201"/>
      <c r="W217" s="201"/>
      <c r="X217" s="201"/>
      <c r="Y217" s="201"/>
      <c r="Z217" s="201"/>
      <c r="AA217" s="201"/>
      <c r="AB217" s="201"/>
      <c r="AC217" s="201"/>
      <c r="AD217" s="201"/>
      <c r="AE217" s="201"/>
      <c r="AF217" s="201"/>
      <c r="AG217" s="201"/>
      <c r="AH217" s="201"/>
      <c r="AI217" s="201"/>
      <c r="AJ217" s="201"/>
      <c r="AK217" s="201"/>
      <c r="AL217" s="201"/>
      <c r="AM217" s="201"/>
    </row>
    <row r="218" spans="21:39" ht="39.950000000000003" customHeight="1" x14ac:dyDescent="0.25">
      <c r="U218" s="201"/>
      <c r="V218" s="201"/>
      <c r="W218" s="201"/>
      <c r="X218" s="201"/>
      <c r="Y218" s="201"/>
      <c r="Z218" s="201"/>
      <c r="AA218" s="201"/>
      <c r="AB218" s="201"/>
      <c r="AC218" s="201"/>
      <c r="AD218" s="201"/>
      <c r="AE218" s="201"/>
      <c r="AF218" s="201"/>
      <c r="AG218" s="201"/>
      <c r="AH218" s="201"/>
      <c r="AI218" s="201"/>
      <c r="AJ218" s="201"/>
      <c r="AK218" s="201"/>
      <c r="AL218" s="201"/>
      <c r="AM218" s="201"/>
    </row>
    <row r="219" spans="21:39" ht="39.950000000000003" customHeight="1" x14ac:dyDescent="0.25">
      <c r="U219" s="201"/>
      <c r="V219" s="201"/>
      <c r="W219" s="201"/>
      <c r="X219" s="201"/>
      <c r="Y219" s="201"/>
      <c r="Z219" s="201"/>
      <c r="AA219" s="201"/>
      <c r="AB219" s="201"/>
      <c r="AC219" s="201"/>
      <c r="AD219" s="201"/>
      <c r="AE219" s="201"/>
      <c r="AF219" s="201"/>
      <c r="AG219" s="201"/>
      <c r="AH219" s="201"/>
      <c r="AI219" s="201"/>
      <c r="AJ219" s="201"/>
      <c r="AK219" s="201"/>
      <c r="AL219" s="201"/>
      <c r="AM219" s="201"/>
    </row>
    <row r="220" spans="21:39" ht="39.950000000000003" customHeight="1" x14ac:dyDescent="0.25">
      <c r="U220" s="201"/>
      <c r="V220" s="201"/>
      <c r="W220" s="201"/>
      <c r="X220" s="201"/>
      <c r="Y220" s="201"/>
      <c r="Z220" s="201"/>
      <c r="AA220" s="201"/>
      <c r="AB220" s="201"/>
      <c r="AC220" s="201"/>
      <c r="AD220" s="201"/>
      <c r="AE220" s="201"/>
      <c r="AF220" s="201"/>
      <c r="AG220" s="201"/>
      <c r="AH220" s="201"/>
      <c r="AI220" s="201"/>
      <c r="AJ220" s="201"/>
      <c r="AK220" s="201"/>
      <c r="AL220" s="201"/>
      <c r="AM220" s="201"/>
    </row>
    <row r="221" spans="21:39" ht="39.950000000000003" customHeight="1" x14ac:dyDescent="0.25">
      <c r="U221" s="201"/>
      <c r="V221" s="201"/>
      <c r="W221" s="201"/>
      <c r="X221" s="201"/>
      <c r="Y221" s="201"/>
      <c r="Z221" s="201"/>
      <c r="AA221" s="201"/>
      <c r="AB221" s="201"/>
      <c r="AC221" s="201"/>
      <c r="AD221" s="201"/>
      <c r="AE221" s="201"/>
      <c r="AF221" s="201"/>
      <c r="AG221" s="201"/>
      <c r="AH221" s="201"/>
      <c r="AI221" s="201"/>
      <c r="AJ221" s="201"/>
      <c r="AK221" s="201"/>
      <c r="AL221" s="201"/>
      <c r="AM221" s="201"/>
    </row>
    <row r="222" spans="21:39" ht="39.950000000000003" customHeight="1" x14ac:dyDescent="0.25">
      <c r="U222" s="201"/>
      <c r="V222" s="201"/>
      <c r="W222" s="201"/>
      <c r="X222" s="201"/>
      <c r="Y222" s="201"/>
      <c r="Z222" s="201"/>
      <c r="AA222" s="201"/>
      <c r="AB222" s="201"/>
      <c r="AC222" s="201"/>
      <c r="AD222" s="201"/>
      <c r="AE222" s="201"/>
      <c r="AF222" s="201"/>
      <c r="AG222" s="201"/>
      <c r="AH222" s="201"/>
      <c r="AI222" s="201"/>
      <c r="AJ222" s="201"/>
      <c r="AK222" s="201"/>
      <c r="AL222" s="201"/>
      <c r="AM222" s="201"/>
    </row>
    <row r="223" spans="21:39" ht="39.950000000000003" customHeight="1" x14ac:dyDescent="0.25">
      <c r="U223" s="201"/>
      <c r="V223" s="201"/>
      <c r="W223" s="201"/>
      <c r="X223" s="201"/>
      <c r="Y223" s="201"/>
      <c r="Z223" s="201"/>
      <c r="AA223" s="201"/>
      <c r="AB223" s="201"/>
      <c r="AC223" s="201"/>
      <c r="AD223" s="201"/>
      <c r="AE223" s="201"/>
      <c r="AF223" s="201"/>
      <c r="AG223" s="201"/>
      <c r="AH223" s="201"/>
      <c r="AI223" s="201"/>
      <c r="AJ223" s="201"/>
      <c r="AK223" s="201"/>
      <c r="AL223" s="201"/>
      <c r="AM223" s="201"/>
    </row>
    <row r="224" spans="21:39" ht="39.950000000000003" customHeight="1" x14ac:dyDescent="0.25">
      <c r="U224" s="201"/>
      <c r="V224" s="201"/>
      <c r="W224" s="201"/>
      <c r="X224" s="201"/>
      <c r="Y224" s="201"/>
      <c r="Z224" s="201"/>
      <c r="AA224" s="201"/>
      <c r="AB224" s="201"/>
      <c r="AC224" s="201"/>
      <c r="AD224" s="201"/>
      <c r="AE224" s="201"/>
      <c r="AF224" s="201"/>
      <c r="AG224" s="201"/>
      <c r="AH224" s="201"/>
      <c r="AI224" s="201"/>
      <c r="AJ224" s="201"/>
      <c r="AK224" s="201"/>
      <c r="AL224" s="201"/>
      <c r="AM224" s="201"/>
    </row>
    <row r="225" spans="21:39" ht="39.950000000000003" customHeight="1" x14ac:dyDescent="0.25">
      <c r="U225" s="201"/>
      <c r="V225" s="201"/>
      <c r="W225" s="201"/>
      <c r="X225" s="201"/>
      <c r="Y225" s="201"/>
      <c r="Z225" s="201"/>
      <c r="AA225" s="201"/>
      <c r="AB225" s="201"/>
      <c r="AC225" s="201"/>
      <c r="AD225" s="201"/>
      <c r="AE225" s="201"/>
      <c r="AF225" s="201"/>
      <c r="AG225" s="201"/>
      <c r="AH225" s="201"/>
      <c r="AI225" s="201"/>
      <c r="AJ225" s="201"/>
      <c r="AK225" s="201"/>
      <c r="AL225" s="201"/>
      <c r="AM225" s="201"/>
    </row>
    <row r="226" spans="21:39" ht="39.950000000000003" customHeight="1" x14ac:dyDescent="0.25">
      <c r="U226" s="201"/>
      <c r="V226" s="201"/>
      <c r="W226" s="201"/>
      <c r="X226" s="201"/>
      <c r="Y226" s="201"/>
      <c r="Z226" s="201"/>
      <c r="AA226" s="201"/>
      <c r="AB226" s="201"/>
      <c r="AC226" s="201"/>
      <c r="AD226" s="201"/>
      <c r="AE226" s="201"/>
      <c r="AF226" s="201"/>
      <c r="AG226" s="201"/>
      <c r="AH226" s="201"/>
      <c r="AI226" s="201"/>
      <c r="AJ226" s="201"/>
      <c r="AK226" s="201"/>
      <c r="AL226" s="201"/>
      <c r="AM226" s="201"/>
    </row>
    <row r="227" spans="21:39" ht="39.950000000000003" customHeight="1" x14ac:dyDescent="0.25">
      <c r="U227" s="201"/>
      <c r="V227" s="201"/>
      <c r="W227" s="201"/>
      <c r="X227" s="201"/>
      <c r="Y227" s="201"/>
      <c r="Z227" s="201"/>
      <c r="AA227" s="201"/>
      <c r="AB227" s="201"/>
      <c r="AC227" s="201"/>
      <c r="AD227" s="201"/>
      <c r="AE227" s="201"/>
      <c r="AF227" s="201"/>
      <c r="AG227" s="201"/>
      <c r="AH227" s="201"/>
      <c r="AI227" s="201"/>
      <c r="AJ227" s="201"/>
      <c r="AK227" s="201"/>
      <c r="AL227" s="201"/>
      <c r="AM227" s="201"/>
    </row>
    <row r="228" spans="21:39" ht="39.950000000000003" customHeight="1" x14ac:dyDescent="0.25">
      <c r="U228" s="201"/>
      <c r="V228" s="201"/>
      <c r="W228" s="201"/>
      <c r="X228" s="201"/>
      <c r="Y228" s="201"/>
      <c r="Z228" s="201"/>
      <c r="AA228" s="201"/>
      <c r="AB228" s="201"/>
      <c r="AC228" s="201"/>
      <c r="AD228" s="201"/>
      <c r="AE228" s="201"/>
      <c r="AF228" s="201"/>
      <c r="AG228" s="201"/>
      <c r="AH228" s="201"/>
      <c r="AI228" s="201"/>
      <c r="AJ228" s="201"/>
      <c r="AK228" s="201"/>
      <c r="AL228" s="201"/>
      <c r="AM228" s="201"/>
    </row>
    <row r="229" spans="21:39" ht="39.950000000000003" customHeight="1" x14ac:dyDescent="0.25">
      <c r="U229" s="201"/>
      <c r="V229" s="201"/>
      <c r="W229" s="201"/>
      <c r="X229" s="201"/>
      <c r="Y229" s="201"/>
      <c r="Z229" s="201"/>
      <c r="AA229" s="201"/>
      <c r="AB229" s="201"/>
      <c r="AC229" s="201"/>
      <c r="AD229" s="201"/>
      <c r="AE229" s="201"/>
      <c r="AF229" s="201"/>
      <c r="AG229" s="201"/>
      <c r="AH229" s="201"/>
      <c r="AI229" s="201"/>
      <c r="AJ229" s="201"/>
      <c r="AK229" s="201"/>
      <c r="AL229" s="201"/>
      <c r="AM229" s="201"/>
    </row>
    <row r="230" spans="21:39" ht="39.950000000000003" customHeight="1" x14ac:dyDescent="0.25">
      <c r="U230" s="201"/>
      <c r="V230" s="201"/>
      <c r="W230" s="201"/>
      <c r="X230" s="201"/>
      <c r="Y230" s="201"/>
      <c r="Z230" s="201"/>
      <c r="AA230" s="201"/>
      <c r="AB230" s="201"/>
      <c r="AC230" s="201"/>
      <c r="AD230" s="201"/>
      <c r="AE230" s="201"/>
      <c r="AF230" s="201"/>
      <c r="AG230" s="201"/>
      <c r="AH230" s="201"/>
      <c r="AI230" s="201"/>
      <c r="AJ230" s="201"/>
      <c r="AK230" s="201"/>
      <c r="AL230" s="201"/>
      <c r="AM230" s="201"/>
    </row>
    <row r="231" spans="21:39" ht="39.950000000000003" customHeight="1" x14ac:dyDescent="0.25">
      <c r="U231" s="201"/>
      <c r="V231" s="201"/>
      <c r="W231" s="201"/>
      <c r="X231" s="201"/>
      <c r="Y231" s="201"/>
      <c r="Z231" s="201"/>
      <c r="AA231" s="201"/>
      <c r="AB231" s="201"/>
      <c r="AC231" s="201"/>
      <c r="AD231" s="201"/>
      <c r="AE231" s="201"/>
      <c r="AF231" s="201"/>
      <c r="AG231" s="201"/>
      <c r="AH231" s="201"/>
      <c r="AI231" s="201"/>
      <c r="AJ231" s="201"/>
      <c r="AK231" s="201"/>
      <c r="AL231" s="201"/>
      <c r="AM231" s="201"/>
    </row>
    <row r="232" spans="21:39" ht="39.950000000000003" customHeight="1" x14ac:dyDescent="0.25">
      <c r="U232" s="201"/>
      <c r="V232" s="201"/>
      <c r="W232" s="201"/>
      <c r="X232" s="201"/>
      <c r="Y232" s="201"/>
      <c r="Z232" s="201"/>
      <c r="AA232" s="201"/>
      <c r="AB232" s="201"/>
      <c r="AC232" s="201"/>
      <c r="AD232" s="201"/>
      <c r="AE232" s="201"/>
      <c r="AF232" s="201"/>
      <c r="AG232" s="201"/>
      <c r="AH232" s="201"/>
      <c r="AI232" s="201"/>
      <c r="AJ232" s="201"/>
      <c r="AK232" s="201"/>
      <c r="AL232" s="201"/>
      <c r="AM232" s="201"/>
    </row>
    <row r="233" spans="21:39" ht="39.950000000000003" customHeight="1" x14ac:dyDescent="0.25">
      <c r="U233" s="201"/>
      <c r="V233" s="201"/>
      <c r="W233" s="201"/>
      <c r="X233" s="201"/>
      <c r="Y233" s="201"/>
      <c r="Z233" s="201"/>
      <c r="AA233" s="201"/>
      <c r="AB233" s="201"/>
      <c r="AC233" s="201"/>
      <c r="AD233" s="201"/>
      <c r="AE233" s="201"/>
      <c r="AF233" s="201"/>
      <c r="AG233" s="201"/>
      <c r="AH233" s="201"/>
      <c r="AI233" s="201"/>
      <c r="AJ233" s="201"/>
      <c r="AK233" s="201"/>
      <c r="AL233" s="201"/>
      <c r="AM233" s="201"/>
    </row>
    <row r="234" spans="21:39" ht="39.950000000000003" customHeight="1" x14ac:dyDescent="0.25">
      <c r="U234" s="201"/>
      <c r="V234" s="201"/>
      <c r="W234" s="201"/>
      <c r="X234" s="201"/>
      <c r="Y234" s="201"/>
      <c r="Z234" s="201"/>
      <c r="AA234" s="201"/>
      <c r="AB234" s="201"/>
      <c r="AC234" s="201"/>
      <c r="AD234" s="201"/>
      <c r="AE234" s="201"/>
      <c r="AF234" s="201"/>
      <c r="AG234" s="201"/>
      <c r="AH234" s="201"/>
      <c r="AI234" s="201"/>
      <c r="AJ234" s="201"/>
      <c r="AK234" s="201"/>
      <c r="AL234" s="201"/>
      <c r="AM234" s="201"/>
    </row>
    <row r="235" spans="21:39" ht="39.950000000000003" customHeight="1" x14ac:dyDescent="0.25">
      <c r="U235" s="201"/>
      <c r="V235" s="201"/>
      <c r="W235" s="201"/>
      <c r="X235" s="201"/>
      <c r="Y235" s="201"/>
      <c r="Z235" s="201"/>
      <c r="AA235" s="201"/>
      <c r="AB235" s="201"/>
      <c r="AC235" s="201"/>
      <c r="AD235" s="201"/>
      <c r="AE235" s="201"/>
      <c r="AF235" s="201"/>
      <c r="AG235" s="201"/>
      <c r="AH235" s="201"/>
      <c r="AI235" s="201"/>
      <c r="AJ235" s="201"/>
      <c r="AK235" s="201"/>
      <c r="AL235" s="201"/>
      <c r="AM235" s="201"/>
    </row>
    <row r="236" spans="21:39" ht="39.950000000000003" customHeight="1" x14ac:dyDescent="0.25">
      <c r="U236" s="201"/>
      <c r="V236" s="201"/>
      <c r="W236" s="201"/>
      <c r="X236" s="201"/>
      <c r="Y236" s="201"/>
      <c r="Z236" s="201"/>
      <c r="AA236" s="201"/>
      <c r="AB236" s="201"/>
      <c r="AC236" s="201"/>
      <c r="AD236" s="201"/>
      <c r="AE236" s="201"/>
      <c r="AF236" s="201"/>
      <c r="AG236" s="201"/>
      <c r="AH236" s="201"/>
      <c r="AI236" s="201"/>
      <c r="AJ236" s="201"/>
      <c r="AK236" s="201"/>
      <c r="AL236" s="201"/>
      <c r="AM236" s="201"/>
    </row>
    <row r="237" spans="21:39" ht="39.950000000000003" customHeight="1" x14ac:dyDescent="0.25">
      <c r="U237" s="201"/>
      <c r="V237" s="201"/>
      <c r="W237" s="201"/>
      <c r="X237" s="201"/>
      <c r="Y237" s="201"/>
      <c r="Z237" s="201"/>
      <c r="AA237" s="201"/>
      <c r="AB237" s="201"/>
      <c r="AC237" s="201"/>
      <c r="AD237" s="201"/>
      <c r="AE237" s="201"/>
      <c r="AF237" s="201"/>
      <c r="AG237" s="201"/>
      <c r="AH237" s="201"/>
      <c r="AI237" s="201"/>
      <c r="AJ237" s="201"/>
      <c r="AK237" s="201"/>
      <c r="AL237" s="201"/>
      <c r="AM237" s="201"/>
    </row>
    <row r="238" spans="21:39" ht="39.950000000000003" customHeight="1" x14ac:dyDescent="0.25">
      <c r="U238" s="201"/>
      <c r="V238" s="201"/>
      <c r="W238" s="201"/>
      <c r="X238" s="201"/>
      <c r="Y238" s="201"/>
      <c r="Z238" s="201"/>
      <c r="AA238" s="201"/>
      <c r="AB238" s="201"/>
      <c r="AC238" s="201"/>
      <c r="AD238" s="201"/>
      <c r="AE238" s="201"/>
      <c r="AF238" s="201"/>
      <c r="AG238" s="201"/>
      <c r="AH238" s="201"/>
      <c r="AI238" s="201"/>
      <c r="AJ238" s="201"/>
      <c r="AK238" s="201"/>
      <c r="AL238" s="201"/>
      <c r="AM238" s="201"/>
    </row>
    <row r="239" spans="21:39" ht="39.950000000000003" customHeight="1" x14ac:dyDescent="0.25">
      <c r="U239" s="201"/>
      <c r="V239" s="201"/>
      <c r="W239" s="201"/>
      <c r="X239" s="201"/>
      <c r="Y239" s="201"/>
      <c r="Z239" s="201"/>
      <c r="AA239" s="201"/>
      <c r="AB239" s="201"/>
      <c r="AC239" s="201"/>
      <c r="AD239" s="201"/>
      <c r="AE239" s="201"/>
      <c r="AF239" s="201"/>
      <c r="AG239" s="201"/>
      <c r="AH239" s="201"/>
      <c r="AI239" s="201"/>
      <c r="AJ239" s="201"/>
      <c r="AK239" s="201"/>
      <c r="AL239" s="201"/>
      <c r="AM239" s="201"/>
    </row>
    <row r="240" spans="21:39" ht="39.950000000000003" customHeight="1" x14ac:dyDescent="0.25">
      <c r="U240" s="201"/>
      <c r="V240" s="201"/>
      <c r="W240" s="201"/>
      <c r="X240" s="201"/>
      <c r="Y240" s="201"/>
      <c r="Z240" s="201"/>
      <c r="AA240" s="201"/>
      <c r="AB240" s="201"/>
      <c r="AC240" s="201"/>
      <c r="AD240" s="201"/>
      <c r="AE240" s="201"/>
      <c r="AF240" s="201"/>
      <c r="AG240" s="201"/>
      <c r="AH240" s="201"/>
      <c r="AI240" s="201"/>
      <c r="AJ240" s="201"/>
      <c r="AK240" s="201"/>
      <c r="AL240" s="201"/>
      <c r="AM240" s="201"/>
    </row>
    <row r="241" spans="21:39" ht="39.950000000000003" customHeight="1" x14ac:dyDescent="0.25">
      <c r="U241" s="201"/>
      <c r="V241" s="201"/>
      <c r="W241" s="201"/>
      <c r="X241" s="201"/>
      <c r="Y241" s="201"/>
      <c r="Z241" s="201"/>
      <c r="AA241" s="201"/>
      <c r="AB241" s="201"/>
      <c r="AC241" s="201"/>
      <c r="AD241" s="201"/>
      <c r="AE241" s="201"/>
      <c r="AF241" s="201"/>
      <c r="AG241" s="201"/>
      <c r="AH241" s="201"/>
      <c r="AI241" s="201"/>
      <c r="AJ241" s="201"/>
      <c r="AK241" s="201"/>
      <c r="AL241" s="201"/>
      <c r="AM241" s="201"/>
    </row>
    <row r="242" spans="21:39" ht="39.950000000000003" customHeight="1" x14ac:dyDescent="0.25">
      <c r="U242" s="201"/>
      <c r="V242" s="201"/>
      <c r="W242" s="201"/>
      <c r="X242" s="201"/>
      <c r="Y242" s="201"/>
      <c r="Z242" s="201"/>
      <c r="AA242" s="201"/>
      <c r="AB242" s="201"/>
      <c r="AC242" s="201"/>
      <c r="AD242" s="201"/>
      <c r="AE242" s="201"/>
      <c r="AF242" s="201"/>
      <c r="AG242" s="201"/>
      <c r="AH242" s="201"/>
      <c r="AI242" s="201"/>
      <c r="AJ242" s="201"/>
      <c r="AK242" s="201"/>
      <c r="AL242" s="201"/>
      <c r="AM242" s="201"/>
    </row>
    <row r="243" spans="21:39" ht="39.950000000000003" customHeight="1" x14ac:dyDescent="0.25">
      <c r="U243" s="201"/>
      <c r="V243" s="201"/>
      <c r="W243" s="201"/>
      <c r="X243" s="201"/>
      <c r="Y243" s="201"/>
      <c r="Z243" s="201"/>
      <c r="AA243" s="201"/>
      <c r="AB243" s="201"/>
      <c r="AC243" s="201"/>
      <c r="AD243" s="201"/>
      <c r="AE243" s="201"/>
      <c r="AF243" s="201"/>
      <c r="AG243" s="201"/>
      <c r="AH243" s="201"/>
      <c r="AI243" s="201"/>
      <c r="AJ243" s="201"/>
      <c r="AK243" s="201"/>
      <c r="AL243" s="201"/>
      <c r="AM243" s="201"/>
    </row>
    <row r="244" spans="21:39" ht="39.950000000000003" customHeight="1" x14ac:dyDescent="0.25">
      <c r="U244" s="201"/>
      <c r="V244" s="201"/>
      <c r="W244" s="201"/>
      <c r="X244" s="201"/>
      <c r="Y244" s="201"/>
      <c r="Z244" s="201"/>
      <c r="AA244" s="201"/>
      <c r="AB244" s="201"/>
      <c r="AC244" s="201"/>
      <c r="AD244" s="201"/>
      <c r="AE244" s="201"/>
      <c r="AF244" s="201"/>
      <c r="AG244" s="201"/>
      <c r="AH244" s="201"/>
      <c r="AI244" s="201"/>
      <c r="AJ244" s="201"/>
      <c r="AK244" s="201"/>
      <c r="AL244" s="201"/>
      <c r="AM244" s="201"/>
    </row>
    <row r="245" spans="21:39" ht="39.950000000000003" customHeight="1" x14ac:dyDescent="0.25">
      <c r="U245" s="201"/>
      <c r="V245" s="201"/>
      <c r="W245" s="201"/>
      <c r="X245" s="201"/>
      <c r="Y245" s="201"/>
      <c r="Z245" s="201"/>
      <c r="AA245" s="201"/>
      <c r="AB245" s="201"/>
      <c r="AC245" s="201"/>
      <c r="AD245" s="201"/>
      <c r="AE245" s="201"/>
      <c r="AF245" s="201"/>
      <c r="AG245" s="201"/>
      <c r="AH245" s="201"/>
      <c r="AI245" s="201"/>
      <c r="AJ245" s="201"/>
      <c r="AK245" s="201"/>
      <c r="AL245" s="201"/>
      <c r="AM245" s="201"/>
    </row>
    <row r="246" spans="21:39" ht="39.950000000000003" customHeight="1" x14ac:dyDescent="0.25">
      <c r="U246" s="201"/>
      <c r="V246" s="201"/>
      <c r="W246" s="201"/>
      <c r="X246" s="201"/>
      <c r="Y246" s="201"/>
      <c r="Z246" s="201"/>
      <c r="AA246" s="201"/>
      <c r="AB246" s="201"/>
      <c r="AC246" s="201"/>
      <c r="AD246" s="201"/>
      <c r="AE246" s="201"/>
      <c r="AF246" s="201"/>
      <c r="AG246" s="201"/>
      <c r="AH246" s="201"/>
      <c r="AI246" s="201"/>
      <c r="AJ246" s="201"/>
      <c r="AK246" s="201"/>
      <c r="AL246" s="201"/>
      <c r="AM246" s="201"/>
    </row>
    <row r="247" spans="21:39" ht="39.950000000000003" customHeight="1" x14ac:dyDescent="0.25">
      <c r="U247" s="201"/>
      <c r="V247" s="201"/>
      <c r="W247" s="201"/>
      <c r="X247" s="201"/>
      <c r="Y247" s="201"/>
      <c r="Z247" s="201"/>
      <c r="AA247" s="201"/>
      <c r="AB247" s="201"/>
      <c r="AC247" s="201"/>
      <c r="AD247" s="201"/>
      <c r="AE247" s="201"/>
      <c r="AF247" s="201"/>
      <c r="AG247" s="201"/>
      <c r="AH247" s="201"/>
      <c r="AI247" s="201"/>
      <c r="AJ247" s="201"/>
      <c r="AK247" s="201"/>
      <c r="AL247" s="201"/>
      <c r="AM247" s="201"/>
    </row>
    <row r="248" spans="21:39" ht="39.950000000000003" customHeight="1" x14ac:dyDescent="0.25">
      <c r="U248" s="201"/>
      <c r="V248" s="201"/>
      <c r="W248" s="201"/>
      <c r="X248" s="201"/>
      <c r="Y248" s="201"/>
      <c r="Z248" s="201"/>
      <c r="AA248" s="201"/>
      <c r="AB248" s="201"/>
      <c r="AC248" s="201"/>
      <c r="AD248" s="201"/>
      <c r="AE248" s="201"/>
      <c r="AF248" s="201"/>
      <c r="AG248" s="201"/>
      <c r="AH248" s="201"/>
      <c r="AI248" s="201"/>
      <c r="AJ248" s="201"/>
      <c r="AK248" s="201"/>
      <c r="AL248" s="201"/>
      <c r="AM248" s="201"/>
    </row>
    <row r="249" spans="21:39" ht="39.950000000000003" customHeight="1" x14ac:dyDescent="0.25">
      <c r="U249" s="201"/>
      <c r="V249" s="201"/>
      <c r="W249" s="201"/>
      <c r="X249" s="201"/>
      <c r="Y249" s="201"/>
      <c r="Z249" s="201"/>
      <c r="AA249" s="201"/>
      <c r="AB249" s="201"/>
      <c r="AC249" s="201"/>
      <c r="AD249" s="201"/>
      <c r="AE249" s="201"/>
      <c r="AF249" s="201"/>
      <c r="AG249" s="201"/>
      <c r="AH249" s="201"/>
      <c r="AI249" s="201"/>
      <c r="AJ249" s="201"/>
      <c r="AK249" s="201"/>
      <c r="AL249" s="201"/>
      <c r="AM249" s="201"/>
    </row>
    <row r="250" spans="21:39" ht="39.950000000000003" customHeight="1" x14ac:dyDescent="0.25">
      <c r="U250" s="201"/>
      <c r="V250" s="201"/>
      <c r="W250" s="201"/>
      <c r="X250" s="201"/>
      <c r="Y250" s="201"/>
      <c r="Z250" s="201"/>
      <c r="AA250" s="201"/>
      <c r="AB250" s="201"/>
      <c r="AC250" s="201"/>
      <c r="AD250" s="201"/>
      <c r="AE250" s="201"/>
      <c r="AF250" s="201"/>
      <c r="AG250" s="201"/>
      <c r="AH250" s="201"/>
      <c r="AI250" s="201"/>
      <c r="AJ250" s="201"/>
      <c r="AK250" s="201"/>
      <c r="AL250" s="201"/>
      <c r="AM250" s="201"/>
    </row>
    <row r="251" spans="21:39" ht="39.950000000000003" customHeight="1" x14ac:dyDescent="0.25">
      <c r="U251" s="201"/>
      <c r="V251" s="201"/>
      <c r="W251" s="201"/>
      <c r="X251" s="201"/>
      <c r="Y251" s="201"/>
      <c r="Z251" s="201"/>
      <c r="AA251" s="201"/>
      <c r="AB251" s="201"/>
      <c r="AC251" s="201"/>
      <c r="AD251" s="201"/>
      <c r="AE251" s="201"/>
      <c r="AF251" s="201"/>
      <c r="AG251" s="201"/>
      <c r="AH251" s="201"/>
      <c r="AI251" s="201"/>
      <c r="AJ251" s="201"/>
      <c r="AK251" s="201"/>
      <c r="AL251" s="201"/>
      <c r="AM251" s="201"/>
    </row>
    <row r="252" spans="21:39" ht="39.950000000000003" customHeight="1" x14ac:dyDescent="0.25">
      <c r="U252" s="201"/>
      <c r="V252" s="201"/>
      <c r="W252" s="201"/>
      <c r="X252" s="201"/>
      <c r="Y252" s="201"/>
      <c r="Z252" s="201"/>
      <c r="AA252" s="201"/>
      <c r="AB252" s="201"/>
      <c r="AC252" s="201"/>
      <c r="AD252" s="201"/>
      <c r="AE252" s="201"/>
      <c r="AF252" s="201"/>
      <c r="AG252" s="201"/>
      <c r="AH252" s="201"/>
      <c r="AI252" s="201"/>
      <c r="AJ252" s="201"/>
      <c r="AK252" s="201"/>
      <c r="AL252" s="201"/>
      <c r="AM252" s="201"/>
    </row>
    <row r="253" spans="21:39" ht="39.950000000000003" customHeight="1" x14ac:dyDescent="0.25">
      <c r="U253" s="201"/>
      <c r="V253" s="201"/>
      <c r="W253" s="201"/>
      <c r="X253" s="201"/>
      <c r="Y253" s="201"/>
      <c r="Z253" s="201"/>
      <c r="AA253" s="201"/>
      <c r="AB253" s="201"/>
      <c r="AC253" s="201"/>
      <c r="AD253" s="201"/>
      <c r="AE253" s="201"/>
      <c r="AF253" s="201"/>
      <c r="AG253" s="201"/>
      <c r="AH253" s="201"/>
      <c r="AI253" s="201"/>
      <c r="AJ253" s="201"/>
      <c r="AK253" s="201"/>
      <c r="AL253" s="201"/>
      <c r="AM253" s="201"/>
    </row>
    <row r="254" spans="21:39" ht="39.950000000000003" customHeight="1" x14ac:dyDescent="0.25">
      <c r="U254" s="201"/>
      <c r="V254" s="201"/>
      <c r="W254" s="201"/>
      <c r="X254" s="201"/>
      <c r="Y254" s="201"/>
      <c r="Z254" s="201"/>
      <c r="AA254" s="201"/>
      <c r="AB254" s="201"/>
      <c r="AC254" s="201"/>
      <c r="AD254" s="201"/>
      <c r="AE254" s="201"/>
      <c r="AF254" s="201"/>
      <c r="AG254" s="201"/>
      <c r="AH254" s="201"/>
      <c r="AI254" s="201"/>
      <c r="AJ254" s="201"/>
      <c r="AK254" s="201"/>
      <c r="AL254" s="201"/>
      <c r="AM254" s="201"/>
    </row>
    <row r="255" spans="21:39" ht="39.950000000000003" customHeight="1" x14ac:dyDescent="0.25">
      <c r="U255" s="201"/>
      <c r="V255" s="201"/>
      <c r="W255" s="201"/>
      <c r="X255" s="201"/>
      <c r="Y255" s="201"/>
      <c r="Z255" s="201"/>
      <c r="AA255" s="201"/>
      <c r="AB255" s="201"/>
      <c r="AC255" s="201"/>
      <c r="AD255" s="201"/>
      <c r="AE255" s="201"/>
      <c r="AF255" s="201"/>
      <c r="AG255" s="201"/>
      <c r="AH255" s="201"/>
      <c r="AI255" s="201"/>
      <c r="AJ255" s="201"/>
      <c r="AK255" s="201"/>
      <c r="AL255" s="201"/>
      <c r="AM255" s="201"/>
    </row>
    <row r="256" spans="21:39" ht="39.950000000000003" customHeight="1" x14ac:dyDescent="0.25">
      <c r="U256" s="201"/>
      <c r="V256" s="201"/>
      <c r="W256" s="201"/>
      <c r="X256" s="201"/>
      <c r="Y256" s="201"/>
      <c r="Z256" s="201"/>
      <c r="AA256" s="201"/>
      <c r="AB256" s="201"/>
      <c r="AC256" s="201"/>
      <c r="AD256" s="201"/>
      <c r="AE256" s="201"/>
      <c r="AF256" s="201"/>
      <c r="AG256" s="201"/>
      <c r="AH256" s="201"/>
      <c r="AI256" s="201"/>
      <c r="AJ256" s="201"/>
      <c r="AK256" s="201"/>
      <c r="AL256" s="201"/>
      <c r="AM256" s="201"/>
    </row>
    <row r="257" spans="21:39" ht="39.950000000000003" customHeight="1" x14ac:dyDescent="0.25">
      <c r="U257" s="201"/>
      <c r="V257" s="201"/>
      <c r="W257" s="201"/>
      <c r="X257" s="201"/>
      <c r="Y257" s="201"/>
      <c r="Z257" s="201"/>
      <c r="AA257" s="201"/>
      <c r="AB257" s="201"/>
      <c r="AC257" s="201"/>
      <c r="AD257" s="201"/>
      <c r="AE257" s="201"/>
      <c r="AF257" s="201"/>
      <c r="AG257" s="201"/>
      <c r="AH257" s="201"/>
      <c r="AI257" s="201"/>
      <c r="AJ257" s="201"/>
      <c r="AK257" s="201"/>
      <c r="AL257" s="201"/>
      <c r="AM257" s="201"/>
    </row>
    <row r="258" spans="21:39" ht="39.950000000000003" customHeight="1" x14ac:dyDescent="0.25">
      <c r="U258" s="201"/>
      <c r="V258" s="201"/>
      <c r="W258" s="201"/>
      <c r="X258" s="201"/>
      <c r="Y258" s="201"/>
      <c r="Z258" s="201"/>
      <c r="AA258" s="201"/>
      <c r="AB258" s="201"/>
      <c r="AC258" s="201"/>
      <c r="AD258" s="201"/>
      <c r="AE258" s="201"/>
      <c r="AF258" s="201"/>
      <c r="AG258" s="201"/>
      <c r="AH258" s="201"/>
      <c r="AI258" s="201"/>
      <c r="AJ258" s="201"/>
      <c r="AK258" s="201"/>
      <c r="AL258" s="201"/>
      <c r="AM258" s="201"/>
    </row>
    <row r="259" spans="21:39" ht="39.950000000000003" customHeight="1" x14ac:dyDescent="0.25">
      <c r="U259" s="201"/>
      <c r="V259" s="201"/>
      <c r="W259" s="201"/>
      <c r="X259" s="201"/>
      <c r="Y259" s="201"/>
      <c r="Z259" s="201"/>
      <c r="AA259" s="201"/>
      <c r="AB259" s="201"/>
      <c r="AC259" s="201"/>
      <c r="AD259" s="201"/>
      <c r="AE259" s="201"/>
      <c r="AF259" s="201"/>
      <c r="AG259" s="201"/>
      <c r="AH259" s="201"/>
      <c r="AI259" s="201"/>
      <c r="AJ259" s="201"/>
      <c r="AK259" s="201"/>
      <c r="AL259" s="201"/>
      <c r="AM259" s="201"/>
    </row>
    <row r="260" spans="21:39" ht="39.950000000000003" customHeight="1" x14ac:dyDescent="0.25">
      <c r="U260" s="201"/>
      <c r="V260" s="201"/>
      <c r="W260" s="201"/>
      <c r="X260" s="201"/>
      <c r="Y260" s="201"/>
      <c r="Z260" s="201"/>
      <c r="AA260" s="201"/>
      <c r="AB260" s="201"/>
      <c r="AC260" s="201"/>
      <c r="AD260" s="201"/>
      <c r="AE260" s="201"/>
      <c r="AF260" s="201"/>
      <c r="AG260" s="201"/>
      <c r="AH260" s="201"/>
      <c r="AI260" s="201"/>
      <c r="AJ260" s="201"/>
      <c r="AK260" s="201"/>
      <c r="AL260" s="201"/>
      <c r="AM260" s="201"/>
    </row>
    <row r="261" spans="21:39" ht="39.950000000000003" customHeight="1" x14ac:dyDescent="0.25">
      <c r="U261" s="201"/>
      <c r="V261" s="201"/>
      <c r="W261" s="201"/>
      <c r="X261" s="201"/>
      <c r="Y261" s="201"/>
      <c r="Z261" s="201"/>
      <c r="AA261" s="201"/>
      <c r="AB261" s="201"/>
      <c r="AC261" s="201"/>
      <c r="AD261" s="201"/>
      <c r="AE261" s="201"/>
      <c r="AF261" s="201"/>
      <c r="AG261" s="201"/>
      <c r="AH261" s="201"/>
      <c r="AI261" s="201"/>
      <c r="AJ261" s="201"/>
      <c r="AK261" s="201"/>
      <c r="AL261" s="201"/>
      <c r="AM261" s="201"/>
    </row>
    <row r="262" spans="21:39" ht="39.950000000000003" customHeight="1" x14ac:dyDescent="0.25">
      <c r="U262" s="201"/>
      <c r="V262" s="201"/>
      <c r="W262" s="201"/>
      <c r="X262" s="201"/>
      <c r="Y262" s="201"/>
      <c r="Z262" s="201"/>
      <c r="AA262" s="201"/>
      <c r="AB262" s="201"/>
      <c r="AC262" s="201"/>
      <c r="AD262" s="201"/>
      <c r="AE262" s="201"/>
      <c r="AF262" s="201"/>
      <c r="AG262" s="201"/>
      <c r="AH262" s="201"/>
      <c r="AI262" s="201"/>
      <c r="AJ262" s="201"/>
      <c r="AK262" s="201"/>
      <c r="AL262" s="201"/>
      <c r="AM262" s="201"/>
    </row>
    <row r="263" spans="21:39" ht="39.950000000000003" customHeight="1" x14ac:dyDescent="0.25">
      <c r="U263" s="201"/>
      <c r="V263" s="201"/>
      <c r="W263" s="201"/>
      <c r="X263" s="201"/>
      <c r="Y263" s="201"/>
      <c r="Z263" s="201"/>
      <c r="AA263" s="201"/>
      <c r="AB263" s="201"/>
      <c r="AC263" s="201"/>
      <c r="AD263" s="201"/>
      <c r="AE263" s="201"/>
      <c r="AF263" s="201"/>
      <c r="AG263" s="201"/>
      <c r="AH263" s="201"/>
      <c r="AI263" s="201"/>
      <c r="AJ263" s="201"/>
      <c r="AK263" s="201"/>
      <c r="AL263" s="201"/>
      <c r="AM263" s="201"/>
    </row>
    <row r="264" spans="21:39" ht="39.950000000000003" customHeight="1" x14ac:dyDescent="0.25">
      <c r="U264" s="201"/>
      <c r="V264" s="201"/>
      <c r="W264" s="201"/>
      <c r="X264" s="201"/>
      <c r="Y264" s="201"/>
      <c r="Z264" s="201"/>
      <c r="AA264" s="201"/>
      <c r="AB264" s="201"/>
      <c r="AC264" s="201"/>
      <c r="AD264" s="201"/>
      <c r="AE264" s="201"/>
      <c r="AF264" s="201"/>
      <c r="AG264" s="201"/>
      <c r="AH264" s="201"/>
      <c r="AI264" s="201"/>
      <c r="AJ264" s="201"/>
      <c r="AK264" s="201"/>
      <c r="AL264" s="201"/>
      <c r="AM264" s="201"/>
    </row>
    <row r="265" spans="21:39" ht="39.950000000000003" customHeight="1" x14ac:dyDescent="0.25">
      <c r="U265" s="201"/>
      <c r="V265" s="201"/>
      <c r="W265" s="201"/>
      <c r="X265" s="201"/>
      <c r="Y265" s="201"/>
      <c r="Z265" s="201"/>
      <c r="AA265" s="201"/>
      <c r="AB265" s="201"/>
      <c r="AC265" s="201"/>
      <c r="AD265" s="201"/>
      <c r="AE265" s="201"/>
      <c r="AF265" s="201"/>
      <c r="AG265" s="201"/>
      <c r="AH265" s="201"/>
      <c r="AI265" s="201"/>
      <c r="AJ265" s="201"/>
      <c r="AK265" s="201"/>
      <c r="AL265" s="201"/>
      <c r="AM265" s="201"/>
    </row>
    <row r="266" spans="21:39" ht="39.950000000000003" customHeight="1" x14ac:dyDescent="0.25">
      <c r="U266" s="201"/>
      <c r="V266" s="201"/>
      <c r="W266" s="201"/>
      <c r="X266" s="201"/>
      <c r="Y266" s="201"/>
      <c r="Z266" s="201"/>
      <c r="AA266" s="201"/>
      <c r="AB266" s="201"/>
      <c r="AC266" s="201"/>
      <c r="AD266" s="201"/>
      <c r="AE266" s="201"/>
      <c r="AF266" s="201"/>
      <c r="AG266" s="201"/>
      <c r="AH266" s="201"/>
      <c r="AI266" s="201"/>
      <c r="AJ266" s="201"/>
      <c r="AK266" s="201"/>
      <c r="AL266" s="201"/>
      <c r="AM266" s="201"/>
    </row>
    <row r="267" spans="21:39" ht="39.950000000000003" customHeight="1" x14ac:dyDescent="0.25">
      <c r="U267" s="201"/>
      <c r="V267" s="201"/>
      <c r="W267" s="201"/>
      <c r="X267" s="201"/>
      <c r="Y267" s="201"/>
      <c r="Z267" s="201"/>
      <c r="AA267" s="201"/>
      <c r="AB267" s="201"/>
      <c r="AC267" s="201"/>
      <c r="AD267" s="201"/>
      <c r="AE267" s="201"/>
      <c r="AF267" s="201"/>
      <c r="AG267" s="201"/>
      <c r="AH267" s="201"/>
      <c r="AI267" s="201"/>
      <c r="AJ267" s="201"/>
      <c r="AK267" s="201"/>
      <c r="AL267" s="201"/>
      <c r="AM267" s="201"/>
    </row>
    <row r="268" spans="21:39" ht="39.950000000000003" customHeight="1" x14ac:dyDescent="0.25">
      <c r="U268" s="201"/>
      <c r="V268" s="201"/>
      <c r="W268" s="201"/>
      <c r="X268" s="201"/>
      <c r="Y268" s="201"/>
      <c r="Z268" s="201"/>
      <c r="AA268" s="201"/>
      <c r="AB268" s="201"/>
      <c r="AC268" s="201"/>
      <c r="AD268" s="201"/>
      <c r="AE268" s="201"/>
      <c r="AF268" s="201"/>
      <c r="AG268" s="201"/>
      <c r="AH268" s="201"/>
      <c r="AI268" s="201"/>
      <c r="AJ268" s="201"/>
      <c r="AK268" s="201"/>
      <c r="AL268" s="201"/>
      <c r="AM268" s="201"/>
    </row>
    <row r="269" spans="21:39" ht="39.950000000000003" customHeight="1" x14ac:dyDescent="0.25">
      <c r="U269" s="201"/>
      <c r="V269" s="201"/>
      <c r="W269" s="201"/>
      <c r="X269" s="201"/>
      <c r="Y269" s="201"/>
      <c r="Z269" s="201"/>
      <c r="AA269" s="201"/>
      <c r="AB269" s="201"/>
      <c r="AC269" s="201"/>
      <c r="AD269" s="201"/>
      <c r="AE269" s="201"/>
      <c r="AF269" s="201"/>
      <c r="AG269" s="201"/>
      <c r="AH269" s="201"/>
      <c r="AI269" s="201"/>
      <c r="AJ269" s="201"/>
      <c r="AK269" s="201"/>
      <c r="AL269" s="201"/>
      <c r="AM269" s="201"/>
    </row>
    <row r="270" spans="21:39" ht="39.950000000000003" customHeight="1" x14ac:dyDescent="0.25">
      <c r="U270" s="201"/>
      <c r="V270" s="201"/>
      <c r="W270" s="201"/>
      <c r="X270" s="201"/>
      <c r="Y270" s="201"/>
      <c r="Z270" s="201"/>
      <c r="AA270" s="201"/>
      <c r="AB270" s="201"/>
      <c r="AC270" s="201"/>
      <c r="AD270" s="201"/>
      <c r="AE270" s="201"/>
      <c r="AF270" s="201"/>
      <c r="AG270" s="201"/>
      <c r="AH270" s="201"/>
      <c r="AI270" s="201"/>
      <c r="AJ270" s="201"/>
      <c r="AK270" s="201"/>
      <c r="AL270" s="201"/>
      <c r="AM270" s="201"/>
    </row>
    <row r="271" spans="21:39" ht="39.950000000000003" customHeight="1" x14ac:dyDescent="0.25">
      <c r="U271" s="201"/>
      <c r="V271" s="201"/>
      <c r="W271" s="201"/>
      <c r="X271" s="201"/>
      <c r="Y271" s="201"/>
      <c r="Z271" s="201"/>
      <c r="AA271" s="201"/>
      <c r="AB271" s="201"/>
      <c r="AC271" s="201"/>
      <c r="AD271" s="201"/>
      <c r="AE271" s="201"/>
      <c r="AF271" s="201"/>
      <c r="AG271" s="201"/>
      <c r="AH271" s="201"/>
      <c r="AI271" s="201"/>
      <c r="AJ271" s="201"/>
      <c r="AK271" s="201"/>
      <c r="AL271" s="201"/>
      <c r="AM271" s="201"/>
    </row>
    <row r="272" spans="21:39" ht="39.950000000000003" customHeight="1" x14ac:dyDescent="0.25">
      <c r="U272" s="201"/>
      <c r="V272" s="201"/>
      <c r="W272" s="201"/>
      <c r="X272" s="201"/>
      <c r="Y272" s="201"/>
      <c r="Z272" s="201"/>
      <c r="AA272" s="201"/>
      <c r="AB272" s="201"/>
      <c r="AC272" s="201"/>
      <c r="AD272" s="201"/>
      <c r="AE272" s="201"/>
      <c r="AF272" s="201"/>
      <c r="AG272" s="201"/>
      <c r="AH272" s="201"/>
      <c r="AI272" s="201"/>
      <c r="AJ272" s="201"/>
      <c r="AK272" s="201"/>
      <c r="AL272" s="201"/>
      <c r="AM272" s="201"/>
    </row>
    <row r="273" spans="21:39" ht="39.950000000000003" customHeight="1" x14ac:dyDescent="0.25">
      <c r="U273" s="201"/>
      <c r="V273" s="201"/>
      <c r="W273" s="201"/>
      <c r="X273" s="201"/>
      <c r="Y273" s="201"/>
      <c r="Z273" s="201"/>
      <c r="AA273" s="201"/>
      <c r="AB273" s="201"/>
      <c r="AC273" s="201"/>
      <c r="AD273" s="201"/>
      <c r="AE273" s="201"/>
      <c r="AF273" s="201"/>
      <c r="AG273" s="201"/>
      <c r="AH273" s="201"/>
      <c r="AI273" s="201"/>
      <c r="AJ273" s="201"/>
      <c r="AK273" s="201"/>
      <c r="AL273" s="201"/>
      <c r="AM273" s="201"/>
    </row>
    <row r="274" spans="21:39" ht="39.950000000000003" customHeight="1" x14ac:dyDescent="0.25">
      <c r="U274" s="201"/>
      <c r="V274" s="201"/>
      <c r="W274" s="201"/>
      <c r="X274" s="201"/>
      <c r="Y274" s="201"/>
      <c r="Z274" s="201"/>
      <c r="AA274" s="201"/>
      <c r="AB274" s="201"/>
      <c r="AC274" s="201"/>
      <c r="AD274" s="201"/>
      <c r="AE274" s="201"/>
      <c r="AF274" s="201"/>
      <c r="AG274" s="201"/>
      <c r="AH274" s="201"/>
      <c r="AI274" s="201"/>
      <c r="AJ274" s="201"/>
      <c r="AK274" s="201"/>
      <c r="AL274" s="201"/>
      <c r="AM274" s="201"/>
    </row>
    <row r="275" spans="21:39" ht="39.950000000000003" customHeight="1" x14ac:dyDescent="0.25">
      <c r="U275" s="201"/>
      <c r="V275" s="201"/>
      <c r="W275" s="201"/>
      <c r="X275" s="201"/>
      <c r="Y275" s="201"/>
      <c r="Z275" s="201"/>
      <c r="AA275" s="201"/>
      <c r="AB275" s="201"/>
      <c r="AC275" s="201"/>
      <c r="AD275" s="201"/>
      <c r="AE275" s="201"/>
      <c r="AF275" s="201"/>
      <c r="AG275" s="201"/>
      <c r="AH275" s="201"/>
      <c r="AI275" s="201"/>
      <c r="AJ275" s="201"/>
      <c r="AK275" s="201"/>
      <c r="AL275" s="201"/>
      <c r="AM275" s="201"/>
    </row>
    <row r="276" spans="21:39" ht="39.950000000000003" customHeight="1" x14ac:dyDescent="0.25">
      <c r="U276" s="201"/>
      <c r="V276" s="201"/>
      <c r="W276" s="201"/>
      <c r="X276" s="201"/>
      <c r="Y276" s="201"/>
      <c r="Z276" s="201"/>
      <c r="AA276" s="201"/>
      <c r="AB276" s="201"/>
      <c r="AC276" s="201"/>
      <c r="AD276" s="201"/>
      <c r="AE276" s="201"/>
      <c r="AF276" s="201"/>
      <c r="AG276" s="201"/>
      <c r="AH276" s="201"/>
      <c r="AI276" s="201"/>
      <c r="AJ276" s="201"/>
      <c r="AK276" s="201"/>
      <c r="AL276" s="201"/>
      <c r="AM276" s="201"/>
    </row>
    <row r="277" spans="21:39" ht="39.950000000000003" customHeight="1" x14ac:dyDescent="0.25">
      <c r="U277" s="201"/>
      <c r="V277" s="201"/>
      <c r="W277" s="201"/>
      <c r="X277" s="201"/>
      <c r="Y277" s="201"/>
      <c r="Z277" s="201"/>
      <c r="AA277" s="201"/>
      <c r="AB277" s="201"/>
      <c r="AC277" s="201"/>
      <c r="AD277" s="201"/>
      <c r="AE277" s="201"/>
      <c r="AF277" s="201"/>
      <c r="AG277" s="201"/>
      <c r="AH277" s="201"/>
      <c r="AI277" s="201"/>
      <c r="AJ277" s="201"/>
      <c r="AK277" s="201"/>
      <c r="AL277" s="201"/>
      <c r="AM277" s="201"/>
    </row>
    <row r="278" spans="21:39" ht="39.950000000000003" customHeight="1" x14ac:dyDescent="0.25">
      <c r="U278" s="201"/>
      <c r="V278" s="201"/>
      <c r="W278" s="201"/>
      <c r="X278" s="201"/>
      <c r="Y278" s="201"/>
      <c r="Z278" s="201"/>
      <c r="AA278" s="201"/>
      <c r="AB278" s="201"/>
      <c r="AC278" s="201"/>
      <c r="AD278" s="201"/>
      <c r="AE278" s="201"/>
      <c r="AF278" s="201"/>
      <c r="AG278" s="201"/>
      <c r="AH278" s="201"/>
      <c r="AI278" s="201"/>
      <c r="AJ278" s="201"/>
      <c r="AK278" s="201"/>
      <c r="AL278" s="201"/>
      <c r="AM278" s="201"/>
    </row>
    <row r="279" spans="21:39" ht="39.950000000000003" customHeight="1" x14ac:dyDescent="0.25">
      <c r="U279" s="201"/>
      <c r="V279" s="201"/>
      <c r="W279" s="201"/>
      <c r="X279" s="201"/>
      <c r="Y279" s="201"/>
      <c r="Z279" s="201"/>
      <c r="AA279" s="201"/>
      <c r="AB279" s="201"/>
      <c r="AC279" s="201"/>
      <c r="AD279" s="201"/>
      <c r="AE279" s="201"/>
      <c r="AF279" s="201"/>
      <c r="AG279" s="201"/>
      <c r="AH279" s="201"/>
      <c r="AI279" s="201"/>
      <c r="AJ279" s="201"/>
      <c r="AK279" s="201"/>
      <c r="AL279" s="201"/>
      <c r="AM279" s="201"/>
    </row>
    <row r="280" spans="21:39" ht="39.950000000000003" customHeight="1" x14ac:dyDescent="0.25">
      <c r="U280" s="201"/>
      <c r="V280" s="201"/>
      <c r="W280" s="201"/>
      <c r="X280" s="201"/>
      <c r="Y280" s="201"/>
      <c r="Z280" s="201"/>
      <c r="AA280" s="201"/>
      <c r="AB280" s="201"/>
      <c r="AC280" s="201"/>
      <c r="AD280" s="201"/>
      <c r="AE280" s="201"/>
      <c r="AF280" s="201"/>
      <c r="AG280" s="201"/>
      <c r="AH280" s="201"/>
      <c r="AI280" s="201"/>
      <c r="AJ280" s="201"/>
      <c r="AK280" s="201"/>
      <c r="AL280" s="201"/>
      <c r="AM280" s="201"/>
    </row>
    <row r="281" spans="21:39" ht="39.950000000000003" customHeight="1" x14ac:dyDescent="0.25">
      <c r="U281" s="201"/>
      <c r="V281" s="201"/>
      <c r="W281" s="201"/>
      <c r="X281" s="201"/>
      <c r="Y281" s="201"/>
      <c r="Z281" s="201"/>
      <c r="AA281" s="201"/>
      <c r="AB281" s="201"/>
      <c r="AC281" s="201"/>
      <c r="AD281" s="201"/>
      <c r="AE281" s="201"/>
      <c r="AF281" s="201"/>
      <c r="AG281" s="201"/>
      <c r="AH281" s="201"/>
      <c r="AI281" s="201"/>
      <c r="AJ281" s="201"/>
      <c r="AK281" s="201"/>
      <c r="AL281" s="201"/>
      <c r="AM281" s="201"/>
    </row>
    <row r="282" spans="21:39" ht="39.950000000000003" customHeight="1" x14ac:dyDescent="0.25">
      <c r="U282" s="201"/>
      <c r="V282" s="201"/>
      <c r="W282" s="201"/>
      <c r="X282" s="201"/>
      <c r="Y282" s="201"/>
      <c r="Z282" s="201"/>
      <c r="AA282" s="201"/>
      <c r="AB282" s="201"/>
      <c r="AC282" s="201"/>
      <c r="AD282" s="201"/>
      <c r="AE282" s="201"/>
      <c r="AF282" s="201"/>
      <c r="AG282" s="201"/>
      <c r="AH282" s="201"/>
      <c r="AI282" s="201"/>
      <c r="AJ282" s="201"/>
      <c r="AK282" s="201"/>
      <c r="AL282" s="201"/>
      <c r="AM282" s="201"/>
    </row>
    <row r="283" spans="21:39" ht="39.950000000000003" customHeight="1" x14ac:dyDescent="0.25">
      <c r="U283" s="201"/>
      <c r="V283" s="201"/>
      <c r="W283" s="201"/>
      <c r="X283" s="201"/>
      <c r="Y283" s="201"/>
      <c r="Z283" s="201"/>
      <c r="AA283" s="201"/>
      <c r="AB283" s="201"/>
      <c r="AC283" s="201"/>
      <c r="AD283" s="201"/>
      <c r="AE283" s="201"/>
      <c r="AF283" s="201"/>
      <c r="AG283" s="201"/>
      <c r="AH283" s="201"/>
      <c r="AI283" s="201"/>
      <c r="AJ283" s="201"/>
      <c r="AK283" s="201"/>
      <c r="AL283" s="201"/>
      <c r="AM283" s="201"/>
    </row>
    <row r="284" spans="21:39" ht="39.950000000000003" customHeight="1" x14ac:dyDescent="0.25">
      <c r="U284" s="201"/>
      <c r="V284" s="201"/>
      <c r="W284" s="201"/>
      <c r="X284" s="201"/>
      <c r="Y284" s="201"/>
      <c r="Z284" s="201"/>
      <c r="AA284" s="201"/>
      <c r="AB284" s="201"/>
      <c r="AC284" s="201"/>
      <c r="AD284" s="201"/>
      <c r="AE284" s="201"/>
      <c r="AF284" s="201"/>
      <c r="AG284" s="201"/>
      <c r="AH284" s="201"/>
      <c r="AI284" s="201"/>
      <c r="AJ284" s="201"/>
      <c r="AK284" s="201"/>
      <c r="AL284" s="201"/>
      <c r="AM284" s="201"/>
    </row>
    <row r="285" spans="21:39" ht="39.950000000000003" customHeight="1" x14ac:dyDescent="0.25">
      <c r="U285" s="201"/>
      <c r="V285" s="201"/>
      <c r="W285" s="201"/>
      <c r="X285" s="201"/>
      <c r="Y285" s="201"/>
      <c r="Z285" s="201"/>
      <c r="AA285" s="201"/>
      <c r="AB285" s="201"/>
      <c r="AC285" s="201"/>
      <c r="AD285" s="201"/>
      <c r="AE285" s="201"/>
      <c r="AF285" s="201"/>
      <c r="AG285" s="201"/>
      <c r="AH285" s="201"/>
      <c r="AI285" s="201"/>
      <c r="AJ285" s="201"/>
      <c r="AK285" s="201"/>
      <c r="AL285" s="201"/>
      <c r="AM285" s="201"/>
    </row>
    <row r="286" spans="21:39" ht="39.950000000000003" customHeight="1" x14ac:dyDescent="0.25">
      <c r="U286" s="201"/>
      <c r="V286" s="201"/>
      <c r="W286" s="201"/>
      <c r="X286" s="201"/>
      <c r="Y286" s="201"/>
      <c r="Z286" s="201"/>
      <c r="AA286" s="201"/>
      <c r="AB286" s="201"/>
      <c r="AC286" s="201"/>
      <c r="AD286" s="201"/>
      <c r="AE286" s="201"/>
      <c r="AF286" s="201"/>
      <c r="AG286" s="201"/>
      <c r="AH286" s="201"/>
      <c r="AI286" s="201"/>
      <c r="AJ286" s="201"/>
      <c r="AK286" s="201"/>
      <c r="AL286" s="201"/>
      <c r="AM286" s="201"/>
    </row>
    <row r="287" spans="21:39" ht="39.950000000000003" customHeight="1" x14ac:dyDescent="0.25">
      <c r="U287" s="201"/>
      <c r="V287" s="201"/>
      <c r="W287" s="201"/>
      <c r="X287" s="201"/>
      <c r="Y287" s="201"/>
      <c r="Z287" s="201"/>
      <c r="AA287" s="201"/>
      <c r="AB287" s="201"/>
      <c r="AC287" s="201"/>
      <c r="AD287" s="201"/>
      <c r="AE287" s="201"/>
      <c r="AF287" s="201"/>
      <c r="AG287" s="201"/>
      <c r="AH287" s="201"/>
      <c r="AI287" s="201"/>
      <c r="AJ287" s="201"/>
      <c r="AK287" s="201"/>
      <c r="AL287" s="201"/>
      <c r="AM287" s="201"/>
    </row>
    <row r="288" spans="21:39" ht="39.950000000000003" customHeight="1" x14ac:dyDescent="0.25">
      <c r="U288" s="201"/>
      <c r="V288" s="201"/>
      <c r="W288" s="201"/>
      <c r="X288" s="201"/>
      <c r="Y288" s="201"/>
      <c r="Z288" s="201"/>
      <c r="AA288" s="201"/>
      <c r="AB288" s="201"/>
      <c r="AC288" s="201"/>
      <c r="AD288" s="201"/>
      <c r="AE288" s="201"/>
      <c r="AF288" s="201"/>
      <c r="AG288" s="201"/>
      <c r="AH288" s="201"/>
      <c r="AI288" s="201"/>
      <c r="AJ288" s="201"/>
      <c r="AK288" s="201"/>
      <c r="AL288" s="201"/>
      <c r="AM288" s="201"/>
    </row>
    <row r="289" spans="21:39" ht="39.950000000000003" customHeight="1" x14ac:dyDescent="0.25">
      <c r="U289" s="201"/>
      <c r="V289" s="201"/>
      <c r="W289" s="201"/>
      <c r="X289" s="201"/>
      <c r="Y289" s="201"/>
      <c r="Z289" s="201"/>
      <c r="AA289" s="201"/>
      <c r="AB289" s="201"/>
      <c r="AC289" s="201"/>
      <c r="AD289" s="201"/>
      <c r="AE289" s="201"/>
      <c r="AF289" s="201"/>
      <c r="AG289" s="201"/>
      <c r="AH289" s="201"/>
      <c r="AI289" s="201"/>
      <c r="AJ289" s="201"/>
      <c r="AK289" s="201"/>
      <c r="AL289" s="201"/>
      <c r="AM289" s="201"/>
    </row>
    <row r="290" spans="21:39" ht="39.950000000000003" customHeight="1" x14ac:dyDescent="0.25">
      <c r="U290" s="201"/>
      <c r="V290" s="201"/>
      <c r="W290" s="201"/>
      <c r="X290" s="201"/>
      <c r="Y290" s="201"/>
      <c r="Z290" s="201"/>
      <c r="AA290" s="201"/>
      <c r="AB290" s="201"/>
      <c r="AC290" s="201"/>
      <c r="AD290" s="201"/>
      <c r="AE290" s="201"/>
      <c r="AF290" s="201"/>
      <c r="AG290" s="201"/>
      <c r="AH290" s="201"/>
      <c r="AI290" s="201"/>
      <c r="AJ290" s="201"/>
      <c r="AK290" s="201"/>
      <c r="AL290" s="201"/>
      <c r="AM290" s="201"/>
    </row>
    <row r="291" spans="21:39" ht="39.950000000000003" customHeight="1" x14ac:dyDescent="0.25">
      <c r="U291" s="201"/>
      <c r="V291" s="201"/>
      <c r="W291" s="201"/>
      <c r="X291" s="201"/>
      <c r="Y291" s="201"/>
      <c r="Z291" s="201"/>
      <c r="AA291" s="201"/>
      <c r="AB291" s="201"/>
      <c r="AC291" s="201"/>
      <c r="AD291" s="201"/>
      <c r="AE291" s="201"/>
      <c r="AF291" s="201"/>
      <c r="AG291" s="201"/>
      <c r="AH291" s="201"/>
      <c r="AI291" s="201"/>
      <c r="AJ291" s="201"/>
      <c r="AK291" s="201"/>
      <c r="AL291" s="201"/>
      <c r="AM291" s="201"/>
    </row>
    <row r="292" spans="21:39" ht="39.950000000000003" customHeight="1" x14ac:dyDescent="0.25">
      <c r="U292" s="201"/>
      <c r="V292" s="201"/>
      <c r="W292" s="201"/>
      <c r="X292" s="201"/>
      <c r="Y292" s="201"/>
      <c r="Z292" s="201"/>
      <c r="AA292" s="201"/>
      <c r="AB292" s="201"/>
      <c r="AC292" s="201"/>
      <c r="AD292" s="201"/>
      <c r="AE292" s="201"/>
      <c r="AF292" s="201"/>
      <c r="AG292" s="201"/>
      <c r="AH292" s="201"/>
      <c r="AI292" s="201"/>
      <c r="AJ292" s="201"/>
      <c r="AK292" s="201"/>
      <c r="AL292" s="201"/>
      <c r="AM292" s="201"/>
    </row>
    <row r="293" spans="21:39" ht="39.950000000000003" customHeight="1" x14ac:dyDescent="0.25">
      <c r="U293" s="201"/>
      <c r="V293" s="201"/>
      <c r="W293" s="201"/>
      <c r="X293" s="201"/>
      <c r="Y293" s="201"/>
      <c r="Z293" s="201"/>
      <c r="AA293" s="201"/>
      <c r="AB293" s="201"/>
      <c r="AC293" s="201"/>
      <c r="AD293" s="201"/>
      <c r="AE293" s="201"/>
      <c r="AF293" s="201"/>
      <c r="AG293" s="201"/>
      <c r="AH293" s="201"/>
      <c r="AI293" s="201"/>
      <c r="AJ293" s="201"/>
      <c r="AK293" s="201"/>
      <c r="AL293" s="201"/>
      <c r="AM293" s="201"/>
    </row>
    <row r="294" spans="21:39" ht="39.950000000000003" customHeight="1" x14ac:dyDescent="0.25">
      <c r="U294" s="201"/>
      <c r="V294" s="201"/>
      <c r="W294" s="201"/>
      <c r="X294" s="201"/>
      <c r="Y294" s="201"/>
      <c r="Z294" s="201"/>
      <c r="AA294" s="201"/>
      <c r="AB294" s="201"/>
      <c r="AC294" s="201"/>
      <c r="AD294" s="201"/>
      <c r="AE294" s="201"/>
      <c r="AF294" s="201"/>
      <c r="AG294" s="201"/>
      <c r="AH294" s="201"/>
      <c r="AI294" s="201"/>
      <c r="AJ294" s="201"/>
      <c r="AK294" s="201"/>
      <c r="AL294" s="201"/>
      <c r="AM294" s="201"/>
    </row>
    <row r="295" spans="21:39" ht="39.950000000000003" customHeight="1" x14ac:dyDescent="0.25">
      <c r="U295" s="201"/>
      <c r="V295" s="201"/>
      <c r="W295" s="201"/>
      <c r="X295" s="201"/>
      <c r="Y295" s="201"/>
      <c r="Z295" s="201"/>
      <c r="AA295" s="201"/>
      <c r="AB295" s="201"/>
      <c r="AC295" s="201"/>
      <c r="AD295" s="201"/>
      <c r="AE295" s="201"/>
      <c r="AF295" s="201"/>
      <c r="AG295" s="201"/>
      <c r="AH295" s="201"/>
      <c r="AI295" s="201"/>
      <c r="AJ295" s="201"/>
      <c r="AK295" s="201"/>
      <c r="AL295" s="201"/>
      <c r="AM295" s="201"/>
    </row>
    <row r="296" spans="21:39" ht="39.950000000000003" customHeight="1" x14ac:dyDescent="0.25">
      <c r="U296" s="201"/>
      <c r="V296" s="201"/>
      <c r="W296" s="201"/>
      <c r="X296" s="201"/>
      <c r="Y296" s="201"/>
      <c r="Z296" s="201"/>
      <c r="AA296" s="201"/>
      <c r="AB296" s="201"/>
      <c r="AC296" s="201"/>
      <c r="AD296" s="201"/>
      <c r="AE296" s="201"/>
      <c r="AF296" s="201"/>
      <c r="AG296" s="201"/>
      <c r="AH296" s="201"/>
      <c r="AI296" s="201"/>
      <c r="AJ296" s="201"/>
      <c r="AK296" s="201"/>
      <c r="AL296" s="201"/>
      <c r="AM296" s="201"/>
    </row>
    <row r="297" spans="21:39" ht="39.950000000000003" customHeight="1" x14ac:dyDescent="0.25">
      <c r="U297" s="201"/>
      <c r="V297" s="201"/>
      <c r="W297" s="201"/>
      <c r="X297" s="201"/>
      <c r="Y297" s="201"/>
      <c r="Z297" s="201"/>
      <c r="AA297" s="201"/>
      <c r="AB297" s="201"/>
      <c r="AC297" s="201"/>
      <c r="AD297" s="201"/>
      <c r="AE297" s="201"/>
      <c r="AF297" s="201"/>
      <c r="AG297" s="201"/>
      <c r="AH297" s="201"/>
      <c r="AI297" s="201"/>
      <c r="AJ297" s="201"/>
      <c r="AK297" s="201"/>
      <c r="AL297" s="201"/>
      <c r="AM297" s="201"/>
    </row>
    <row r="298" spans="21:39" ht="39.950000000000003" customHeight="1" x14ac:dyDescent="0.25">
      <c r="U298" s="201"/>
      <c r="V298" s="201"/>
      <c r="W298" s="201"/>
      <c r="X298" s="201"/>
      <c r="Y298" s="201"/>
      <c r="Z298" s="201"/>
      <c r="AA298" s="201"/>
      <c r="AB298" s="201"/>
      <c r="AC298" s="201"/>
      <c r="AD298" s="201"/>
      <c r="AE298" s="201"/>
      <c r="AF298" s="201"/>
      <c r="AG298" s="201"/>
      <c r="AH298" s="201"/>
      <c r="AI298" s="201"/>
      <c r="AJ298" s="201"/>
      <c r="AK298" s="201"/>
      <c r="AL298" s="201"/>
      <c r="AM298" s="201"/>
    </row>
    <row r="299" spans="21:39" ht="39.950000000000003" customHeight="1" x14ac:dyDescent="0.25">
      <c r="U299" s="201"/>
      <c r="V299" s="201"/>
      <c r="W299" s="201"/>
      <c r="X299" s="201"/>
      <c r="Y299" s="201"/>
      <c r="Z299" s="201"/>
      <c r="AA299" s="201"/>
      <c r="AB299" s="201"/>
      <c r="AC299" s="201"/>
      <c r="AD299" s="201"/>
      <c r="AE299" s="201"/>
      <c r="AF299" s="201"/>
      <c r="AG299" s="201"/>
      <c r="AH299" s="201"/>
      <c r="AI299" s="201"/>
      <c r="AJ299" s="201"/>
      <c r="AK299" s="201"/>
      <c r="AL299" s="201"/>
      <c r="AM299" s="201"/>
    </row>
    <row r="300" spans="21:39" ht="39.950000000000003" customHeight="1" x14ac:dyDescent="0.25">
      <c r="U300" s="201"/>
      <c r="V300" s="201"/>
      <c r="W300" s="201"/>
      <c r="X300" s="201"/>
      <c r="Y300" s="201"/>
      <c r="Z300" s="201"/>
      <c r="AA300" s="201"/>
      <c r="AB300" s="201"/>
      <c r="AC300" s="201"/>
      <c r="AD300" s="201"/>
      <c r="AE300" s="201"/>
      <c r="AF300" s="201"/>
      <c r="AG300" s="201"/>
      <c r="AH300" s="201"/>
      <c r="AI300" s="201"/>
      <c r="AJ300" s="201"/>
      <c r="AK300" s="201"/>
      <c r="AL300" s="201"/>
      <c r="AM300" s="201"/>
    </row>
    <row r="301" spans="21:39" ht="39.950000000000003" customHeight="1" x14ac:dyDescent="0.25">
      <c r="U301" s="201"/>
      <c r="V301" s="201"/>
      <c r="W301" s="201"/>
      <c r="X301" s="201"/>
      <c r="Y301" s="201"/>
      <c r="Z301" s="201"/>
      <c r="AA301" s="201"/>
      <c r="AB301" s="201"/>
      <c r="AC301" s="201"/>
      <c r="AD301" s="201"/>
      <c r="AE301" s="201"/>
      <c r="AF301" s="201"/>
      <c r="AG301" s="201"/>
      <c r="AH301" s="201"/>
      <c r="AI301" s="201"/>
      <c r="AJ301" s="201"/>
      <c r="AK301" s="201"/>
      <c r="AL301" s="201"/>
      <c r="AM301" s="201"/>
    </row>
    <row r="302" spans="21:39" ht="39.950000000000003" customHeight="1" x14ac:dyDescent="0.25">
      <c r="U302" s="201"/>
      <c r="V302" s="201"/>
      <c r="W302" s="201"/>
      <c r="X302" s="201"/>
      <c r="Y302" s="201"/>
      <c r="Z302" s="201"/>
      <c r="AA302" s="201"/>
      <c r="AB302" s="201"/>
      <c r="AC302" s="201"/>
      <c r="AD302" s="201"/>
      <c r="AE302" s="201"/>
      <c r="AF302" s="201"/>
      <c r="AG302" s="201"/>
      <c r="AH302" s="201"/>
      <c r="AI302" s="201"/>
      <c r="AJ302" s="201"/>
      <c r="AK302" s="201"/>
      <c r="AL302" s="201"/>
      <c r="AM302" s="201"/>
    </row>
    <row r="303" spans="21:39" ht="39.950000000000003" customHeight="1" x14ac:dyDescent="0.25">
      <c r="U303" s="201"/>
      <c r="V303" s="201"/>
      <c r="W303" s="201"/>
      <c r="X303" s="201"/>
      <c r="Y303" s="201"/>
      <c r="Z303" s="201"/>
      <c r="AA303" s="201"/>
      <c r="AB303" s="201"/>
      <c r="AC303" s="201"/>
      <c r="AD303" s="201"/>
      <c r="AE303" s="201"/>
      <c r="AF303" s="201"/>
      <c r="AG303" s="201"/>
      <c r="AH303" s="201"/>
      <c r="AI303" s="201"/>
      <c r="AJ303" s="201"/>
      <c r="AK303" s="201"/>
      <c r="AL303" s="201"/>
      <c r="AM303" s="201"/>
    </row>
    <row r="304" spans="21:39" ht="39.950000000000003" customHeight="1" x14ac:dyDescent="0.25">
      <c r="U304" s="201"/>
      <c r="V304" s="201"/>
      <c r="W304" s="201"/>
      <c r="X304" s="201"/>
      <c r="Y304" s="201"/>
      <c r="Z304" s="201"/>
      <c r="AA304" s="201"/>
      <c r="AB304" s="201"/>
      <c r="AC304" s="201"/>
      <c r="AD304" s="201"/>
      <c r="AE304" s="201"/>
      <c r="AF304" s="201"/>
      <c r="AG304" s="201"/>
      <c r="AH304" s="201"/>
      <c r="AI304" s="201"/>
      <c r="AJ304" s="201"/>
      <c r="AK304" s="201"/>
      <c r="AL304" s="201"/>
      <c r="AM304" s="201"/>
    </row>
    <row r="305" spans="21:39" ht="39.950000000000003" customHeight="1" x14ac:dyDescent="0.25">
      <c r="U305" s="201"/>
      <c r="V305" s="201"/>
      <c r="W305" s="201"/>
      <c r="X305" s="201"/>
      <c r="Y305" s="201"/>
      <c r="Z305" s="201"/>
      <c r="AA305" s="201"/>
      <c r="AB305" s="201"/>
      <c r="AC305" s="201"/>
      <c r="AD305" s="201"/>
      <c r="AE305" s="201"/>
      <c r="AF305" s="201"/>
      <c r="AG305" s="201"/>
      <c r="AH305" s="201"/>
      <c r="AI305" s="201"/>
      <c r="AJ305" s="201"/>
      <c r="AK305" s="201"/>
      <c r="AL305" s="201"/>
      <c r="AM305" s="201"/>
    </row>
    <row r="306" spans="21:39" ht="39.950000000000003" customHeight="1" x14ac:dyDescent="0.25">
      <c r="U306" s="201"/>
      <c r="V306" s="201"/>
      <c r="W306" s="201"/>
      <c r="X306" s="201"/>
      <c r="Y306" s="201"/>
      <c r="Z306" s="201"/>
      <c r="AA306" s="201"/>
      <c r="AB306" s="201"/>
      <c r="AC306" s="201"/>
      <c r="AD306" s="201"/>
      <c r="AE306" s="201"/>
      <c r="AF306" s="201"/>
      <c r="AG306" s="201"/>
      <c r="AH306" s="201"/>
      <c r="AI306" s="201"/>
      <c r="AJ306" s="201"/>
      <c r="AK306" s="201"/>
      <c r="AL306" s="201"/>
      <c r="AM306" s="201"/>
    </row>
    <row r="307" spans="21:39" ht="39.950000000000003" customHeight="1" x14ac:dyDescent="0.25">
      <c r="U307" s="201"/>
      <c r="V307" s="201"/>
      <c r="W307" s="201"/>
      <c r="X307" s="201"/>
      <c r="Y307" s="201"/>
      <c r="Z307" s="201"/>
      <c r="AA307" s="201"/>
      <c r="AB307" s="201"/>
      <c r="AC307" s="201"/>
      <c r="AD307" s="201"/>
      <c r="AE307" s="201"/>
      <c r="AF307" s="201"/>
      <c r="AG307" s="201"/>
      <c r="AH307" s="201"/>
      <c r="AI307" s="201"/>
      <c r="AJ307" s="201"/>
      <c r="AK307" s="201"/>
      <c r="AL307" s="201"/>
      <c r="AM307" s="201"/>
    </row>
    <row r="308" spans="21:39" ht="39.950000000000003" customHeight="1" x14ac:dyDescent="0.25">
      <c r="U308" s="201"/>
      <c r="V308" s="201"/>
      <c r="W308" s="201"/>
      <c r="X308" s="201"/>
      <c r="Y308" s="201"/>
      <c r="Z308" s="201"/>
      <c r="AA308" s="201"/>
      <c r="AB308" s="201"/>
      <c r="AC308" s="201"/>
      <c r="AD308" s="201"/>
      <c r="AE308" s="201"/>
      <c r="AF308" s="201"/>
      <c r="AG308" s="201"/>
      <c r="AH308" s="201"/>
      <c r="AI308" s="201"/>
      <c r="AJ308" s="201"/>
      <c r="AK308" s="201"/>
      <c r="AL308" s="201"/>
      <c r="AM308" s="201"/>
    </row>
    <row r="309" spans="21:39" ht="39.950000000000003" customHeight="1" x14ac:dyDescent="0.25">
      <c r="U309" s="201"/>
      <c r="V309" s="201"/>
      <c r="W309" s="201"/>
      <c r="X309" s="201"/>
      <c r="Y309" s="201"/>
      <c r="Z309" s="201"/>
      <c r="AA309" s="201"/>
      <c r="AB309" s="201"/>
      <c r="AC309" s="201"/>
      <c r="AD309" s="201"/>
      <c r="AE309" s="201"/>
      <c r="AF309" s="201"/>
      <c r="AG309" s="201"/>
      <c r="AH309" s="201"/>
      <c r="AI309" s="201"/>
      <c r="AJ309" s="201"/>
      <c r="AK309" s="201"/>
      <c r="AL309" s="201"/>
      <c r="AM309" s="201"/>
    </row>
    <row r="310" spans="21:39" ht="39.950000000000003" customHeight="1" x14ac:dyDescent="0.25">
      <c r="U310" s="201"/>
      <c r="V310" s="201"/>
      <c r="W310" s="201"/>
      <c r="X310" s="201"/>
      <c r="Y310" s="201"/>
      <c r="Z310" s="201"/>
      <c r="AA310" s="201"/>
      <c r="AB310" s="201"/>
      <c r="AC310" s="201"/>
      <c r="AD310" s="201"/>
      <c r="AE310" s="201"/>
      <c r="AF310" s="201"/>
      <c r="AG310" s="201"/>
      <c r="AH310" s="201"/>
      <c r="AI310" s="201"/>
      <c r="AJ310" s="201"/>
      <c r="AK310" s="201"/>
      <c r="AL310" s="201"/>
      <c r="AM310" s="201"/>
    </row>
    <row r="311" spans="21:39" ht="39.950000000000003" customHeight="1" x14ac:dyDescent="0.25">
      <c r="U311" s="201"/>
      <c r="V311" s="201"/>
      <c r="W311" s="201"/>
      <c r="X311" s="201"/>
      <c r="Y311" s="201"/>
      <c r="Z311" s="201"/>
      <c r="AA311" s="201"/>
      <c r="AB311" s="201"/>
      <c r="AC311" s="201"/>
      <c r="AD311" s="201"/>
      <c r="AE311" s="201"/>
      <c r="AF311" s="201"/>
      <c r="AG311" s="201"/>
      <c r="AH311" s="201"/>
      <c r="AI311" s="201"/>
      <c r="AJ311" s="201"/>
      <c r="AK311" s="201"/>
      <c r="AL311" s="201"/>
      <c r="AM311" s="201"/>
    </row>
    <row r="312" spans="21:39" ht="39.950000000000003" customHeight="1" x14ac:dyDescent="0.25">
      <c r="U312" s="201"/>
      <c r="V312" s="201"/>
      <c r="W312" s="201"/>
      <c r="X312" s="201"/>
      <c r="Y312" s="201"/>
      <c r="Z312" s="201"/>
      <c r="AA312" s="201"/>
      <c r="AB312" s="201"/>
      <c r="AC312" s="201"/>
      <c r="AD312" s="201"/>
      <c r="AE312" s="201"/>
      <c r="AF312" s="201"/>
      <c r="AG312" s="201"/>
      <c r="AH312" s="201"/>
      <c r="AI312" s="201"/>
      <c r="AJ312" s="201"/>
      <c r="AK312" s="201"/>
      <c r="AL312" s="201"/>
      <c r="AM312" s="201"/>
    </row>
    <row r="313" spans="21:39" ht="39.950000000000003" customHeight="1" x14ac:dyDescent="0.25">
      <c r="U313" s="201"/>
      <c r="V313" s="201"/>
      <c r="W313" s="201"/>
      <c r="X313" s="201"/>
      <c r="Y313" s="201"/>
      <c r="Z313" s="201"/>
      <c r="AA313" s="201"/>
      <c r="AB313" s="201"/>
      <c r="AC313" s="201"/>
      <c r="AD313" s="201"/>
      <c r="AE313" s="201"/>
      <c r="AF313" s="201"/>
      <c r="AG313" s="201"/>
      <c r="AH313" s="201"/>
      <c r="AI313" s="201"/>
      <c r="AJ313" s="201"/>
      <c r="AK313" s="201"/>
      <c r="AL313" s="201"/>
      <c r="AM313" s="201"/>
    </row>
    <row r="314" spans="21:39" ht="39.950000000000003" customHeight="1" x14ac:dyDescent="0.25">
      <c r="U314" s="201"/>
      <c r="V314" s="201"/>
      <c r="W314" s="201"/>
      <c r="X314" s="201"/>
      <c r="Y314" s="201"/>
      <c r="Z314" s="201"/>
      <c r="AA314" s="201"/>
      <c r="AB314" s="201"/>
      <c r="AC314" s="201"/>
      <c r="AD314" s="201"/>
      <c r="AE314" s="201"/>
      <c r="AF314" s="201"/>
      <c r="AG314" s="201"/>
      <c r="AH314" s="201"/>
      <c r="AI314" s="201"/>
      <c r="AJ314" s="201"/>
      <c r="AK314" s="201"/>
      <c r="AL314" s="201"/>
      <c r="AM314" s="201"/>
    </row>
    <row r="315" spans="21:39" ht="39.950000000000003" customHeight="1" x14ac:dyDescent="0.25">
      <c r="U315" s="201"/>
      <c r="V315" s="201"/>
      <c r="W315" s="201"/>
      <c r="X315" s="201"/>
      <c r="Y315" s="201"/>
      <c r="Z315" s="201"/>
      <c r="AA315" s="201"/>
      <c r="AB315" s="201"/>
      <c r="AC315" s="201"/>
      <c r="AD315" s="201"/>
      <c r="AE315" s="201"/>
      <c r="AF315" s="201"/>
      <c r="AG315" s="201"/>
      <c r="AH315" s="201"/>
      <c r="AI315" s="201"/>
      <c r="AJ315" s="201"/>
      <c r="AK315" s="201"/>
      <c r="AL315" s="201"/>
      <c r="AM315" s="201"/>
    </row>
    <row r="316" spans="21:39" ht="39.950000000000003" customHeight="1" x14ac:dyDescent="0.25">
      <c r="U316" s="201"/>
      <c r="V316" s="201"/>
      <c r="W316" s="201"/>
      <c r="X316" s="201"/>
      <c r="Y316" s="201"/>
      <c r="Z316" s="201"/>
      <c r="AA316" s="201"/>
      <c r="AB316" s="201"/>
      <c r="AC316" s="201"/>
      <c r="AD316" s="201"/>
      <c r="AE316" s="201"/>
      <c r="AF316" s="201"/>
      <c r="AG316" s="201"/>
      <c r="AH316" s="201"/>
      <c r="AI316" s="201"/>
      <c r="AJ316" s="201"/>
      <c r="AK316" s="201"/>
      <c r="AL316" s="201"/>
      <c r="AM316" s="201"/>
    </row>
    <row r="317" spans="21:39" ht="39.950000000000003" customHeight="1" x14ac:dyDescent="0.25">
      <c r="U317" s="201"/>
      <c r="V317" s="201"/>
      <c r="W317" s="201"/>
      <c r="X317" s="201"/>
      <c r="Y317" s="201"/>
      <c r="Z317" s="201"/>
      <c r="AA317" s="201"/>
      <c r="AB317" s="201"/>
      <c r="AC317" s="201"/>
      <c r="AD317" s="201"/>
      <c r="AE317" s="201"/>
      <c r="AF317" s="201"/>
      <c r="AG317" s="201"/>
      <c r="AH317" s="201"/>
      <c r="AI317" s="201"/>
      <c r="AJ317" s="201"/>
      <c r="AK317" s="201"/>
      <c r="AL317" s="201"/>
      <c r="AM317" s="201"/>
    </row>
    <row r="318" spans="21:39" ht="39.950000000000003" customHeight="1" x14ac:dyDescent="0.25">
      <c r="U318" s="201"/>
      <c r="V318" s="201"/>
      <c r="W318" s="201"/>
      <c r="X318" s="201"/>
      <c r="Y318" s="201"/>
      <c r="Z318" s="201"/>
      <c r="AA318" s="201"/>
      <c r="AB318" s="201"/>
      <c r="AC318" s="201"/>
      <c r="AD318" s="201"/>
      <c r="AE318" s="201"/>
      <c r="AF318" s="201"/>
      <c r="AG318" s="201"/>
      <c r="AH318" s="201"/>
      <c r="AI318" s="201"/>
      <c r="AJ318" s="201"/>
      <c r="AK318" s="201"/>
      <c r="AL318" s="201"/>
      <c r="AM318" s="201"/>
    </row>
    <row r="319" spans="21:39" ht="39.950000000000003" customHeight="1" x14ac:dyDescent="0.25">
      <c r="U319" s="201"/>
      <c r="V319" s="201"/>
      <c r="W319" s="201"/>
      <c r="X319" s="201"/>
      <c r="Y319" s="201"/>
      <c r="Z319" s="201"/>
      <c r="AA319" s="201"/>
      <c r="AB319" s="201"/>
      <c r="AC319" s="201"/>
      <c r="AD319" s="201"/>
      <c r="AE319" s="201"/>
      <c r="AF319" s="201"/>
      <c r="AG319" s="201"/>
      <c r="AH319" s="201"/>
      <c r="AI319" s="201"/>
      <c r="AJ319" s="201"/>
      <c r="AK319" s="201"/>
      <c r="AL319" s="201"/>
      <c r="AM319" s="201"/>
    </row>
    <row r="320" spans="21:39" ht="39.950000000000003" customHeight="1" x14ac:dyDescent="0.25">
      <c r="U320" s="201"/>
      <c r="V320" s="201"/>
      <c r="W320" s="201"/>
      <c r="X320" s="201"/>
      <c r="Y320" s="201"/>
      <c r="Z320" s="201"/>
      <c r="AA320" s="201"/>
      <c r="AB320" s="201"/>
      <c r="AC320" s="201"/>
      <c r="AD320" s="201"/>
      <c r="AE320" s="201"/>
      <c r="AF320" s="201"/>
      <c r="AG320" s="201"/>
      <c r="AH320" s="201"/>
      <c r="AI320" s="201"/>
      <c r="AJ320" s="201"/>
      <c r="AK320" s="201"/>
      <c r="AL320" s="201"/>
      <c r="AM320" s="201"/>
    </row>
    <row r="321" spans="21:39" ht="39.950000000000003" customHeight="1" x14ac:dyDescent="0.25">
      <c r="U321" s="201"/>
      <c r="V321" s="201"/>
      <c r="W321" s="201"/>
      <c r="X321" s="201"/>
      <c r="Y321" s="201"/>
      <c r="Z321" s="201"/>
      <c r="AA321" s="201"/>
      <c r="AB321" s="201"/>
      <c r="AC321" s="201"/>
      <c r="AD321" s="201"/>
      <c r="AE321" s="201"/>
      <c r="AF321" s="201"/>
      <c r="AG321" s="201"/>
      <c r="AH321" s="201"/>
      <c r="AI321" s="201"/>
      <c r="AJ321" s="201"/>
      <c r="AK321" s="201"/>
      <c r="AL321" s="201"/>
      <c r="AM321" s="201"/>
    </row>
    <row r="322" spans="21:39" ht="39.950000000000003" customHeight="1" x14ac:dyDescent="0.25">
      <c r="U322" s="201"/>
      <c r="V322" s="201"/>
      <c r="W322" s="201"/>
      <c r="X322" s="201"/>
      <c r="Y322" s="201"/>
      <c r="Z322" s="201"/>
      <c r="AA322" s="201"/>
      <c r="AB322" s="201"/>
      <c r="AC322" s="201"/>
      <c r="AD322" s="201"/>
      <c r="AE322" s="201"/>
      <c r="AF322" s="201"/>
      <c r="AG322" s="201"/>
      <c r="AH322" s="201"/>
      <c r="AI322" s="201"/>
      <c r="AJ322" s="201"/>
      <c r="AK322" s="201"/>
      <c r="AL322" s="201"/>
      <c r="AM322" s="201"/>
    </row>
    <row r="323" spans="21:39" ht="39.950000000000003" customHeight="1" x14ac:dyDescent="0.25">
      <c r="U323" s="201"/>
      <c r="V323" s="201"/>
      <c r="W323" s="201"/>
      <c r="X323" s="201"/>
      <c r="Y323" s="201"/>
      <c r="Z323" s="201"/>
      <c r="AA323" s="201"/>
      <c r="AB323" s="201"/>
      <c r="AC323" s="201"/>
      <c r="AD323" s="201"/>
      <c r="AE323" s="201"/>
      <c r="AF323" s="201"/>
      <c r="AG323" s="201"/>
      <c r="AH323" s="201"/>
      <c r="AI323" s="201"/>
      <c r="AJ323" s="201"/>
      <c r="AK323" s="201"/>
      <c r="AL323" s="201"/>
      <c r="AM323" s="201"/>
    </row>
    <row r="324" spans="21:39" ht="39.950000000000003" customHeight="1" x14ac:dyDescent="0.25">
      <c r="U324" s="201"/>
      <c r="V324" s="201"/>
      <c r="W324" s="201"/>
      <c r="X324" s="201"/>
      <c r="Y324" s="201"/>
      <c r="Z324" s="201"/>
      <c r="AA324" s="201"/>
      <c r="AB324" s="201"/>
      <c r="AC324" s="201"/>
      <c r="AD324" s="201"/>
      <c r="AE324" s="201"/>
      <c r="AF324" s="201"/>
      <c r="AG324" s="201"/>
      <c r="AH324" s="201"/>
      <c r="AI324" s="201"/>
      <c r="AJ324" s="201"/>
      <c r="AK324" s="201"/>
      <c r="AL324" s="201"/>
      <c r="AM324" s="201"/>
    </row>
    <row r="325" spans="21:39" ht="39.950000000000003" customHeight="1" x14ac:dyDescent="0.25">
      <c r="U325" s="201"/>
      <c r="V325" s="201"/>
      <c r="W325" s="201"/>
      <c r="X325" s="201"/>
      <c r="Y325" s="201"/>
      <c r="Z325" s="201"/>
      <c r="AA325" s="201"/>
      <c r="AB325" s="201"/>
      <c r="AC325" s="201"/>
      <c r="AD325" s="201"/>
      <c r="AE325" s="201"/>
      <c r="AF325" s="201"/>
      <c r="AG325" s="201"/>
      <c r="AH325" s="201"/>
      <c r="AI325" s="201"/>
      <c r="AJ325" s="201"/>
      <c r="AK325" s="201"/>
      <c r="AL325" s="201"/>
      <c r="AM325" s="201"/>
    </row>
    <row r="326" spans="21:39" ht="39.950000000000003" customHeight="1" x14ac:dyDescent="0.25">
      <c r="U326" s="201"/>
      <c r="V326" s="201"/>
      <c r="W326" s="201"/>
      <c r="X326" s="201"/>
      <c r="Y326" s="201"/>
      <c r="Z326" s="201"/>
      <c r="AA326" s="201"/>
      <c r="AB326" s="201"/>
      <c r="AC326" s="201"/>
      <c r="AD326" s="201"/>
      <c r="AE326" s="201"/>
      <c r="AF326" s="201"/>
      <c r="AG326" s="201"/>
      <c r="AH326" s="201"/>
      <c r="AI326" s="201"/>
      <c r="AJ326" s="201"/>
      <c r="AK326" s="201"/>
      <c r="AL326" s="201"/>
      <c r="AM326" s="201"/>
    </row>
    <row r="327" spans="21:39" ht="39.950000000000003" customHeight="1" x14ac:dyDescent="0.25">
      <c r="U327" s="201"/>
      <c r="V327" s="201"/>
      <c r="W327" s="201"/>
      <c r="X327" s="201"/>
      <c r="Y327" s="201"/>
      <c r="Z327" s="201"/>
      <c r="AA327" s="201"/>
      <c r="AB327" s="201"/>
      <c r="AC327" s="201"/>
      <c r="AD327" s="201"/>
      <c r="AE327" s="201"/>
      <c r="AF327" s="201"/>
      <c r="AG327" s="201"/>
      <c r="AH327" s="201"/>
      <c r="AI327" s="201"/>
      <c r="AJ327" s="201"/>
      <c r="AK327" s="201"/>
      <c r="AL327" s="201"/>
      <c r="AM327" s="201"/>
    </row>
    <row r="328" spans="21:39" ht="39.950000000000003" customHeight="1" x14ac:dyDescent="0.25">
      <c r="U328" s="201"/>
      <c r="V328" s="201"/>
      <c r="W328" s="201"/>
      <c r="X328" s="201"/>
      <c r="Y328" s="201"/>
      <c r="Z328" s="201"/>
      <c r="AA328" s="201"/>
      <c r="AB328" s="201"/>
      <c r="AC328" s="201"/>
      <c r="AD328" s="201"/>
      <c r="AE328" s="201"/>
      <c r="AF328" s="201"/>
      <c r="AG328" s="201"/>
      <c r="AH328" s="201"/>
      <c r="AI328" s="201"/>
      <c r="AJ328" s="201"/>
      <c r="AK328" s="201"/>
      <c r="AL328" s="201"/>
      <c r="AM328" s="201"/>
    </row>
    <row r="329" spans="21:39" ht="39.950000000000003" customHeight="1" x14ac:dyDescent="0.25">
      <c r="U329" s="201"/>
      <c r="V329" s="201"/>
      <c r="W329" s="201"/>
      <c r="X329" s="201"/>
      <c r="Y329" s="201"/>
      <c r="Z329" s="201"/>
      <c r="AA329" s="201"/>
      <c r="AB329" s="201"/>
      <c r="AC329" s="201"/>
      <c r="AD329" s="201"/>
      <c r="AE329" s="201"/>
      <c r="AF329" s="201"/>
      <c r="AG329" s="201"/>
      <c r="AH329" s="201"/>
      <c r="AI329" s="201"/>
      <c r="AJ329" s="201"/>
      <c r="AK329" s="201"/>
      <c r="AL329" s="201"/>
      <c r="AM329" s="201"/>
    </row>
    <row r="330" spans="21:39" ht="39.950000000000003" customHeight="1" x14ac:dyDescent="0.25">
      <c r="U330" s="201"/>
      <c r="V330" s="201"/>
      <c r="W330" s="201"/>
      <c r="X330" s="201"/>
      <c r="Y330" s="201"/>
      <c r="Z330" s="201"/>
      <c r="AA330" s="201"/>
      <c r="AB330" s="201"/>
      <c r="AC330" s="201"/>
      <c r="AD330" s="201"/>
      <c r="AE330" s="201"/>
      <c r="AF330" s="201"/>
      <c r="AG330" s="201"/>
      <c r="AH330" s="201"/>
      <c r="AI330" s="201"/>
      <c r="AJ330" s="201"/>
      <c r="AK330" s="201"/>
      <c r="AL330" s="201"/>
      <c r="AM330" s="201"/>
    </row>
    <row r="331" spans="21:39" ht="39.950000000000003" customHeight="1" x14ac:dyDescent="0.25">
      <c r="U331" s="201"/>
      <c r="V331" s="201"/>
      <c r="W331" s="201"/>
      <c r="X331" s="201"/>
      <c r="Y331" s="201"/>
      <c r="Z331" s="201"/>
      <c r="AA331" s="201"/>
      <c r="AB331" s="201"/>
      <c r="AC331" s="201"/>
      <c r="AD331" s="201"/>
      <c r="AE331" s="201"/>
      <c r="AF331" s="201"/>
      <c r="AG331" s="201"/>
      <c r="AH331" s="201"/>
      <c r="AI331" s="201"/>
      <c r="AJ331" s="201"/>
      <c r="AK331" s="201"/>
      <c r="AL331" s="201"/>
      <c r="AM331" s="201"/>
    </row>
    <row r="332" spans="21:39" ht="39.950000000000003" customHeight="1" x14ac:dyDescent="0.25">
      <c r="U332" s="201"/>
      <c r="V332" s="201"/>
      <c r="W332" s="201"/>
      <c r="X332" s="201"/>
      <c r="Y332" s="201"/>
      <c r="Z332" s="201"/>
      <c r="AA332" s="201"/>
      <c r="AB332" s="201"/>
      <c r="AC332" s="201"/>
      <c r="AD332" s="201"/>
      <c r="AE332" s="201"/>
      <c r="AF332" s="201"/>
      <c r="AG332" s="201"/>
      <c r="AH332" s="201"/>
      <c r="AI332" s="201"/>
      <c r="AJ332" s="201"/>
      <c r="AK332" s="201"/>
      <c r="AL332" s="201"/>
      <c r="AM332" s="201"/>
    </row>
    <row r="333" spans="21:39" ht="39.950000000000003" customHeight="1" x14ac:dyDescent="0.25">
      <c r="U333" s="201"/>
      <c r="V333" s="201"/>
      <c r="W333" s="201"/>
      <c r="X333" s="201"/>
      <c r="Y333" s="201"/>
      <c r="Z333" s="201"/>
      <c r="AA333" s="201"/>
      <c r="AB333" s="201"/>
      <c r="AC333" s="201"/>
      <c r="AD333" s="201"/>
      <c r="AE333" s="201"/>
      <c r="AF333" s="201"/>
      <c r="AG333" s="201"/>
      <c r="AH333" s="201"/>
      <c r="AI333" s="201"/>
      <c r="AJ333" s="201"/>
      <c r="AK333" s="201"/>
      <c r="AL333" s="201"/>
      <c r="AM333" s="201"/>
    </row>
    <row r="334" spans="21:39" ht="39.950000000000003" customHeight="1" x14ac:dyDescent="0.25">
      <c r="U334" s="201"/>
      <c r="V334" s="201"/>
      <c r="W334" s="201"/>
      <c r="X334" s="201"/>
      <c r="Y334" s="201"/>
      <c r="Z334" s="201"/>
      <c r="AA334" s="201"/>
      <c r="AB334" s="201"/>
      <c r="AC334" s="201"/>
      <c r="AD334" s="201"/>
      <c r="AE334" s="201"/>
      <c r="AF334" s="201"/>
      <c r="AG334" s="201"/>
      <c r="AH334" s="201"/>
      <c r="AI334" s="201"/>
      <c r="AJ334" s="201"/>
      <c r="AK334" s="201"/>
      <c r="AL334" s="201"/>
      <c r="AM334" s="201"/>
    </row>
    <row r="335" spans="21:39" ht="39.950000000000003" customHeight="1" x14ac:dyDescent="0.25">
      <c r="U335" s="201"/>
      <c r="V335" s="201"/>
      <c r="W335" s="201"/>
      <c r="X335" s="201"/>
      <c r="Y335" s="201"/>
      <c r="Z335" s="201"/>
      <c r="AA335" s="201"/>
      <c r="AB335" s="201"/>
      <c r="AC335" s="201"/>
      <c r="AD335" s="201"/>
      <c r="AE335" s="201"/>
      <c r="AF335" s="201"/>
      <c r="AG335" s="201"/>
      <c r="AH335" s="201"/>
      <c r="AI335" s="201"/>
      <c r="AJ335" s="201"/>
      <c r="AK335" s="201"/>
      <c r="AL335" s="201"/>
      <c r="AM335" s="201"/>
    </row>
    <row r="336" spans="21:39" ht="39.950000000000003" customHeight="1" x14ac:dyDescent="0.25">
      <c r="U336" s="201"/>
      <c r="V336" s="201"/>
      <c r="W336" s="201"/>
      <c r="X336" s="201"/>
      <c r="Y336" s="201"/>
      <c r="Z336" s="201"/>
      <c r="AA336" s="201"/>
      <c r="AB336" s="201"/>
      <c r="AC336" s="201"/>
      <c r="AD336" s="201"/>
      <c r="AE336" s="201"/>
      <c r="AF336" s="201"/>
      <c r="AG336" s="201"/>
      <c r="AH336" s="201"/>
      <c r="AI336" s="201"/>
      <c r="AJ336" s="201"/>
      <c r="AK336" s="201"/>
      <c r="AL336" s="201"/>
      <c r="AM336" s="201"/>
    </row>
    <row r="337" spans="21:39" ht="39.950000000000003" customHeight="1" x14ac:dyDescent="0.25">
      <c r="U337" s="201"/>
      <c r="V337" s="201"/>
      <c r="W337" s="201"/>
      <c r="X337" s="201"/>
      <c r="Y337" s="201"/>
      <c r="Z337" s="201"/>
      <c r="AA337" s="201"/>
      <c r="AB337" s="201"/>
      <c r="AC337" s="201"/>
      <c r="AD337" s="201"/>
      <c r="AE337" s="201"/>
      <c r="AF337" s="201"/>
      <c r="AG337" s="201"/>
      <c r="AH337" s="201"/>
      <c r="AI337" s="201"/>
      <c r="AJ337" s="201"/>
      <c r="AK337" s="201"/>
      <c r="AL337" s="201"/>
      <c r="AM337" s="201"/>
    </row>
    <row r="338" spans="21:39" ht="39.950000000000003" customHeight="1" x14ac:dyDescent="0.25">
      <c r="U338" s="201"/>
      <c r="V338" s="201"/>
      <c r="W338" s="201"/>
      <c r="X338" s="201"/>
      <c r="Y338" s="201"/>
      <c r="Z338" s="201"/>
      <c r="AA338" s="201"/>
      <c r="AB338" s="201"/>
      <c r="AC338" s="201"/>
      <c r="AD338" s="201"/>
      <c r="AE338" s="201"/>
      <c r="AF338" s="201"/>
      <c r="AG338" s="201"/>
      <c r="AH338" s="201"/>
      <c r="AI338" s="201"/>
      <c r="AJ338" s="201"/>
      <c r="AK338" s="201"/>
      <c r="AL338" s="201"/>
      <c r="AM338" s="201"/>
    </row>
    <row r="339" spans="21:39" ht="39.950000000000003" customHeight="1" x14ac:dyDescent="0.25">
      <c r="U339" s="201"/>
      <c r="V339" s="201"/>
      <c r="W339" s="201"/>
      <c r="X339" s="201"/>
      <c r="Y339" s="201"/>
      <c r="Z339" s="201"/>
      <c r="AA339" s="201"/>
      <c r="AB339" s="201"/>
      <c r="AC339" s="201"/>
      <c r="AD339" s="201"/>
      <c r="AE339" s="201"/>
      <c r="AF339" s="201"/>
      <c r="AG339" s="201"/>
      <c r="AH339" s="201"/>
      <c r="AI339" s="201"/>
      <c r="AJ339" s="201"/>
      <c r="AK339" s="201"/>
      <c r="AL339" s="201"/>
      <c r="AM339" s="201"/>
    </row>
    <row r="340" spans="21:39" ht="39.950000000000003" customHeight="1" x14ac:dyDescent="0.25">
      <c r="U340" s="201"/>
      <c r="V340" s="201"/>
      <c r="W340" s="201"/>
      <c r="X340" s="201"/>
      <c r="Y340" s="201"/>
      <c r="Z340" s="201"/>
      <c r="AA340" s="201"/>
      <c r="AB340" s="201"/>
      <c r="AC340" s="201"/>
      <c r="AD340" s="201"/>
      <c r="AE340" s="201"/>
      <c r="AF340" s="201"/>
      <c r="AG340" s="201"/>
      <c r="AH340" s="201"/>
      <c r="AI340" s="201"/>
      <c r="AJ340" s="201"/>
      <c r="AK340" s="201"/>
      <c r="AL340" s="201"/>
      <c r="AM340" s="201"/>
    </row>
    <row r="341" spans="21:39" ht="39.950000000000003" customHeight="1" x14ac:dyDescent="0.25">
      <c r="U341" s="201"/>
      <c r="V341" s="201"/>
      <c r="W341" s="201"/>
      <c r="X341" s="201"/>
      <c r="Y341" s="201"/>
      <c r="Z341" s="201"/>
      <c r="AA341" s="201"/>
      <c r="AB341" s="201"/>
      <c r="AC341" s="201"/>
      <c r="AD341" s="201"/>
      <c r="AE341" s="201"/>
      <c r="AF341" s="201"/>
      <c r="AG341" s="201"/>
      <c r="AH341" s="201"/>
      <c r="AI341" s="201"/>
      <c r="AJ341" s="201"/>
      <c r="AK341" s="201"/>
      <c r="AL341" s="201"/>
      <c r="AM341" s="201"/>
    </row>
    <row r="342" spans="21:39" ht="39.950000000000003" customHeight="1" x14ac:dyDescent="0.25">
      <c r="U342" s="201"/>
      <c r="V342" s="201"/>
      <c r="W342" s="201"/>
      <c r="X342" s="201"/>
      <c r="Y342" s="201"/>
      <c r="Z342" s="201"/>
      <c r="AA342" s="201"/>
      <c r="AB342" s="201"/>
      <c r="AC342" s="201"/>
      <c r="AD342" s="201"/>
      <c r="AE342" s="201"/>
      <c r="AF342" s="201"/>
      <c r="AG342" s="201"/>
      <c r="AH342" s="201"/>
      <c r="AI342" s="201"/>
      <c r="AJ342" s="201"/>
      <c r="AK342" s="201"/>
      <c r="AL342" s="201"/>
      <c r="AM342" s="201"/>
    </row>
    <row r="343" spans="21:39" ht="39.950000000000003" customHeight="1" x14ac:dyDescent="0.25">
      <c r="U343" s="201"/>
      <c r="V343" s="201"/>
      <c r="W343" s="201"/>
      <c r="X343" s="201"/>
      <c r="Y343" s="201"/>
      <c r="Z343" s="201"/>
      <c r="AA343" s="201"/>
      <c r="AB343" s="201"/>
      <c r="AC343" s="201"/>
      <c r="AD343" s="201"/>
      <c r="AE343" s="201"/>
      <c r="AF343" s="201"/>
      <c r="AG343" s="201"/>
      <c r="AH343" s="201"/>
      <c r="AI343" s="201"/>
      <c r="AJ343" s="201"/>
      <c r="AK343" s="201"/>
      <c r="AL343" s="201"/>
      <c r="AM343" s="201"/>
    </row>
    <row r="344" spans="21:39" ht="39.950000000000003" customHeight="1" x14ac:dyDescent="0.25">
      <c r="U344" s="201"/>
      <c r="V344" s="201"/>
      <c r="W344" s="201"/>
      <c r="X344" s="201"/>
      <c r="Y344" s="201"/>
      <c r="Z344" s="201"/>
      <c r="AA344" s="201"/>
      <c r="AB344" s="201"/>
      <c r="AC344" s="201"/>
      <c r="AD344" s="201"/>
      <c r="AE344" s="201"/>
      <c r="AF344" s="201"/>
      <c r="AG344" s="201"/>
      <c r="AH344" s="201"/>
      <c r="AI344" s="201"/>
      <c r="AJ344" s="201"/>
      <c r="AK344" s="201"/>
      <c r="AL344" s="201"/>
      <c r="AM344" s="201"/>
    </row>
    <row r="345" spans="21:39" ht="39.950000000000003" customHeight="1" x14ac:dyDescent="0.25">
      <c r="U345" s="201"/>
      <c r="V345" s="201"/>
      <c r="W345" s="201"/>
      <c r="X345" s="201"/>
      <c r="Y345" s="201"/>
      <c r="Z345" s="201"/>
      <c r="AA345" s="201"/>
      <c r="AB345" s="201"/>
      <c r="AC345" s="201"/>
      <c r="AD345" s="201"/>
      <c r="AE345" s="201"/>
      <c r="AF345" s="201"/>
      <c r="AG345" s="201"/>
      <c r="AH345" s="201"/>
      <c r="AI345" s="201"/>
      <c r="AJ345" s="201"/>
      <c r="AK345" s="201"/>
      <c r="AL345" s="201"/>
      <c r="AM345" s="201"/>
    </row>
    <row r="346" spans="21:39" ht="39.950000000000003" customHeight="1" x14ac:dyDescent="0.25">
      <c r="U346" s="201"/>
      <c r="V346" s="201"/>
      <c r="W346" s="201"/>
      <c r="X346" s="201"/>
      <c r="Y346" s="201"/>
      <c r="Z346" s="201"/>
      <c r="AA346" s="201"/>
      <c r="AB346" s="201"/>
      <c r="AC346" s="201"/>
      <c r="AD346" s="201"/>
      <c r="AE346" s="201"/>
      <c r="AF346" s="201"/>
      <c r="AG346" s="201"/>
      <c r="AH346" s="201"/>
      <c r="AI346" s="201"/>
      <c r="AJ346" s="201"/>
      <c r="AK346" s="201"/>
      <c r="AL346" s="201"/>
      <c r="AM346" s="201"/>
    </row>
    <row r="347" spans="21:39" ht="39.950000000000003" customHeight="1" x14ac:dyDescent="0.25">
      <c r="U347" s="201"/>
      <c r="V347" s="201"/>
      <c r="W347" s="201"/>
      <c r="X347" s="201"/>
      <c r="Y347" s="201"/>
      <c r="Z347" s="201"/>
      <c r="AA347" s="201"/>
      <c r="AB347" s="201"/>
      <c r="AC347" s="201"/>
      <c r="AD347" s="201"/>
      <c r="AE347" s="201"/>
      <c r="AF347" s="201"/>
      <c r="AG347" s="201"/>
      <c r="AH347" s="201"/>
      <c r="AI347" s="201"/>
      <c r="AJ347" s="201"/>
      <c r="AK347" s="201"/>
      <c r="AL347" s="201"/>
      <c r="AM347" s="201"/>
    </row>
    <row r="348" spans="21:39" ht="39.950000000000003" customHeight="1" x14ac:dyDescent="0.25">
      <c r="U348" s="201"/>
      <c r="V348" s="201"/>
      <c r="W348" s="201"/>
      <c r="X348" s="201"/>
      <c r="Y348" s="201"/>
      <c r="Z348" s="201"/>
      <c r="AA348" s="201"/>
      <c r="AB348" s="201"/>
      <c r="AC348" s="201"/>
      <c r="AD348" s="201"/>
      <c r="AE348" s="201"/>
      <c r="AF348" s="201"/>
      <c r="AG348" s="201"/>
      <c r="AH348" s="201"/>
      <c r="AI348" s="201"/>
      <c r="AJ348" s="201"/>
      <c r="AK348" s="201"/>
      <c r="AL348" s="201"/>
      <c r="AM348" s="201"/>
    </row>
    <row r="349" spans="21:39" ht="39.950000000000003" customHeight="1" x14ac:dyDescent="0.25">
      <c r="U349" s="201"/>
      <c r="V349" s="201"/>
      <c r="W349" s="201"/>
      <c r="X349" s="201"/>
      <c r="Y349" s="201"/>
      <c r="Z349" s="201"/>
      <c r="AA349" s="201"/>
      <c r="AB349" s="201"/>
      <c r="AC349" s="201"/>
      <c r="AD349" s="201"/>
      <c r="AE349" s="201"/>
      <c r="AF349" s="201"/>
      <c r="AG349" s="201"/>
      <c r="AH349" s="201"/>
      <c r="AI349" s="201"/>
      <c r="AJ349" s="201"/>
      <c r="AK349" s="201"/>
      <c r="AL349" s="201"/>
      <c r="AM349" s="201"/>
    </row>
    <row r="350" spans="21:39" ht="39.950000000000003" customHeight="1" x14ac:dyDescent="0.25">
      <c r="U350" s="201"/>
      <c r="V350" s="201"/>
      <c r="W350" s="201"/>
      <c r="X350" s="201"/>
      <c r="Y350" s="201"/>
      <c r="Z350" s="201"/>
      <c r="AA350" s="201"/>
      <c r="AB350" s="201"/>
      <c r="AC350" s="201"/>
      <c r="AD350" s="201"/>
      <c r="AE350" s="201"/>
      <c r="AF350" s="201"/>
      <c r="AG350" s="201"/>
      <c r="AH350" s="201"/>
      <c r="AI350" s="201"/>
      <c r="AJ350" s="201"/>
      <c r="AK350" s="201"/>
      <c r="AL350" s="201"/>
      <c r="AM350" s="201"/>
    </row>
    <row r="351" spans="21:39" ht="39.950000000000003" customHeight="1" x14ac:dyDescent="0.25">
      <c r="U351" s="201"/>
      <c r="V351" s="201"/>
      <c r="W351" s="201"/>
      <c r="X351" s="201"/>
      <c r="Y351" s="201"/>
      <c r="Z351" s="201"/>
      <c r="AA351" s="201"/>
      <c r="AB351" s="201"/>
      <c r="AC351" s="201"/>
      <c r="AD351" s="201"/>
      <c r="AE351" s="201"/>
      <c r="AF351" s="201"/>
      <c r="AG351" s="201"/>
      <c r="AH351" s="201"/>
      <c r="AI351" s="201"/>
      <c r="AJ351" s="201"/>
      <c r="AK351" s="201"/>
      <c r="AL351" s="201"/>
      <c r="AM351" s="201"/>
    </row>
    <row r="352" spans="21:39" ht="39.950000000000003" customHeight="1" x14ac:dyDescent="0.25">
      <c r="U352" s="201"/>
      <c r="V352" s="201"/>
      <c r="W352" s="201"/>
      <c r="X352" s="201"/>
      <c r="Y352" s="201"/>
      <c r="Z352" s="201"/>
      <c r="AA352" s="201"/>
      <c r="AB352" s="201"/>
      <c r="AC352" s="201"/>
      <c r="AD352" s="201"/>
      <c r="AE352" s="201"/>
      <c r="AF352" s="201"/>
      <c r="AG352" s="201"/>
      <c r="AH352" s="201"/>
      <c r="AI352" s="201"/>
      <c r="AJ352" s="201"/>
      <c r="AK352" s="201"/>
      <c r="AL352" s="201"/>
      <c r="AM352" s="201"/>
    </row>
    <row r="353" spans="21:39" ht="39.950000000000003" customHeight="1" x14ac:dyDescent="0.25">
      <c r="U353" s="201"/>
      <c r="V353" s="201"/>
      <c r="W353" s="201"/>
      <c r="X353" s="201"/>
      <c r="Y353" s="201"/>
      <c r="Z353" s="201"/>
      <c r="AA353" s="201"/>
      <c r="AB353" s="201"/>
      <c r="AC353" s="201"/>
      <c r="AD353" s="201"/>
      <c r="AE353" s="201"/>
      <c r="AF353" s="201"/>
      <c r="AG353" s="201"/>
      <c r="AH353" s="201"/>
      <c r="AI353" s="201"/>
      <c r="AJ353" s="201"/>
      <c r="AK353" s="201"/>
      <c r="AL353" s="201"/>
      <c r="AM353" s="201"/>
    </row>
    <row r="354" spans="21:39" ht="39.950000000000003" customHeight="1" x14ac:dyDescent="0.25">
      <c r="U354" s="201"/>
      <c r="V354" s="201"/>
      <c r="W354" s="201"/>
      <c r="X354" s="201"/>
      <c r="Y354" s="201"/>
      <c r="Z354" s="201"/>
      <c r="AA354" s="201"/>
      <c r="AB354" s="201"/>
      <c r="AC354" s="201"/>
      <c r="AD354" s="201"/>
      <c r="AE354" s="201"/>
      <c r="AF354" s="201"/>
      <c r="AG354" s="201"/>
      <c r="AH354" s="201"/>
      <c r="AI354" s="201"/>
      <c r="AJ354" s="201"/>
      <c r="AK354" s="201"/>
      <c r="AL354" s="201"/>
      <c r="AM354" s="201"/>
    </row>
    <row r="355" spans="21:39" ht="39.950000000000003" customHeight="1" x14ac:dyDescent="0.25">
      <c r="U355" s="201"/>
      <c r="V355" s="201"/>
      <c r="W355" s="201"/>
      <c r="X355" s="201"/>
      <c r="Y355" s="201"/>
      <c r="Z355" s="201"/>
      <c r="AA355" s="201"/>
      <c r="AB355" s="201"/>
      <c r="AC355" s="201"/>
      <c r="AD355" s="201"/>
      <c r="AE355" s="201"/>
      <c r="AF355" s="201"/>
      <c r="AG355" s="201"/>
      <c r="AH355" s="201"/>
      <c r="AI355" s="201"/>
      <c r="AJ355" s="201"/>
      <c r="AK355" s="201"/>
      <c r="AL355" s="201"/>
      <c r="AM355" s="201"/>
    </row>
    <row r="356" spans="21:39" ht="39.950000000000003" customHeight="1" x14ac:dyDescent="0.25">
      <c r="U356" s="201"/>
      <c r="V356" s="201"/>
      <c r="W356" s="201"/>
      <c r="X356" s="201"/>
      <c r="Y356" s="201"/>
      <c r="Z356" s="201"/>
      <c r="AA356" s="201"/>
      <c r="AB356" s="201"/>
      <c r="AC356" s="201"/>
      <c r="AD356" s="201"/>
      <c r="AE356" s="201"/>
      <c r="AF356" s="201"/>
      <c r="AG356" s="201"/>
      <c r="AH356" s="201"/>
      <c r="AI356" s="201"/>
      <c r="AJ356" s="201"/>
      <c r="AK356" s="201"/>
      <c r="AL356" s="201"/>
      <c r="AM356" s="201"/>
    </row>
    <row r="357" spans="21:39" ht="39.950000000000003" customHeight="1" x14ac:dyDescent="0.25">
      <c r="U357" s="201"/>
      <c r="V357" s="201"/>
      <c r="W357" s="201"/>
      <c r="X357" s="201"/>
      <c r="Y357" s="201"/>
      <c r="Z357" s="201"/>
      <c r="AA357" s="201"/>
      <c r="AB357" s="201"/>
      <c r="AC357" s="201"/>
      <c r="AD357" s="201"/>
      <c r="AE357" s="201"/>
      <c r="AF357" s="201"/>
      <c r="AG357" s="201"/>
      <c r="AH357" s="201"/>
      <c r="AI357" s="201"/>
      <c r="AJ357" s="201"/>
      <c r="AK357" s="201"/>
      <c r="AL357" s="201"/>
      <c r="AM357" s="201"/>
    </row>
    <row r="358" spans="21:39" ht="39.950000000000003" customHeight="1" x14ac:dyDescent="0.25">
      <c r="U358" s="201"/>
      <c r="V358" s="201"/>
      <c r="W358" s="201"/>
      <c r="X358" s="201"/>
      <c r="Y358" s="201"/>
      <c r="Z358" s="201"/>
      <c r="AA358" s="201"/>
      <c r="AB358" s="201"/>
      <c r="AC358" s="201"/>
      <c r="AD358" s="201"/>
      <c r="AE358" s="201"/>
      <c r="AF358" s="201"/>
      <c r="AG358" s="201"/>
      <c r="AH358" s="201"/>
      <c r="AI358" s="201"/>
      <c r="AJ358" s="201"/>
      <c r="AK358" s="201"/>
      <c r="AL358" s="201"/>
      <c r="AM358" s="201"/>
    </row>
    <row r="359" spans="21:39" ht="39.950000000000003" customHeight="1" x14ac:dyDescent="0.25">
      <c r="U359" s="201"/>
      <c r="V359" s="201"/>
      <c r="W359" s="201"/>
      <c r="X359" s="201"/>
      <c r="Y359" s="201"/>
      <c r="Z359" s="201"/>
      <c r="AA359" s="201"/>
      <c r="AB359" s="201"/>
      <c r="AC359" s="201"/>
      <c r="AD359" s="201"/>
      <c r="AE359" s="201"/>
      <c r="AF359" s="201"/>
      <c r="AG359" s="201"/>
      <c r="AH359" s="201"/>
      <c r="AI359" s="201"/>
      <c r="AJ359" s="201"/>
      <c r="AK359" s="201"/>
      <c r="AL359" s="201"/>
      <c r="AM359" s="201"/>
    </row>
    <row r="360" spans="21:39" ht="39.950000000000003" customHeight="1" x14ac:dyDescent="0.25">
      <c r="U360" s="201"/>
      <c r="V360" s="201"/>
      <c r="W360" s="201"/>
      <c r="X360" s="201"/>
      <c r="Y360" s="201"/>
      <c r="Z360" s="201"/>
      <c r="AA360" s="201"/>
      <c r="AB360" s="201"/>
      <c r="AC360" s="201"/>
      <c r="AD360" s="201"/>
      <c r="AE360" s="201"/>
      <c r="AF360" s="201"/>
      <c r="AG360" s="201"/>
      <c r="AH360" s="201"/>
      <c r="AI360" s="201"/>
      <c r="AJ360" s="201"/>
      <c r="AK360" s="201"/>
      <c r="AL360" s="201"/>
      <c r="AM360" s="201"/>
    </row>
    <row r="361" spans="21:39" ht="39.950000000000003" customHeight="1" x14ac:dyDescent="0.25">
      <c r="U361" s="201"/>
      <c r="V361" s="201"/>
      <c r="W361" s="201"/>
      <c r="X361" s="201"/>
      <c r="Y361" s="201"/>
      <c r="Z361" s="201"/>
      <c r="AA361" s="201"/>
      <c r="AB361" s="201"/>
      <c r="AC361" s="201"/>
      <c r="AD361" s="201"/>
      <c r="AE361" s="201"/>
      <c r="AF361" s="201"/>
      <c r="AG361" s="201"/>
      <c r="AH361" s="201"/>
      <c r="AI361" s="201"/>
      <c r="AJ361" s="201"/>
      <c r="AK361" s="201"/>
      <c r="AL361" s="201"/>
      <c r="AM361" s="201"/>
    </row>
    <row r="362" spans="21:39" ht="39.950000000000003" customHeight="1" x14ac:dyDescent="0.25">
      <c r="U362" s="201"/>
      <c r="V362" s="201"/>
      <c r="W362" s="201"/>
      <c r="X362" s="201"/>
      <c r="Y362" s="201"/>
      <c r="Z362" s="201"/>
      <c r="AA362" s="201"/>
      <c r="AB362" s="201"/>
      <c r="AC362" s="201"/>
      <c r="AD362" s="201"/>
      <c r="AE362" s="201"/>
      <c r="AF362" s="201"/>
      <c r="AG362" s="201"/>
      <c r="AH362" s="201"/>
      <c r="AI362" s="201"/>
      <c r="AJ362" s="201"/>
      <c r="AK362" s="201"/>
      <c r="AL362" s="201"/>
      <c r="AM362" s="201"/>
    </row>
    <row r="363" spans="21:39" ht="39.950000000000003" customHeight="1" x14ac:dyDescent="0.25">
      <c r="U363" s="201"/>
      <c r="V363" s="201"/>
      <c r="W363" s="201"/>
      <c r="X363" s="201"/>
      <c r="Y363" s="201"/>
      <c r="Z363" s="201"/>
      <c r="AA363" s="201"/>
      <c r="AB363" s="201"/>
      <c r="AC363" s="201"/>
      <c r="AD363" s="201"/>
      <c r="AE363" s="201"/>
      <c r="AF363" s="201"/>
      <c r="AG363" s="201"/>
      <c r="AH363" s="201"/>
      <c r="AI363" s="201"/>
      <c r="AJ363" s="201"/>
      <c r="AK363" s="201"/>
      <c r="AL363" s="201"/>
      <c r="AM363" s="201"/>
    </row>
    <row r="364" spans="21:39" ht="39.950000000000003" customHeight="1" x14ac:dyDescent="0.25">
      <c r="U364" s="201"/>
      <c r="V364" s="201"/>
      <c r="W364" s="201"/>
      <c r="X364" s="201"/>
      <c r="Y364" s="201"/>
      <c r="Z364" s="201"/>
      <c r="AA364" s="201"/>
      <c r="AB364" s="201"/>
      <c r="AC364" s="201"/>
      <c r="AD364" s="201"/>
      <c r="AE364" s="201"/>
      <c r="AF364" s="201"/>
      <c r="AG364" s="201"/>
      <c r="AH364" s="201"/>
      <c r="AI364" s="201"/>
      <c r="AJ364" s="201"/>
      <c r="AK364" s="201"/>
      <c r="AL364" s="201"/>
      <c r="AM364" s="201"/>
    </row>
    <row r="365" spans="21:39" ht="39.950000000000003" customHeight="1" x14ac:dyDescent="0.25">
      <c r="U365" s="201"/>
      <c r="V365" s="201"/>
      <c r="W365" s="201"/>
      <c r="X365" s="201"/>
      <c r="Y365" s="201"/>
      <c r="Z365" s="201"/>
      <c r="AA365" s="201"/>
      <c r="AB365" s="201"/>
      <c r="AC365" s="201"/>
      <c r="AD365" s="201"/>
      <c r="AE365" s="201"/>
      <c r="AF365" s="201"/>
      <c r="AG365" s="201"/>
      <c r="AH365" s="201"/>
      <c r="AI365" s="201"/>
      <c r="AJ365" s="201"/>
      <c r="AK365" s="201"/>
      <c r="AL365" s="201"/>
      <c r="AM365" s="201"/>
    </row>
    <row r="366" spans="21:39" ht="39.950000000000003" customHeight="1" x14ac:dyDescent="0.25">
      <c r="U366" s="201"/>
      <c r="V366" s="201"/>
      <c r="W366" s="201"/>
      <c r="X366" s="201"/>
      <c r="Y366" s="201"/>
      <c r="Z366" s="201"/>
      <c r="AA366" s="201"/>
      <c r="AB366" s="201"/>
      <c r="AC366" s="201"/>
      <c r="AD366" s="201"/>
      <c r="AE366" s="201"/>
      <c r="AF366" s="201"/>
      <c r="AG366" s="201"/>
      <c r="AH366" s="201"/>
      <c r="AI366" s="201"/>
      <c r="AJ366" s="201"/>
      <c r="AK366" s="201"/>
      <c r="AL366" s="201"/>
      <c r="AM366" s="201"/>
    </row>
    <row r="367" spans="21:39" ht="39.950000000000003" customHeight="1" x14ac:dyDescent="0.25">
      <c r="U367" s="201"/>
      <c r="V367" s="201"/>
      <c r="W367" s="201"/>
      <c r="X367" s="201"/>
      <c r="Y367" s="201"/>
      <c r="Z367" s="201"/>
      <c r="AA367" s="201"/>
      <c r="AB367" s="201"/>
      <c r="AC367" s="201"/>
      <c r="AD367" s="201"/>
      <c r="AE367" s="201"/>
      <c r="AF367" s="201"/>
      <c r="AG367" s="201"/>
      <c r="AH367" s="201"/>
      <c r="AI367" s="201"/>
      <c r="AJ367" s="201"/>
      <c r="AK367" s="201"/>
      <c r="AL367" s="201"/>
      <c r="AM367" s="201"/>
    </row>
    <row r="368" spans="21:39" ht="39.950000000000003" customHeight="1" x14ac:dyDescent="0.25">
      <c r="U368" s="201"/>
      <c r="V368" s="201"/>
      <c r="W368" s="201"/>
      <c r="X368" s="201"/>
      <c r="Y368" s="201"/>
      <c r="Z368" s="201"/>
      <c r="AA368" s="201"/>
      <c r="AB368" s="201"/>
      <c r="AC368" s="201"/>
      <c r="AD368" s="201"/>
      <c r="AE368" s="201"/>
      <c r="AF368" s="201"/>
      <c r="AG368" s="201"/>
      <c r="AH368" s="201"/>
      <c r="AI368" s="201"/>
      <c r="AJ368" s="201"/>
      <c r="AK368" s="201"/>
      <c r="AL368" s="201"/>
      <c r="AM368" s="201"/>
    </row>
    <row r="369" spans="21:39" ht="39.950000000000003" customHeight="1" x14ac:dyDescent="0.25">
      <c r="U369" s="201"/>
      <c r="V369" s="201"/>
      <c r="W369" s="201"/>
      <c r="X369" s="201"/>
      <c r="Y369" s="201"/>
      <c r="Z369" s="201"/>
      <c r="AA369" s="201"/>
      <c r="AB369" s="201"/>
      <c r="AC369" s="201"/>
      <c r="AD369" s="201"/>
      <c r="AE369" s="201"/>
      <c r="AF369" s="201"/>
      <c r="AG369" s="201"/>
      <c r="AH369" s="201"/>
      <c r="AI369" s="201"/>
      <c r="AJ369" s="201"/>
      <c r="AK369" s="201"/>
      <c r="AL369" s="201"/>
      <c r="AM369" s="201"/>
    </row>
    <row r="370" spans="21:39" ht="39.950000000000003" customHeight="1" x14ac:dyDescent="0.25">
      <c r="U370" s="201"/>
      <c r="V370" s="201"/>
      <c r="W370" s="201"/>
      <c r="X370" s="201"/>
      <c r="Y370" s="201"/>
      <c r="Z370" s="201"/>
      <c r="AA370" s="201"/>
      <c r="AB370" s="201"/>
      <c r="AC370" s="201"/>
      <c r="AD370" s="201"/>
      <c r="AE370" s="201"/>
      <c r="AF370" s="201"/>
      <c r="AG370" s="201"/>
      <c r="AH370" s="201"/>
      <c r="AI370" s="201"/>
      <c r="AJ370" s="201"/>
      <c r="AK370" s="201"/>
      <c r="AL370" s="201"/>
      <c r="AM370" s="201"/>
    </row>
    <row r="371" spans="21:39" ht="39.950000000000003" customHeight="1" x14ac:dyDescent="0.25">
      <c r="U371" s="201"/>
      <c r="V371" s="201"/>
      <c r="W371" s="201"/>
      <c r="X371" s="201"/>
      <c r="Y371" s="201"/>
      <c r="Z371" s="201"/>
      <c r="AA371" s="201"/>
      <c r="AB371" s="201"/>
      <c r="AC371" s="201"/>
      <c r="AD371" s="201"/>
      <c r="AE371" s="201"/>
      <c r="AF371" s="201"/>
      <c r="AG371" s="201"/>
      <c r="AH371" s="201"/>
      <c r="AI371" s="201"/>
      <c r="AJ371" s="201"/>
      <c r="AK371" s="201"/>
      <c r="AL371" s="201"/>
      <c r="AM371" s="201"/>
    </row>
    <row r="372" spans="21:39" ht="39.950000000000003" customHeight="1" x14ac:dyDescent="0.25">
      <c r="U372" s="201"/>
      <c r="V372" s="201"/>
      <c r="W372" s="201"/>
      <c r="X372" s="201"/>
      <c r="Y372" s="201"/>
      <c r="Z372" s="201"/>
      <c r="AA372" s="201"/>
      <c r="AB372" s="201"/>
      <c r="AC372" s="201"/>
      <c r="AD372" s="201"/>
      <c r="AE372" s="201"/>
      <c r="AF372" s="201"/>
      <c r="AG372" s="201"/>
      <c r="AH372" s="201"/>
      <c r="AI372" s="201"/>
      <c r="AJ372" s="201"/>
      <c r="AK372" s="201"/>
      <c r="AL372" s="201"/>
      <c r="AM372" s="201"/>
    </row>
    <row r="373" spans="21:39" ht="39.950000000000003" customHeight="1" x14ac:dyDescent="0.25">
      <c r="U373" s="201"/>
      <c r="V373" s="201"/>
      <c r="W373" s="201"/>
      <c r="X373" s="201"/>
      <c r="Y373" s="201"/>
      <c r="Z373" s="201"/>
      <c r="AA373" s="201"/>
      <c r="AB373" s="201"/>
      <c r="AC373" s="201"/>
      <c r="AD373" s="201"/>
      <c r="AE373" s="201"/>
      <c r="AF373" s="201"/>
      <c r="AG373" s="201"/>
      <c r="AH373" s="201"/>
      <c r="AI373" s="201"/>
      <c r="AJ373" s="201"/>
      <c r="AK373" s="201"/>
      <c r="AL373" s="201"/>
      <c r="AM373" s="201"/>
    </row>
    <row r="374" spans="21:39" ht="39.950000000000003" customHeight="1" x14ac:dyDescent="0.25">
      <c r="U374" s="201"/>
      <c r="V374" s="201"/>
      <c r="W374" s="201"/>
      <c r="X374" s="201"/>
      <c r="Y374" s="201"/>
      <c r="Z374" s="201"/>
      <c r="AA374" s="201"/>
      <c r="AB374" s="201"/>
      <c r="AC374" s="201"/>
      <c r="AD374" s="201"/>
      <c r="AE374" s="201"/>
      <c r="AF374" s="201"/>
      <c r="AG374" s="201"/>
      <c r="AH374" s="201"/>
      <c r="AI374" s="201"/>
      <c r="AJ374" s="201"/>
      <c r="AK374" s="201"/>
      <c r="AL374" s="201"/>
      <c r="AM374" s="201"/>
    </row>
    <row r="375" spans="21:39" ht="39.950000000000003" customHeight="1" x14ac:dyDescent="0.25">
      <c r="U375" s="201"/>
      <c r="V375" s="201"/>
      <c r="W375" s="201"/>
      <c r="X375" s="201"/>
      <c r="Y375" s="201"/>
      <c r="Z375" s="201"/>
      <c r="AA375" s="201"/>
      <c r="AB375" s="201"/>
      <c r="AC375" s="201"/>
      <c r="AD375" s="201"/>
      <c r="AE375" s="201"/>
      <c r="AF375" s="201"/>
      <c r="AG375" s="201"/>
      <c r="AH375" s="201"/>
      <c r="AI375" s="201"/>
      <c r="AJ375" s="201"/>
      <c r="AK375" s="201"/>
      <c r="AL375" s="201"/>
      <c r="AM375" s="201"/>
    </row>
    <row r="376" spans="21:39" ht="39.950000000000003" customHeight="1" x14ac:dyDescent="0.25">
      <c r="U376" s="201"/>
      <c r="V376" s="201"/>
      <c r="W376" s="201"/>
      <c r="X376" s="201"/>
      <c r="Y376" s="201"/>
      <c r="Z376" s="201"/>
      <c r="AA376" s="201"/>
      <c r="AB376" s="201"/>
      <c r="AC376" s="201"/>
      <c r="AD376" s="201"/>
      <c r="AE376" s="201"/>
      <c r="AF376" s="201"/>
      <c r="AG376" s="201"/>
      <c r="AH376" s="201"/>
      <c r="AI376" s="201"/>
      <c r="AJ376" s="201"/>
      <c r="AK376" s="201"/>
      <c r="AL376" s="201"/>
      <c r="AM376" s="201"/>
    </row>
    <row r="377" spans="21:39" ht="39.950000000000003" customHeight="1" x14ac:dyDescent="0.25">
      <c r="U377" s="201"/>
      <c r="V377" s="201"/>
      <c r="W377" s="201"/>
      <c r="X377" s="201"/>
      <c r="Y377" s="201"/>
      <c r="Z377" s="201"/>
      <c r="AA377" s="201"/>
      <c r="AB377" s="201"/>
      <c r="AC377" s="201"/>
      <c r="AD377" s="201"/>
      <c r="AE377" s="201"/>
      <c r="AF377" s="201"/>
      <c r="AG377" s="201"/>
      <c r="AH377" s="201"/>
      <c r="AI377" s="201"/>
      <c r="AJ377" s="201"/>
      <c r="AK377" s="201"/>
      <c r="AL377" s="201"/>
      <c r="AM377" s="201"/>
    </row>
    <row r="378" spans="21:39" ht="39.950000000000003" customHeight="1" x14ac:dyDescent="0.25">
      <c r="U378" s="201"/>
      <c r="V378" s="201"/>
      <c r="W378" s="201"/>
      <c r="X378" s="201"/>
      <c r="Y378" s="201"/>
      <c r="Z378" s="201"/>
      <c r="AA378" s="201"/>
      <c r="AB378" s="201"/>
      <c r="AC378" s="201"/>
      <c r="AD378" s="201"/>
      <c r="AE378" s="201"/>
      <c r="AF378" s="201"/>
      <c r="AG378" s="201"/>
      <c r="AH378" s="201"/>
      <c r="AI378" s="201"/>
      <c r="AJ378" s="201"/>
      <c r="AK378" s="201"/>
      <c r="AL378" s="201"/>
      <c r="AM378" s="201"/>
    </row>
    <row r="379" spans="21:39" ht="39.950000000000003" customHeight="1" x14ac:dyDescent="0.25">
      <c r="U379" s="201"/>
      <c r="V379" s="201"/>
      <c r="W379" s="201"/>
      <c r="X379" s="201"/>
      <c r="Y379" s="201"/>
      <c r="Z379" s="201"/>
      <c r="AA379" s="201"/>
      <c r="AB379" s="201"/>
      <c r="AC379" s="201"/>
      <c r="AD379" s="201"/>
      <c r="AE379" s="201"/>
      <c r="AF379" s="201"/>
      <c r="AG379" s="201"/>
      <c r="AH379" s="201"/>
      <c r="AI379" s="201"/>
      <c r="AJ379" s="201"/>
      <c r="AK379" s="201"/>
      <c r="AL379" s="201"/>
      <c r="AM379" s="201"/>
    </row>
    <row r="380" spans="21:39" ht="39.950000000000003" customHeight="1" x14ac:dyDescent="0.25">
      <c r="U380" s="201"/>
      <c r="V380" s="201"/>
      <c r="W380" s="201"/>
      <c r="X380" s="201"/>
      <c r="Y380" s="201"/>
      <c r="Z380" s="201"/>
      <c r="AA380" s="201"/>
      <c r="AB380" s="201"/>
      <c r="AC380" s="201"/>
      <c r="AD380" s="201"/>
      <c r="AE380" s="201"/>
      <c r="AF380" s="201"/>
      <c r="AG380" s="201"/>
      <c r="AH380" s="201"/>
      <c r="AI380" s="201"/>
      <c r="AJ380" s="201"/>
      <c r="AK380" s="201"/>
      <c r="AL380" s="201"/>
      <c r="AM380" s="201"/>
    </row>
    <row r="381" spans="21:39" ht="39.950000000000003" customHeight="1" x14ac:dyDescent="0.25">
      <c r="U381" s="201"/>
      <c r="V381" s="201"/>
      <c r="W381" s="201"/>
      <c r="X381" s="201"/>
      <c r="Y381" s="201"/>
      <c r="Z381" s="201"/>
      <c r="AA381" s="201"/>
      <c r="AB381" s="201"/>
      <c r="AC381" s="201"/>
      <c r="AD381" s="201"/>
      <c r="AE381" s="201"/>
      <c r="AF381" s="201"/>
      <c r="AG381" s="201"/>
      <c r="AH381" s="201"/>
      <c r="AI381" s="201"/>
      <c r="AJ381" s="201"/>
      <c r="AK381" s="201"/>
      <c r="AL381" s="201"/>
      <c r="AM381" s="201"/>
    </row>
    <row r="382" spans="21:39" ht="39.950000000000003" customHeight="1" x14ac:dyDescent="0.25">
      <c r="U382" s="201"/>
      <c r="V382" s="201"/>
      <c r="W382" s="201"/>
      <c r="X382" s="201"/>
      <c r="Y382" s="201"/>
      <c r="Z382" s="201"/>
      <c r="AA382" s="201"/>
      <c r="AB382" s="201"/>
      <c r="AC382" s="201"/>
      <c r="AD382" s="201"/>
      <c r="AE382" s="201"/>
      <c r="AF382" s="201"/>
      <c r="AG382" s="201"/>
      <c r="AH382" s="201"/>
      <c r="AI382" s="201"/>
      <c r="AJ382" s="201"/>
      <c r="AK382" s="201"/>
      <c r="AL382" s="201"/>
      <c r="AM382" s="201"/>
    </row>
    <row r="383" spans="21:39" ht="39.950000000000003" customHeight="1" x14ac:dyDescent="0.25">
      <c r="U383" s="201"/>
      <c r="V383" s="201"/>
      <c r="W383" s="201"/>
      <c r="X383" s="201"/>
      <c r="Y383" s="201"/>
      <c r="Z383" s="201"/>
      <c r="AA383" s="201"/>
      <c r="AB383" s="201"/>
      <c r="AC383" s="201"/>
      <c r="AD383" s="201"/>
      <c r="AE383" s="201"/>
      <c r="AF383" s="201"/>
      <c r="AG383" s="201"/>
      <c r="AH383" s="201"/>
      <c r="AI383" s="201"/>
      <c r="AJ383" s="201"/>
      <c r="AK383" s="201"/>
      <c r="AL383" s="201"/>
      <c r="AM383" s="201"/>
    </row>
    <row r="384" spans="21:39" ht="39.950000000000003" customHeight="1" x14ac:dyDescent="0.25">
      <c r="U384" s="201"/>
      <c r="V384" s="201"/>
      <c r="W384" s="201"/>
      <c r="X384" s="201"/>
      <c r="Y384" s="201"/>
      <c r="Z384" s="201"/>
      <c r="AA384" s="201"/>
      <c r="AB384" s="201"/>
      <c r="AC384" s="201"/>
      <c r="AD384" s="201"/>
      <c r="AE384" s="201"/>
      <c r="AF384" s="201"/>
      <c r="AG384" s="201"/>
      <c r="AH384" s="201"/>
      <c r="AI384" s="201"/>
      <c r="AJ384" s="201"/>
      <c r="AK384" s="201"/>
      <c r="AL384" s="201"/>
      <c r="AM384" s="201"/>
    </row>
    <row r="385" spans="21:39" ht="39.950000000000003" customHeight="1" x14ac:dyDescent="0.25">
      <c r="U385" s="201"/>
      <c r="V385" s="201"/>
      <c r="W385" s="201"/>
      <c r="X385" s="201"/>
      <c r="Y385" s="201"/>
      <c r="Z385" s="201"/>
      <c r="AA385" s="201"/>
      <c r="AB385" s="201"/>
      <c r="AC385" s="201"/>
      <c r="AD385" s="201"/>
      <c r="AE385" s="201"/>
      <c r="AF385" s="201"/>
      <c r="AG385" s="201"/>
      <c r="AH385" s="201"/>
      <c r="AI385" s="201"/>
      <c r="AJ385" s="201"/>
      <c r="AK385" s="201"/>
      <c r="AL385" s="201"/>
      <c r="AM385" s="201"/>
    </row>
    <row r="386" spans="21:39" ht="39.950000000000003" customHeight="1" x14ac:dyDescent="0.25">
      <c r="U386" s="201"/>
      <c r="V386" s="201"/>
      <c r="W386" s="201"/>
      <c r="X386" s="201"/>
      <c r="Y386" s="201"/>
      <c r="Z386" s="201"/>
      <c r="AA386" s="201"/>
      <c r="AB386" s="201"/>
      <c r="AC386" s="201"/>
      <c r="AD386" s="201"/>
      <c r="AE386" s="201"/>
      <c r="AF386" s="201"/>
      <c r="AG386" s="201"/>
      <c r="AH386" s="201"/>
      <c r="AI386" s="201"/>
      <c r="AJ386" s="201"/>
      <c r="AK386" s="201"/>
      <c r="AL386" s="201"/>
      <c r="AM386" s="201"/>
    </row>
    <row r="387" spans="21:39" ht="39.950000000000003" customHeight="1" x14ac:dyDescent="0.25">
      <c r="U387" s="201"/>
      <c r="V387" s="201"/>
      <c r="W387" s="201"/>
      <c r="X387" s="201"/>
      <c r="Y387" s="201"/>
      <c r="Z387" s="201"/>
      <c r="AA387" s="201"/>
      <c r="AB387" s="201"/>
      <c r="AC387" s="201"/>
      <c r="AD387" s="201"/>
      <c r="AE387" s="201"/>
      <c r="AF387" s="201"/>
      <c r="AG387" s="201"/>
      <c r="AH387" s="201"/>
      <c r="AI387" s="201"/>
      <c r="AJ387" s="201"/>
      <c r="AK387" s="201"/>
      <c r="AL387" s="201"/>
      <c r="AM387" s="201"/>
    </row>
    <row r="388" spans="21:39" ht="39.950000000000003" customHeight="1" x14ac:dyDescent="0.25">
      <c r="U388" s="201"/>
      <c r="V388" s="201"/>
      <c r="W388" s="201"/>
      <c r="X388" s="201"/>
      <c r="Y388" s="201"/>
      <c r="Z388" s="201"/>
      <c r="AA388" s="201"/>
      <c r="AB388" s="201"/>
      <c r="AC388" s="201"/>
      <c r="AD388" s="201"/>
      <c r="AE388" s="201"/>
      <c r="AF388" s="201"/>
      <c r="AG388" s="201"/>
      <c r="AH388" s="201"/>
      <c r="AI388" s="201"/>
      <c r="AJ388" s="201"/>
      <c r="AK388" s="201"/>
      <c r="AL388" s="201"/>
      <c r="AM388" s="201"/>
    </row>
    <row r="389" spans="21:39" ht="39.950000000000003" customHeight="1" x14ac:dyDescent="0.25">
      <c r="U389" s="201"/>
      <c r="V389" s="201"/>
      <c r="W389" s="201"/>
      <c r="X389" s="201"/>
      <c r="Y389" s="201"/>
      <c r="Z389" s="201"/>
      <c r="AA389" s="201"/>
      <c r="AB389" s="201"/>
      <c r="AC389" s="201"/>
      <c r="AD389" s="201"/>
      <c r="AE389" s="201"/>
      <c r="AF389" s="201"/>
      <c r="AG389" s="201"/>
      <c r="AH389" s="201"/>
      <c r="AI389" s="201"/>
      <c r="AJ389" s="201"/>
      <c r="AK389" s="201"/>
      <c r="AL389" s="201"/>
      <c r="AM389" s="201"/>
    </row>
    <row r="390" spans="21:39" ht="39.950000000000003" customHeight="1" x14ac:dyDescent="0.25">
      <c r="U390" s="201"/>
      <c r="V390" s="201"/>
      <c r="W390" s="201"/>
      <c r="X390" s="201"/>
      <c r="Y390" s="201"/>
      <c r="Z390" s="201"/>
      <c r="AA390" s="201"/>
      <c r="AB390" s="201"/>
      <c r="AC390" s="201"/>
      <c r="AD390" s="201"/>
      <c r="AE390" s="201"/>
      <c r="AF390" s="201"/>
      <c r="AG390" s="201"/>
      <c r="AH390" s="201"/>
      <c r="AI390" s="201"/>
      <c r="AJ390" s="201"/>
      <c r="AK390" s="201"/>
      <c r="AL390" s="201"/>
      <c r="AM390" s="201"/>
    </row>
    <row r="391" spans="21:39" ht="39.950000000000003" customHeight="1" x14ac:dyDescent="0.25">
      <c r="U391" s="201"/>
      <c r="V391" s="201"/>
      <c r="W391" s="201"/>
      <c r="X391" s="201"/>
      <c r="Y391" s="201"/>
      <c r="Z391" s="201"/>
      <c r="AA391" s="201"/>
      <c r="AB391" s="201"/>
      <c r="AC391" s="201"/>
      <c r="AD391" s="201"/>
      <c r="AE391" s="201"/>
      <c r="AF391" s="201"/>
      <c r="AG391" s="201"/>
      <c r="AH391" s="201"/>
      <c r="AI391" s="201"/>
      <c r="AJ391" s="201"/>
      <c r="AK391" s="201"/>
      <c r="AL391" s="201"/>
      <c r="AM391" s="201"/>
    </row>
    <row r="392" spans="21:39" ht="39.950000000000003" customHeight="1" x14ac:dyDescent="0.25">
      <c r="U392" s="201"/>
      <c r="V392" s="201"/>
      <c r="W392" s="201"/>
      <c r="X392" s="201"/>
      <c r="Y392" s="201"/>
      <c r="Z392" s="201"/>
      <c r="AA392" s="201"/>
      <c r="AB392" s="201"/>
      <c r="AC392" s="201"/>
      <c r="AD392" s="201"/>
      <c r="AE392" s="201"/>
      <c r="AF392" s="201"/>
      <c r="AG392" s="201"/>
      <c r="AH392" s="201"/>
      <c r="AI392" s="201"/>
      <c r="AJ392" s="201"/>
      <c r="AK392" s="201"/>
      <c r="AL392" s="201"/>
      <c r="AM392" s="201"/>
    </row>
    <row r="393" spans="21:39" ht="39.950000000000003" customHeight="1" x14ac:dyDescent="0.25">
      <c r="U393" s="201"/>
      <c r="V393" s="201"/>
      <c r="W393" s="201"/>
      <c r="X393" s="201"/>
      <c r="Y393" s="201"/>
      <c r="Z393" s="201"/>
      <c r="AA393" s="201"/>
      <c r="AB393" s="201"/>
      <c r="AC393" s="201"/>
      <c r="AD393" s="201"/>
      <c r="AE393" s="201"/>
      <c r="AF393" s="201"/>
      <c r="AG393" s="201"/>
      <c r="AH393" s="201"/>
      <c r="AI393" s="201"/>
      <c r="AJ393" s="201"/>
      <c r="AK393" s="201"/>
      <c r="AL393" s="201"/>
      <c r="AM393" s="201"/>
    </row>
    <row r="394" spans="21:39" ht="39.950000000000003" customHeight="1" x14ac:dyDescent="0.25">
      <c r="U394" s="201"/>
      <c r="V394" s="201"/>
      <c r="W394" s="201"/>
      <c r="X394" s="201"/>
      <c r="Y394" s="201"/>
      <c r="Z394" s="201"/>
      <c r="AA394" s="201"/>
      <c r="AB394" s="201"/>
      <c r="AC394" s="201"/>
      <c r="AD394" s="201"/>
      <c r="AE394" s="201"/>
      <c r="AF394" s="201"/>
      <c r="AG394" s="201"/>
      <c r="AH394" s="201"/>
      <c r="AI394" s="201"/>
      <c r="AJ394" s="201"/>
      <c r="AK394" s="201"/>
      <c r="AL394" s="201"/>
      <c r="AM394" s="201"/>
    </row>
    <row r="395" spans="21:39" ht="39.950000000000003" customHeight="1" x14ac:dyDescent="0.25">
      <c r="U395" s="201"/>
      <c r="V395" s="201"/>
      <c r="W395" s="201"/>
      <c r="X395" s="201"/>
      <c r="Y395" s="201"/>
      <c r="Z395" s="201"/>
      <c r="AA395" s="201"/>
      <c r="AB395" s="201"/>
      <c r="AC395" s="201"/>
      <c r="AD395" s="201"/>
      <c r="AE395" s="201"/>
      <c r="AF395" s="201"/>
      <c r="AG395" s="201"/>
      <c r="AH395" s="201"/>
      <c r="AI395" s="201"/>
      <c r="AJ395" s="201"/>
      <c r="AK395" s="201"/>
      <c r="AL395" s="201"/>
      <c r="AM395" s="201"/>
    </row>
    <row r="396" spans="21:39" ht="39.950000000000003" customHeight="1" x14ac:dyDescent="0.25">
      <c r="U396" s="201"/>
      <c r="V396" s="201"/>
      <c r="W396" s="201"/>
      <c r="X396" s="201"/>
      <c r="Y396" s="201"/>
      <c r="Z396" s="201"/>
      <c r="AA396" s="201"/>
      <c r="AB396" s="201"/>
      <c r="AC396" s="201"/>
      <c r="AD396" s="201"/>
      <c r="AE396" s="201"/>
      <c r="AF396" s="201"/>
      <c r="AG396" s="201"/>
      <c r="AH396" s="201"/>
      <c r="AI396" s="201"/>
      <c r="AJ396" s="201"/>
      <c r="AK396" s="201"/>
      <c r="AL396" s="201"/>
      <c r="AM396" s="201"/>
    </row>
    <row r="397" spans="21:39" ht="39.950000000000003" customHeight="1" x14ac:dyDescent="0.25">
      <c r="U397" s="201"/>
      <c r="V397" s="201"/>
      <c r="W397" s="201"/>
      <c r="X397" s="201"/>
      <c r="Y397" s="201"/>
      <c r="Z397" s="201"/>
      <c r="AA397" s="201"/>
      <c r="AB397" s="201"/>
      <c r="AC397" s="201"/>
      <c r="AD397" s="201"/>
      <c r="AE397" s="201"/>
      <c r="AF397" s="201"/>
      <c r="AG397" s="201"/>
      <c r="AH397" s="201"/>
      <c r="AI397" s="201"/>
      <c r="AJ397" s="201"/>
      <c r="AK397" s="201"/>
      <c r="AL397" s="201"/>
      <c r="AM397" s="201"/>
    </row>
    <row r="398" spans="21:39" ht="39.950000000000003" customHeight="1" x14ac:dyDescent="0.25">
      <c r="U398" s="201"/>
      <c r="V398" s="201"/>
      <c r="W398" s="201"/>
      <c r="X398" s="201"/>
      <c r="Y398" s="201"/>
      <c r="Z398" s="201"/>
      <c r="AA398" s="201"/>
      <c r="AB398" s="201"/>
      <c r="AC398" s="201"/>
      <c r="AD398" s="201"/>
      <c r="AE398" s="201"/>
      <c r="AF398" s="201"/>
      <c r="AG398" s="201"/>
      <c r="AH398" s="201"/>
      <c r="AI398" s="201"/>
      <c r="AJ398" s="201"/>
      <c r="AK398" s="201"/>
      <c r="AL398" s="201"/>
      <c r="AM398" s="201"/>
    </row>
    <row r="399" spans="21:39" ht="39.950000000000003" customHeight="1" x14ac:dyDescent="0.25">
      <c r="U399" s="201"/>
      <c r="V399" s="201"/>
      <c r="W399" s="201"/>
      <c r="X399" s="201"/>
      <c r="Y399" s="201"/>
      <c r="Z399" s="201"/>
      <c r="AA399" s="201"/>
      <c r="AB399" s="201"/>
      <c r="AC399" s="201"/>
      <c r="AD399" s="201"/>
      <c r="AE399" s="201"/>
      <c r="AF399" s="201"/>
      <c r="AG399" s="201"/>
      <c r="AH399" s="201"/>
      <c r="AI399" s="201"/>
      <c r="AJ399" s="201"/>
      <c r="AK399" s="201"/>
      <c r="AL399" s="201"/>
      <c r="AM399" s="201"/>
    </row>
    <row r="400" spans="21:39" ht="39.950000000000003" customHeight="1" x14ac:dyDescent="0.25">
      <c r="U400" s="201"/>
      <c r="V400" s="201"/>
      <c r="W400" s="201"/>
      <c r="X400" s="201"/>
      <c r="Y400" s="201"/>
      <c r="Z400" s="201"/>
      <c r="AA400" s="201"/>
      <c r="AB400" s="201"/>
      <c r="AC400" s="201"/>
      <c r="AD400" s="201"/>
      <c r="AE400" s="201"/>
      <c r="AF400" s="201"/>
      <c r="AG400" s="201"/>
      <c r="AH400" s="201"/>
      <c r="AI400" s="201"/>
      <c r="AJ400" s="201"/>
      <c r="AK400" s="201"/>
      <c r="AL400" s="201"/>
      <c r="AM400" s="201"/>
    </row>
    <row r="401" spans="21:39" ht="39.950000000000003" customHeight="1" x14ac:dyDescent="0.25">
      <c r="U401" s="201"/>
      <c r="V401" s="201"/>
      <c r="W401" s="201"/>
      <c r="X401" s="201"/>
      <c r="Y401" s="201"/>
      <c r="Z401" s="201"/>
      <c r="AA401" s="201"/>
      <c r="AB401" s="201"/>
      <c r="AC401" s="201"/>
      <c r="AD401" s="201"/>
      <c r="AE401" s="201"/>
      <c r="AF401" s="201"/>
      <c r="AG401" s="201"/>
      <c r="AH401" s="201"/>
      <c r="AI401" s="201"/>
      <c r="AJ401" s="201"/>
      <c r="AK401" s="201"/>
      <c r="AL401" s="201"/>
      <c r="AM401" s="201"/>
    </row>
    <row r="402" spans="21:39" ht="39.950000000000003" customHeight="1" x14ac:dyDescent="0.25">
      <c r="U402" s="201"/>
      <c r="V402" s="201"/>
      <c r="W402" s="201"/>
      <c r="X402" s="201"/>
      <c r="Y402" s="201"/>
      <c r="Z402" s="201"/>
      <c r="AA402" s="201"/>
      <c r="AB402" s="201"/>
      <c r="AC402" s="201"/>
      <c r="AD402" s="201"/>
      <c r="AE402" s="201"/>
      <c r="AF402" s="201"/>
      <c r="AG402" s="201"/>
      <c r="AH402" s="201"/>
      <c r="AI402" s="201"/>
      <c r="AJ402" s="201"/>
      <c r="AK402" s="201"/>
      <c r="AL402" s="201"/>
      <c r="AM402" s="201"/>
    </row>
    <row r="403" spans="21:39" ht="39.950000000000003" customHeight="1" x14ac:dyDescent="0.25">
      <c r="U403" s="201"/>
      <c r="V403" s="201"/>
      <c r="W403" s="201"/>
      <c r="X403" s="201"/>
      <c r="Y403" s="201"/>
      <c r="Z403" s="201"/>
      <c r="AA403" s="201"/>
      <c r="AB403" s="201"/>
      <c r="AC403" s="201"/>
      <c r="AD403" s="201"/>
      <c r="AE403" s="201"/>
      <c r="AF403" s="201"/>
      <c r="AG403" s="201"/>
      <c r="AH403" s="201"/>
      <c r="AI403" s="201"/>
      <c r="AJ403" s="201"/>
      <c r="AK403" s="201"/>
      <c r="AL403" s="201"/>
      <c r="AM403" s="201"/>
    </row>
    <row r="404" spans="21:39" ht="39.950000000000003" customHeight="1" x14ac:dyDescent="0.25">
      <c r="U404" s="201"/>
      <c r="V404" s="201"/>
      <c r="W404" s="201"/>
      <c r="X404" s="201"/>
      <c r="Y404" s="201"/>
      <c r="Z404" s="201"/>
      <c r="AA404" s="201"/>
      <c r="AB404" s="201"/>
      <c r="AC404" s="201"/>
      <c r="AD404" s="201"/>
      <c r="AE404" s="201"/>
      <c r="AF404" s="201"/>
      <c r="AG404" s="201"/>
      <c r="AH404" s="201"/>
      <c r="AI404" s="201"/>
      <c r="AJ404" s="201"/>
      <c r="AK404" s="201"/>
      <c r="AL404" s="201"/>
      <c r="AM404" s="201"/>
    </row>
    <row r="405" spans="21:39" ht="39.950000000000003" customHeight="1" x14ac:dyDescent="0.25">
      <c r="U405" s="201"/>
      <c r="V405" s="201"/>
      <c r="W405" s="201"/>
      <c r="X405" s="201"/>
      <c r="Y405" s="201"/>
      <c r="Z405" s="201"/>
      <c r="AA405" s="201"/>
      <c r="AB405" s="201"/>
      <c r="AC405" s="201"/>
      <c r="AD405" s="201"/>
      <c r="AE405" s="201"/>
      <c r="AF405" s="201"/>
      <c r="AG405" s="201"/>
      <c r="AH405" s="201"/>
      <c r="AI405" s="201"/>
      <c r="AJ405" s="201"/>
      <c r="AK405" s="201"/>
      <c r="AL405" s="201"/>
      <c r="AM405" s="201"/>
    </row>
    <row r="406" spans="21:39" ht="39.950000000000003" customHeight="1" x14ac:dyDescent="0.25">
      <c r="U406" s="201"/>
      <c r="V406" s="201"/>
      <c r="W406" s="201"/>
      <c r="X406" s="201"/>
      <c r="Y406" s="201"/>
      <c r="Z406" s="201"/>
      <c r="AA406" s="201"/>
      <c r="AB406" s="201"/>
      <c r="AC406" s="201"/>
      <c r="AD406" s="201"/>
      <c r="AE406" s="201"/>
      <c r="AF406" s="201"/>
      <c r="AG406" s="201"/>
      <c r="AH406" s="201"/>
      <c r="AI406" s="201"/>
      <c r="AJ406" s="201"/>
      <c r="AK406" s="201"/>
      <c r="AL406" s="201"/>
      <c r="AM406" s="201"/>
    </row>
    <row r="407" spans="21:39" ht="39.950000000000003" customHeight="1" x14ac:dyDescent="0.25">
      <c r="U407" s="201"/>
      <c r="V407" s="201"/>
      <c r="W407" s="201"/>
      <c r="X407" s="201"/>
      <c r="Y407" s="201"/>
      <c r="Z407" s="201"/>
      <c r="AA407" s="201"/>
      <c r="AB407" s="201"/>
      <c r="AC407" s="201"/>
      <c r="AD407" s="201"/>
      <c r="AE407" s="201"/>
      <c r="AF407" s="201"/>
      <c r="AG407" s="201"/>
      <c r="AH407" s="201"/>
      <c r="AI407" s="201"/>
      <c r="AJ407" s="201"/>
      <c r="AK407" s="201"/>
      <c r="AL407" s="201"/>
      <c r="AM407" s="201"/>
    </row>
    <row r="408" spans="21:39" ht="39.950000000000003" customHeight="1" x14ac:dyDescent="0.25">
      <c r="U408" s="201"/>
      <c r="V408" s="201"/>
      <c r="W408" s="201"/>
      <c r="X408" s="201"/>
      <c r="Y408" s="201"/>
      <c r="Z408" s="201"/>
      <c r="AA408" s="201"/>
      <c r="AB408" s="201"/>
      <c r="AC408" s="201"/>
      <c r="AD408" s="201"/>
      <c r="AE408" s="201"/>
      <c r="AF408" s="201"/>
      <c r="AG408" s="201"/>
      <c r="AH408" s="201"/>
      <c r="AI408" s="201"/>
      <c r="AJ408" s="201"/>
      <c r="AK408" s="201"/>
      <c r="AL408" s="201"/>
      <c r="AM408" s="201"/>
    </row>
    <row r="409" spans="21:39" ht="39.950000000000003" customHeight="1" x14ac:dyDescent="0.25">
      <c r="U409" s="201"/>
      <c r="V409" s="201"/>
      <c r="W409" s="201"/>
      <c r="X409" s="201"/>
      <c r="Y409" s="201"/>
      <c r="Z409" s="201"/>
      <c r="AA409" s="201"/>
      <c r="AB409" s="201"/>
      <c r="AC409" s="201"/>
      <c r="AD409" s="201"/>
      <c r="AE409" s="201"/>
      <c r="AF409" s="201"/>
      <c r="AG409" s="201"/>
      <c r="AH409" s="201"/>
      <c r="AI409" s="201"/>
      <c r="AJ409" s="201"/>
      <c r="AK409" s="201"/>
      <c r="AL409" s="201"/>
      <c r="AM409" s="201"/>
    </row>
    <row r="410" spans="21:39" ht="39.950000000000003" customHeight="1" x14ac:dyDescent="0.25">
      <c r="U410" s="201"/>
      <c r="V410" s="201"/>
      <c r="W410" s="201"/>
      <c r="X410" s="201"/>
      <c r="Y410" s="201"/>
      <c r="Z410" s="201"/>
      <c r="AA410" s="201"/>
      <c r="AB410" s="201"/>
      <c r="AC410" s="201"/>
      <c r="AD410" s="201"/>
      <c r="AE410" s="201"/>
      <c r="AF410" s="201"/>
      <c r="AG410" s="201"/>
      <c r="AH410" s="201"/>
      <c r="AI410" s="201"/>
      <c r="AJ410" s="201"/>
      <c r="AK410" s="201"/>
      <c r="AL410" s="201"/>
      <c r="AM410" s="201"/>
    </row>
    <row r="411" spans="21:39" ht="39.950000000000003" customHeight="1" x14ac:dyDescent="0.25">
      <c r="U411" s="201"/>
      <c r="V411" s="201"/>
      <c r="W411" s="201"/>
      <c r="X411" s="201"/>
      <c r="Y411" s="201"/>
      <c r="Z411" s="201"/>
      <c r="AA411" s="201"/>
      <c r="AB411" s="201"/>
      <c r="AC411" s="201"/>
      <c r="AD411" s="201"/>
      <c r="AE411" s="201"/>
      <c r="AF411" s="201"/>
      <c r="AG411" s="201"/>
      <c r="AH411" s="201"/>
      <c r="AI411" s="201"/>
      <c r="AJ411" s="201"/>
      <c r="AK411" s="201"/>
      <c r="AL411" s="201"/>
      <c r="AM411" s="201"/>
    </row>
    <row r="412" spans="21:39" ht="39.950000000000003" customHeight="1" x14ac:dyDescent="0.25">
      <c r="U412" s="201"/>
      <c r="V412" s="201"/>
      <c r="W412" s="201"/>
      <c r="X412" s="201"/>
      <c r="Y412" s="201"/>
      <c r="Z412" s="201"/>
      <c r="AA412" s="201"/>
      <c r="AB412" s="201"/>
      <c r="AC412" s="201"/>
      <c r="AD412" s="201"/>
      <c r="AE412" s="201"/>
      <c r="AF412" s="201"/>
      <c r="AG412" s="201"/>
      <c r="AH412" s="201"/>
      <c r="AI412" s="201"/>
      <c r="AJ412" s="201"/>
      <c r="AK412" s="201"/>
      <c r="AL412" s="201"/>
      <c r="AM412" s="201"/>
    </row>
    <row r="413" spans="21:39" ht="39.950000000000003" customHeight="1" x14ac:dyDescent="0.25">
      <c r="U413" s="201"/>
      <c r="V413" s="201"/>
      <c r="W413" s="201"/>
      <c r="X413" s="201"/>
      <c r="Y413" s="201"/>
      <c r="Z413" s="201"/>
      <c r="AA413" s="201"/>
      <c r="AB413" s="201"/>
      <c r="AC413" s="201"/>
      <c r="AD413" s="201"/>
      <c r="AE413" s="201"/>
      <c r="AF413" s="201"/>
      <c r="AG413" s="201"/>
      <c r="AH413" s="201"/>
      <c r="AI413" s="201"/>
      <c r="AJ413" s="201"/>
      <c r="AK413" s="201"/>
      <c r="AL413" s="201"/>
      <c r="AM413" s="201"/>
    </row>
    <row r="414" spans="21:39" ht="39.950000000000003" customHeight="1" x14ac:dyDescent="0.25">
      <c r="U414" s="201"/>
      <c r="V414" s="201"/>
      <c r="W414" s="201"/>
      <c r="X414" s="201"/>
      <c r="Y414" s="201"/>
      <c r="Z414" s="201"/>
      <c r="AA414" s="201"/>
      <c r="AB414" s="201"/>
      <c r="AC414" s="201"/>
      <c r="AD414" s="201"/>
      <c r="AE414" s="201"/>
      <c r="AF414" s="201"/>
      <c r="AG414" s="201"/>
      <c r="AH414" s="201"/>
      <c r="AI414" s="201"/>
      <c r="AJ414" s="201"/>
      <c r="AK414" s="201"/>
      <c r="AL414" s="201"/>
      <c r="AM414" s="201"/>
    </row>
    <row r="415" spans="21:39" ht="39.950000000000003" customHeight="1" x14ac:dyDescent="0.25">
      <c r="U415" s="201"/>
      <c r="V415" s="201"/>
      <c r="W415" s="201"/>
      <c r="X415" s="201"/>
      <c r="Y415" s="201"/>
      <c r="Z415" s="201"/>
      <c r="AA415" s="201"/>
      <c r="AB415" s="201"/>
      <c r="AC415" s="201"/>
      <c r="AD415" s="201"/>
      <c r="AE415" s="201"/>
      <c r="AF415" s="201"/>
      <c r="AG415" s="201"/>
      <c r="AH415" s="201"/>
      <c r="AI415" s="201"/>
      <c r="AJ415" s="201"/>
      <c r="AK415" s="201"/>
      <c r="AL415" s="201"/>
      <c r="AM415" s="201"/>
    </row>
    <row r="416" spans="21:39" ht="39.950000000000003" customHeight="1" x14ac:dyDescent="0.25">
      <c r="U416" s="201"/>
      <c r="V416" s="201"/>
      <c r="W416" s="201"/>
      <c r="X416" s="201"/>
      <c r="Y416" s="201"/>
      <c r="Z416" s="201"/>
      <c r="AA416" s="201"/>
      <c r="AB416" s="201"/>
      <c r="AC416" s="201"/>
      <c r="AD416" s="201"/>
      <c r="AE416" s="201"/>
      <c r="AF416" s="201"/>
      <c r="AG416" s="201"/>
      <c r="AH416" s="201"/>
      <c r="AI416" s="201"/>
      <c r="AJ416" s="201"/>
      <c r="AK416" s="201"/>
      <c r="AL416" s="201"/>
      <c r="AM416" s="201"/>
    </row>
    <row r="417" spans="21:39" ht="39.950000000000003" customHeight="1" x14ac:dyDescent="0.25">
      <c r="U417" s="201"/>
      <c r="V417" s="201"/>
      <c r="W417" s="201"/>
      <c r="X417" s="201"/>
      <c r="Y417" s="201"/>
      <c r="Z417" s="201"/>
      <c r="AA417" s="201"/>
      <c r="AB417" s="201"/>
      <c r="AC417" s="201"/>
      <c r="AD417" s="201"/>
      <c r="AE417" s="201"/>
      <c r="AF417" s="201"/>
      <c r="AG417" s="201"/>
      <c r="AH417" s="201"/>
      <c r="AI417" s="201"/>
      <c r="AJ417" s="201"/>
      <c r="AK417" s="201"/>
      <c r="AL417" s="201"/>
      <c r="AM417" s="201"/>
    </row>
    <row r="418" spans="21:39" ht="39.950000000000003" customHeight="1" x14ac:dyDescent="0.25">
      <c r="U418" s="201"/>
      <c r="V418" s="201"/>
      <c r="W418" s="201"/>
      <c r="X418" s="201"/>
      <c r="Y418" s="201"/>
      <c r="Z418" s="201"/>
      <c r="AA418" s="201"/>
      <c r="AB418" s="201"/>
      <c r="AC418" s="201"/>
      <c r="AD418" s="201"/>
      <c r="AE418" s="201"/>
      <c r="AF418" s="201"/>
      <c r="AG418" s="201"/>
      <c r="AH418" s="201"/>
      <c r="AI418" s="201"/>
      <c r="AJ418" s="201"/>
      <c r="AK418" s="201"/>
      <c r="AL418" s="201"/>
      <c r="AM418" s="201"/>
    </row>
    <row r="419" spans="21:39" ht="39.950000000000003" customHeight="1" x14ac:dyDescent="0.25">
      <c r="U419" s="201"/>
      <c r="V419" s="201"/>
      <c r="W419" s="201"/>
      <c r="X419" s="201"/>
      <c r="Y419" s="201"/>
      <c r="Z419" s="201"/>
      <c r="AA419" s="201"/>
      <c r="AB419" s="201"/>
      <c r="AC419" s="201"/>
      <c r="AD419" s="201"/>
      <c r="AE419" s="201"/>
      <c r="AF419" s="201"/>
      <c r="AG419" s="201"/>
      <c r="AH419" s="201"/>
      <c r="AI419" s="201"/>
      <c r="AJ419" s="201"/>
      <c r="AK419" s="201"/>
      <c r="AL419" s="201"/>
      <c r="AM419" s="201"/>
    </row>
    <row r="420" spans="21:39" ht="39.950000000000003" customHeight="1" x14ac:dyDescent="0.25">
      <c r="U420" s="201"/>
      <c r="V420" s="201"/>
      <c r="W420" s="201"/>
      <c r="X420" s="201"/>
      <c r="Y420" s="201"/>
      <c r="Z420" s="201"/>
      <c r="AA420" s="201"/>
      <c r="AB420" s="201"/>
      <c r="AC420" s="201"/>
      <c r="AD420" s="201"/>
      <c r="AE420" s="201"/>
      <c r="AF420" s="201"/>
      <c r="AG420" s="201"/>
      <c r="AH420" s="201"/>
      <c r="AI420" s="201"/>
      <c r="AJ420" s="201"/>
      <c r="AK420" s="201"/>
      <c r="AL420" s="201"/>
      <c r="AM420" s="201"/>
    </row>
    <row r="421" spans="21:39" ht="39.950000000000003" customHeight="1" x14ac:dyDescent="0.25">
      <c r="U421" s="201"/>
      <c r="V421" s="201"/>
      <c r="W421" s="201"/>
      <c r="X421" s="201"/>
      <c r="Y421" s="201"/>
      <c r="Z421" s="201"/>
      <c r="AA421" s="201"/>
      <c r="AB421" s="201"/>
      <c r="AC421" s="201"/>
      <c r="AD421" s="201"/>
      <c r="AE421" s="201"/>
      <c r="AF421" s="201"/>
      <c r="AG421" s="201"/>
      <c r="AH421" s="201"/>
      <c r="AI421" s="201"/>
      <c r="AJ421" s="201"/>
      <c r="AK421" s="201"/>
      <c r="AL421" s="201"/>
      <c r="AM421" s="201"/>
    </row>
    <row r="422" spans="21:39" ht="39.950000000000003" customHeight="1" x14ac:dyDescent="0.25">
      <c r="U422" s="201"/>
      <c r="V422" s="201"/>
      <c r="W422" s="201"/>
      <c r="X422" s="201"/>
      <c r="Y422" s="201"/>
      <c r="Z422" s="201"/>
      <c r="AA422" s="201"/>
      <c r="AB422" s="201"/>
      <c r="AC422" s="201"/>
      <c r="AD422" s="201"/>
      <c r="AE422" s="201"/>
      <c r="AF422" s="201"/>
      <c r="AG422" s="201"/>
      <c r="AH422" s="201"/>
      <c r="AI422" s="201"/>
      <c r="AJ422" s="201"/>
      <c r="AK422" s="201"/>
      <c r="AL422" s="201"/>
      <c r="AM422" s="201"/>
    </row>
    <row r="423" spans="21:39" ht="39.950000000000003" customHeight="1" x14ac:dyDescent="0.25">
      <c r="U423" s="201"/>
      <c r="V423" s="201"/>
      <c r="W423" s="201"/>
      <c r="X423" s="201"/>
      <c r="Y423" s="201"/>
      <c r="Z423" s="201"/>
      <c r="AA423" s="201"/>
      <c r="AB423" s="201"/>
      <c r="AC423" s="201"/>
      <c r="AD423" s="201"/>
      <c r="AE423" s="201"/>
      <c r="AF423" s="201"/>
      <c r="AG423" s="201"/>
      <c r="AH423" s="201"/>
      <c r="AI423" s="201"/>
      <c r="AJ423" s="201"/>
      <c r="AK423" s="201"/>
      <c r="AL423" s="201"/>
      <c r="AM423" s="201"/>
    </row>
    <row r="424" spans="21:39" ht="39.950000000000003" customHeight="1" x14ac:dyDescent="0.25">
      <c r="U424" s="201"/>
      <c r="V424" s="201"/>
      <c r="W424" s="201"/>
      <c r="X424" s="201"/>
      <c r="Y424" s="201"/>
      <c r="Z424" s="201"/>
      <c r="AA424" s="201"/>
      <c r="AB424" s="201"/>
      <c r="AC424" s="201"/>
      <c r="AD424" s="201"/>
      <c r="AE424" s="201"/>
      <c r="AF424" s="201"/>
      <c r="AG424" s="201"/>
      <c r="AH424" s="201"/>
      <c r="AI424" s="201"/>
      <c r="AJ424" s="201"/>
      <c r="AK424" s="201"/>
      <c r="AL424" s="201"/>
      <c r="AM424" s="201"/>
    </row>
    <row r="425" spans="21:39" ht="39.950000000000003" customHeight="1" x14ac:dyDescent="0.25">
      <c r="U425" s="201"/>
      <c r="V425" s="201"/>
      <c r="W425" s="201"/>
      <c r="X425" s="201"/>
      <c r="Y425" s="201"/>
      <c r="Z425" s="201"/>
      <c r="AA425" s="201"/>
      <c r="AB425" s="201"/>
      <c r="AC425" s="201"/>
      <c r="AD425" s="201"/>
      <c r="AE425" s="201"/>
      <c r="AF425" s="201"/>
      <c r="AG425" s="201"/>
      <c r="AH425" s="201"/>
      <c r="AI425" s="201"/>
      <c r="AJ425" s="201"/>
      <c r="AK425" s="201"/>
      <c r="AL425" s="201"/>
      <c r="AM425" s="201"/>
    </row>
    <row r="426" spans="21:39" ht="39.950000000000003" customHeight="1" x14ac:dyDescent="0.25">
      <c r="U426" s="201"/>
      <c r="V426" s="201"/>
      <c r="W426" s="201"/>
      <c r="X426" s="201"/>
      <c r="Y426" s="201"/>
      <c r="Z426" s="201"/>
      <c r="AA426" s="201"/>
      <c r="AB426" s="201"/>
      <c r="AC426" s="201"/>
      <c r="AD426" s="201"/>
      <c r="AE426" s="201"/>
      <c r="AF426" s="201"/>
      <c r="AG426" s="201"/>
      <c r="AH426" s="201"/>
      <c r="AI426" s="201"/>
      <c r="AJ426" s="201"/>
      <c r="AK426" s="201"/>
      <c r="AL426" s="201"/>
      <c r="AM426" s="201"/>
    </row>
    <row r="427" spans="21:39" ht="39.950000000000003" customHeight="1" x14ac:dyDescent="0.25">
      <c r="U427" s="201"/>
      <c r="V427" s="201"/>
      <c r="W427" s="201"/>
      <c r="X427" s="201"/>
      <c r="Y427" s="201"/>
      <c r="Z427" s="201"/>
      <c r="AA427" s="201"/>
      <c r="AB427" s="201"/>
      <c r="AC427" s="201"/>
      <c r="AD427" s="201"/>
      <c r="AE427" s="201"/>
      <c r="AF427" s="201"/>
      <c r="AG427" s="201"/>
      <c r="AH427" s="201"/>
      <c r="AI427" s="201"/>
      <c r="AJ427" s="201"/>
      <c r="AK427" s="201"/>
      <c r="AL427" s="201"/>
      <c r="AM427" s="201"/>
    </row>
    <row r="428" spans="21:39" ht="39.950000000000003" customHeight="1" x14ac:dyDescent="0.25">
      <c r="U428" s="201"/>
      <c r="V428" s="201"/>
      <c r="W428" s="201"/>
      <c r="X428" s="201"/>
      <c r="Y428" s="201"/>
      <c r="Z428" s="201"/>
      <c r="AA428" s="201"/>
      <c r="AB428" s="201"/>
      <c r="AC428" s="201"/>
      <c r="AD428" s="201"/>
      <c r="AE428" s="201"/>
      <c r="AF428" s="201"/>
      <c r="AG428" s="201"/>
      <c r="AH428" s="201"/>
      <c r="AI428" s="201"/>
      <c r="AJ428" s="201"/>
      <c r="AK428" s="201"/>
      <c r="AL428" s="201"/>
      <c r="AM428" s="201"/>
    </row>
    <row r="429" spans="21:39" ht="39.950000000000003" customHeight="1" x14ac:dyDescent="0.25">
      <c r="U429" s="201"/>
      <c r="V429" s="201"/>
      <c r="W429" s="201"/>
      <c r="X429" s="201"/>
      <c r="Y429" s="201"/>
      <c r="Z429" s="201"/>
      <c r="AA429" s="201"/>
      <c r="AB429" s="201"/>
      <c r="AC429" s="201"/>
      <c r="AD429" s="201"/>
      <c r="AE429" s="201"/>
      <c r="AF429" s="201"/>
      <c r="AG429" s="201"/>
      <c r="AH429" s="201"/>
      <c r="AI429" s="201"/>
      <c r="AJ429" s="201"/>
      <c r="AK429" s="201"/>
      <c r="AL429" s="201"/>
      <c r="AM429" s="201"/>
    </row>
    <row r="430" spans="21:39" ht="39.950000000000003" customHeight="1" x14ac:dyDescent="0.25">
      <c r="U430" s="201"/>
      <c r="V430" s="201"/>
      <c r="W430" s="201"/>
      <c r="X430" s="201"/>
      <c r="Y430" s="201"/>
      <c r="Z430" s="201"/>
      <c r="AA430" s="201"/>
      <c r="AB430" s="201"/>
      <c r="AC430" s="201"/>
      <c r="AD430" s="201"/>
      <c r="AE430" s="201"/>
      <c r="AF430" s="201"/>
      <c r="AG430" s="201"/>
      <c r="AH430" s="201"/>
      <c r="AI430" s="201"/>
      <c r="AJ430" s="201"/>
      <c r="AK430" s="201"/>
      <c r="AL430" s="201"/>
      <c r="AM430" s="201"/>
    </row>
    <row r="431" spans="21:39" ht="39.950000000000003" customHeight="1" x14ac:dyDescent="0.25">
      <c r="U431" s="201"/>
      <c r="V431" s="201"/>
      <c r="W431" s="201"/>
      <c r="X431" s="201"/>
      <c r="Y431" s="201"/>
      <c r="Z431" s="201"/>
      <c r="AA431" s="201"/>
      <c r="AB431" s="201"/>
      <c r="AC431" s="201"/>
      <c r="AD431" s="201"/>
      <c r="AE431" s="201"/>
      <c r="AF431" s="201"/>
      <c r="AG431" s="201"/>
      <c r="AH431" s="201"/>
      <c r="AI431" s="201"/>
      <c r="AJ431" s="201"/>
      <c r="AK431" s="201"/>
      <c r="AL431" s="201"/>
      <c r="AM431" s="201"/>
    </row>
    <row r="432" spans="21:39" ht="39.950000000000003" customHeight="1" x14ac:dyDescent="0.25">
      <c r="U432" s="201"/>
      <c r="V432" s="201"/>
      <c r="W432" s="201"/>
      <c r="X432" s="201"/>
      <c r="Y432" s="201"/>
      <c r="Z432" s="201"/>
      <c r="AA432" s="201"/>
      <c r="AB432" s="201"/>
      <c r="AC432" s="201"/>
      <c r="AD432" s="201"/>
      <c r="AE432" s="201"/>
      <c r="AF432" s="201"/>
      <c r="AG432" s="201"/>
      <c r="AH432" s="201"/>
      <c r="AI432" s="201"/>
      <c r="AJ432" s="201"/>
      <c r="AK432" s="201"/>
      <c r="AL432" s="201"/>
      <c r="AM432" s="201"/>
    </row>
    <row r="433" spans="21:39" ht="39.950000000000003" customHeight="1" x14ac:dyDescent="0.25">
      <c r="U433" s="201"/>
      <c r="V433" s="201"/>
      <c r="W433" s="201"/>
      <c r="X433" s="201"/>
      <c r="Y433" s="201"/>
      <c r="Z433" s="201"/>
      <c r="AA433" s="201"/>
      <c r="AB433" s="201"/>
      <c r="AC433" s="201"/>
      <c r="AD433" s="201"/>
      <c r="AE433" s="201"/>
      <c r="AF433" s="201"/>
      <c r="AG433" s="201"/>
      <c r="AH433" s="201"/>
      <c r="AI433" s="201"/>
      <c r="AJ433" s="201"/>
      <c r="AK433" s="201"/>
      <c r="AL433" s="201"/>
      <c r="AM433" s="201"/>
    </row>
    <row r="434" spans="21:39" ht="39.950000000000003" customHeight="1" x14ac:dyDescent="0.25">
      <c r="U434" s="201"/>
      <c r="V434" s="201"/>
      <c r="W434" s="201"/>
      <c r="X434" s="201"/>
      <c r="Y434" s="201"/>
      <c r="Z434" s="201"/>
      <c r="AA434" s="201"/>
      <c r="AB434" s="201"/>
      <c r="AC434" s="201"/>
      <c r="AD434" s="201"/>
      <c r="AE434" s="201"/>
      <c r="AF434" s="201"/>
      <c r="AG434" s="201"/>
      <c r="AH434" s="201"/>
      <c r="AI434" s="201"/>
      <c r="AJ434" s="201"/>
      <c r="AK434" s="201"/>
      <c r="AL434" s="201"/>
      <c r="AM434" s="201"/>
    </row>
    <row r="435" spans="21:39" ht="39.950000000000003" customHeight="1" x14ac:dyDescent="0.25">
      <c r="U435" s="201"/>
      <c r="V435" s="201"/>
      <c r="W435" s="201"/>
      <c r="X435" s="201"/>
      <c r="Y435" s="201"/>
      <c r="Z435" s="201"/>
      <c r="AA435" s="201"/>
      <c r="AB435" s="201"/>
      <c r="AC435" s="201"/>
      <c r="AD435" s="201"/>
      <c r="AE435" s="201"/>
      <c r="AF435" s="201"/>
      <c r="AG435" s="201"/>
      <c r="AH435" s="201"/>
      <c r="AI435" s="201"/>
      <c r="AJ435" s="201"/>
      <c r="AK435" s="201"/>
      <c r="AL435" s="201"/>
      <c r="AM435" s="201"/>
    </row>
    <row r="436" spans="21:39" ht="39.950000000000003" customHeight="1" x14ac:dyDescent="0.25">
      <c r="U436" s="201"/>
      <c r="V436" s="201"/>
      <c r="W436" s="201"/>
      <c r="X436" s="201"/>
      <c r="Y436" s="201"/>
      <c r="Z436" s="201"/>
      <c r="AA436" s="201"/>
      <c r="AB436" s="201"/>
      <c r="AC436" s="201"/>
      <c r="AD436" s="201"/>
      <c r="AE436" s="201"/>
      <c r="AF436" s="201"/>
      <c r="AG436" s="201"/>
      <c r="AH436" s="201"/>
      <c r="AI436" s="201"/>
      <c r="AJ436" s="201"/>
      <c r="AK436" s="201"/>
      <c r="AL436" s="201"/>
      <c r="AM436" s="201"/>
    </row>
    <row r="437" spans="21:39" ht="39.950000000000003" customHeight="1" x14ac:dyDescent="0.25">
      <c r="U437" s="201"/>
      <c r="V437" s="201"/>
      <c r="W437" s="201"/>
      <c r="X437" s="201"/>
      <c r="Y437" s="201"/>
      <c r="Z437" s="201"/>
      <c r="AA437" s="201"/>
      <c r="AB437" s="201"/>
      <c r="AC437" s="201"/>
      <c r="AD437" s="201"/>
      <c r="AE437" s="201"/>
      <c r="AF437" s="201"/>
      <c r="AG437" s="201"/>
      <c r="AH437" s="201"/>
      <c r="AI437" s="201"/>
      <c r="AJ437" s="201"/>
      <c r="AK437" s="201"/>
      <c r="AL437" s="201"/>
      <c r="AM437" s="201"/>
    </row>
    <row r="438" spans="21:39" ht="39.950000000000003" customHeight="1" x14ac:dyDescent="0.25">
      <c r="U438" s="201"/>
      <c r="V438" s="201"/>
      <c r="W438" s="201"/>
      <c r="X438" s="201"/>
      <c r="Y438" s="201"/>
      <c r="Z438" s="201"/>
      <c r="AA438" s="201"/>
      <c r="AB438" s="201"/>
      <c r="AC438" s="201"/>
      <c r="AD438" s="201"/>
      <c r="AE438" s="201"/>
      <c r="AF438" s="201"/>
      <c r="AG438" s="201"/>
      <c r="AH438" s="201"/>
      <c r="AI438" s="201"/>
      <c r="AJ438" s="201"/>
      <c r="AK438" s="201"/>
      <c r="AL438" s="201"/>
      <c r="AM438" s="201"/>
    </row>
    <row r="439" spans="21:39" ht="39.950000000000003" customHeight="1" x14ac:dyDescent="0.25">
      <c r="U439" s="201"/>
      <c r="V439" s="201"/>
      <c r="W439" s="201"/>
      <c r="X439" s="201"/>
      <c r="Y439" s="201"/>
      <c r="Z439" s="201"/>
      <c r="AA439" s="201"/>
      <c r="AB439" s="201"/>
      <c r="AC439" s="201"/>
      <c r="AD439" s="201"/>
      <c r="AE439" s="201"/>
      <c r="AF439" s="201"/>
      <c r="AG439" s="201"/>
      <c r="AH439" s="201"/>
      <c r="AI439" s="201"/>
      <c r="AJ439" s="201"/>
      <c r="AK439" s="201"/>
      <c r="AL439" s="201"/>
      <c r="AM439" s="201"/>
    </row>
    <row r="440" spans="21:39" ht="39.950000000000003" customHeight="1" x14ac:dyDescent="0.25">
      <c r="U440" s="201"/>
      <c r="V440" s="201"/>
      <c r="W440" s="201"/>
      <c r="X440" s="201"/>
      <c r="Y440" s="201"/>
      <c r="Z440" s="201"/>
      <c r="AA440" s="201"/>
      <c r="AB440" s="201"/>
      <c r="AC440" s="201"/>
      <c r="AD440" s="201"/>
      <c r="AE440" s="201"/>
      <c r="AF440" s="201"/>
      <c r="AG440" s="201"/>
      <c r="AH440" s="201"/>
      <c r="AI440" s="201"/>
      <c r="AJ440" s="201"/>
      <c r="AK440" s="201"/>
      <c r="AL440" s="201"/>
      <c r="AM440" s="201"/>
    </row>
    <row r="441" spans="21:39" ht="39.950000000000003" customHeight="1" x14ac:dyDescent="0.25">
      <c r="U441" s="201"/>
      <c r="V441" s="201"/>
      <c r="W441" s="201"/>
      <c r="X441" s="201"/>
      <c r="Y441" s="201"/>
      <c r="Z441" s="201"/>
      <c r="AA441" s="201"/>
      <c r="AB441" s="201"/>
      <c r="AC441" s="201"/>
      <c r="AD441" s="201"/>
      <c r="AE441" s="201"/>
      <c r="AF441" s="201"/>
      <c r="AG441" s="201"/>
      <c r="AH441" s="201"/>
      <c r="AI441" s="201"/>
      <c r="AJ441" s="201"/>
      <c r="AK441" s="201"/>
      <c r="AL441" s="201"/>
      <c r="AM441" s="201"/>
    </row>
    <row r="442" spans="21:39" ht="39.950000000000003" customHeight="1" x14ac:dyDescent="0.25">
      <c r="U442" s="201"/>
      <c r="V442" s="201"/>
      <c r="W442" s="201"/>
      <c r="X442" s="201"/>
      <c r="Y442" s="201"/>
      <c r="Z442" s="201"/>
      <c r="AA442" s="201"/>
      <c r="AB442" s="201"/>
      <c r="AC442" s="201"/>
      <c r="AD442" s="201"/>
      <c r="AE442" s="201"/>
      <c r="AF442" s="201"/>
      <c r="AG442" s="201"/>
      <c r="AH442" s="201"/>
      <c r="AI442" s="201"/>
      <c r="AJ442" s="201"/>
      <c r="AK442" s="201"/>
      <c r="AL442" s="201"/>
      <c r="AM442" s="201"/>
    </row>
    <row r="443" spans="21:39" ht="39.950000000000003" customHeight="1" x14ac:dyDescent="0.25">
      <c r="U443" s="201"/>
      <c r="V443" s="201"/>
      <c r="W443" s="201"/>
      <c r="X443" s="201"/>
      <c r="Y443" s="201"/>
      <c r="Z443" s="201"/>
      <c r="AA443" s="201"/>
      <c r="AB443" s="201"/>
      <c r="AC443" s="201"/>
      <c r="AD443" s="201"/>
      <c r="AE443" s="201"/>
      <c r="AF443" s="201"/>
      <c r="AG443" s="201"/>
      <c r="AH443" s="201"/>
      <c r="AI443" s="201"/>
      <c r="AJ443" s="201"/>
      <c r="AK443" s="201"/>
      <c r="AL443" s="201"/>
      <c r="AM443" s="201"/>
    </row>
    <row r="444" spans="21:39" ht="39.950000000000003" customHeight="1" x14ac:dyDescent="0.25">
      <c r="U444" s="201"/>
      <c r="V444" s="201"/>
      <c r="W444" s="201"/>
      <c r="X444" s="201"/>
      <c r="Y444" s="201"/>
      <c r="Z444" s="201"/>
      <c r="AA444" s="201"/>
      <c r="AB444" s="201"/>
      <c r="AC444" s="201"/>
      <c r="AD444" s="201"/>
      <c r="AE444" s="201"/>
      <c r="AF444" s="201"/>
      <c r="AG444" s="201"/>
      <c r="AH444" s="201"/>
      <c r="AI444" s="201"/>
      <c r="AJ444" s="201"/>
      <c r="AK444" s="201"/>
      <c r="AL444" s="201"/>
      <c r="AM444" s="201"/>
    </row>
    <row r="445" spans="21:39" ht="39.950000000000003" customHeight="1" x14ac:dyDescent="0.25">
      <c r="U445" s="201"/>
      <c r="V445" s="201"/>
      <c r="W445" s="201"/>
      <c r="X445" s="201"/>
      <c r="Y445" s="201"/>
      <c r="Z445" s="201"/>
      <c r="AA445" s="201"/>
      <c r="AB445" s="201"/>
      <c r="AC445" s="201"/>
      <c r="AD445" s="201"/>
      <c r="AE445" s="201"/>
      <c r="AF445" s="201"/>
      <c r="AG445" s="201"/>
      <c r="AH445" s="201"/>
      <c r="AI445" s="201"/>
      <c r="AJ445" s="201"/>
      <c r="AK445" s="201"/>
      <c r="AL445" s="201"/>
      <c r="AM445" s="201"/>
    </row>
    <row r="446" spans="21:39" ht="39.950000000000003" customHeight="1" x14ac:dyDescent="0.25">
      <c r="U446" s="201"/>
      <c r="V446" s="201"/>
      <c r="W446" s="201"/>
      <c r="X446" s="201"/>
      <c r="Y446" s="201"/>
      <c r="Z446" s="201"/>
      <c r="AA446" s="201"/>
      <c r="AB446" s="201"/>
      <c r="AC446" s="201"/>
      <c r="AD446" s="201"/>
      <c r="AE446" s="201"/>
      <c r="AF446" s="201"/>
      <c r="AG446" s="201"/>
      <c r="AH446" s="201"/>
      <c r="AI446" s="201"/>
      <c r="AJ446" s="201"/>
      <c r="AK446" s="201"/>
      <c r="AL446" s="201"/>
      <c r="AM446" s="201"/>
    </row>
    <row r="447" spans="21:39" ht="39.950000000000003" customHeight="1" x14ac:dyDescent="0.25">
      <c r="U447" s="201"/>
      <c r="V447" s="201"/>
      <c r="W447" s="201"/>
      <c r="X447" s="201"/>
      <c r="Y447" s="201"/>
      <c r="Z447" s="201"/>
      <c r="AA447" s="201"/>
      <c r="AB447" s="201"/>
      <c r="AC447" s="201"/>
      <c r="AD447" s="201"/>
      <c r="AE447" s="201"/>
      <c r="AF447" s="201"/>
      <c r="AG447" s="201"/>
      <c r="AH447" s="201"/>
      <c r="AI447" s="201"/>
      <c r="AJ447" s="201"/>
      <c r="AK447" s="201"/>
      <c r="AL447" s="201"/>
      <c r="AM447" s="201"/>
    </row>
    <row r="448" spans="21:39" ht="39.950000000000003" customHeight="1" x14ac:dyDescent="0.25">
      <c r="U448" s="201"/>
      <c r="V448" s="201"/>
      <c r="W448" s="201"/>
      <c r="X448" s="201"/>
      <c r="Y448" s="201"/>
      <c r="Z448" s="201"/>
      <c r="AA448" s="201"/>
      <c r="AB448" s="201"/>
      <c r="AC448" s="201"/>
      <c r="AD448" s="201"/>
      <c r="AE448" s="201"/>
      <c r="AF448" s="201"/>
      <c r="AG448" s="201"/>
      <c r="AH448" s="201"/>
      <c r="AI448" s="201"/>
      <c r="AJ448" s="201"/>
      <c r="AK448" s="201"/>
      <c r="AL448" s="201"/>
      <c r="AM448" s="201"/>
    </row>
    <row r="449" spans="21:39" ht="39.950000000000003" customHeight="1" x14ac:dyDescent="0.25">
      <c r="U449" s="201"/>
      <c r="V449" s="201"/>
      <c r="W449" s="201"/>
      <c r="X449" s="201"/>
      <c r="Y449" s="201"/>
      <c r="Z449" s="201"/>
      <c r="AA449" s="201"/>
      <c r="AB449" s="201"/>
      <c r="AC449" s="201"/>
      <c r="AD449" s="201"/>
      <c r="AE449" s="201"/>
      <c r="AF449" s="201"/>
      <c r="AG449" s="201"/>
      <c r="AH449" s="201"/>
      <c r="AI449" s="201"/>
      <c r="AJ449" s="201"/>
      <c r="AK449" s="201"/>
      <c r="AL449" s="201"/>
      <c r="AM449" s="201"/>
    </row>
    <row r="450" spans="21:39" ht="39.950000000000003" customHeight="1" x14ac:dyDescent="0.25">
      <c r="U450" s="201"/>
      <c r="V450" s="201"/>
      <c r="W450" s="201"/>
      <c r="X450" s="201"/>
      <c r="Y450" s="201"/>
      <c r="Z450" s="201"/>
      <c r="AA450" s="201"/>
      <c r="AB450" s="201"/>
      <c r="AC450" s="201"/>
      <c r="AD450" s="201"/>
      <c r="AE450" s="201"/>
      <c r="AF450" s="201"/>
      <c r="AG450" s="201"/>
      <c r="AH450" s="201"/>
      <c r="AI450" s="201"/>
      <c r="AJ450" s="201"/>
      <c r="AK450" s="201"/>
      <c r="AL450" s="201"/>
      <c r="AM450" s="201"/>
    </row>
    <row r="451" spans="21:39" ht="39.950000000000003" customHeight="1" x14ac:dyDescent="0.25">
      <c r="U451" s="201"/>
      <c r="V451" s="201"/>
      <c r="W451" s="201"/>
      <c r="X451" s="201"/>
      <c r="Y451" s="201"/>
      <c r="Z451" s="201"/>
      <c r="AA451" s="201"/>
      <c r="AB451" s="201"/>
      <c r="AC451" s="201"/>
      <c r="AD451" s="201"/>
      <c r="AE451" s="201"/>
      <c r="AF451" s="201"/>
      <c r="AG451" s="201"/>
      <c r="AH451" s="201"/>
      <c r="AI451" s="201"/>
      <c r="AJ451" s="201"/>
      <c r="AK451" s="201"/>
      <c r="AL451" s="201"/>
      <c r="AM451" s="201"/>
    </row>
    <row r="452" spans="21:39" ht="39.950000000000003" customHeight="1" x14ac:dyDescent="0.25">
      <c r="U452" s="201"/>
      <c r="V452" s="201"/>
      <c r="W452" s="201"/>
      <c r="X452" s="201"/>
      <c r="Y452" s="201"/>
      <c r="Z452" s="201"/>
      <c r="AA452" s="201"/>
      <c r="AB452" s="201"/>
      <c r="AC452" s="201"/>
      <c r="AD452" s="201"/>
      <c r="AE452" s="201"/>
      <c r="AF452" s="201"/>
      <c r="AG452" s="201"/>
      <c r="AH452" s="201"/>
      <c r="AI452" s="201"/>
      <c r="AJ452" s="201"/>
      <c r="AK452" s="201"/>
      <c r="AL452" s="201"/>
      <c r="AM452" s="201"/>
    </row>
    <row r="453" spans="21:39" ht="39.950000000000003" customHeight="1" x14ac:dyDescent="0.25">
      <c r="U453" s="201"/>
      <c r="V453" s="201"/>
      <c r="W453" s="201"/>
      <c r="X453" s="201"/>
      <c r="Y453" s="201"/>
      <c r="Z453" s="201"/>
      <c r="AA453" s="201"/>
      <c r="AB453" s="201"/>
      <c r="AC453" s="201"/>
      <c r="AD453" s="201"/>
      <c r="AE453" s="201"/>
      <c r="AF453" s="201"/>
      <c r="AG453" s="201"/>
      <c r="AH453" s="201"/>
      <c r="AI453" s="201"/>
      <c r="AJ453" s="201"/>
      <c r="AK453" s="201"/>
      <c r="AL453" s="201"/>
      <c r="AM453" s="201"/>
    </row>
    <row r="454" spans="21:39" ht="39.950000000000003" customHeight="1" x14ac:dyDescent="0.25">
      <c r="U454" s="201"/>
      <c r="V454" s="201"/>
      <c r="W454" s="201"/>
      <c r="X454" s="201"/>
      <c r="Y454" s="201"/>
      <c r="Z454" s="201"/>
      <c r="AA454" s="201"/>
      <c r="AB454" s="201"/>
      <c r="AC454" s="201"/>
      <c r="AD454" s="201"/>
      <c r="AE454" s="201"/>
      <c r="AF454" s="201"/>
      <c r="AG454" s="201"/>
      <c r="AH454" s="201"/>
      <c r="AI454" s="201"/>
      <c r="AJ454" s="201"/>
      <c r="AK454" s="201"/>
      <c r="AL454" s="201"/>
      <c r="AM454" s="201"/>
    </row>
    <row r="455" spans="21:39" ht="39.950000000000003" customHeight="1" x14ac:dyDescent="0.25">
      <c r="U455" s="201"/>
      <c r="V455" s="201"/>
      <c r="W455" s="201"/>
      <c r="X455" s="201"/>
      <c r="Y455" s="201"/>
      <c r="Z455" s="201"/>
      <c r="AA455" s="201"/>
      <c r="AB455" s="201"/>
      <c r="AC455" s="201"/>
      <c r="AD455" s="201"/>
      <c r="AE455" s="201"/>
      <c r="AF455" s="201"/>
      <c r="AG455" s="201"/>
      <c r="AH455" s="201"/>
      <c r="AI455" s="201"/>
      <c r="AJ455" s="201"/>
      <c r="AK455" s="201"/>
      <c r="AL455" s="201"/>
      <c r="AM455" s="201"/>
    </row>
    <row r="456" spans="21:39" ht="39.950000000000003" customHeight="1" x14ac:dyDescent="0.25">
      <c r="U456" s="201"/>
      <c r="V456" s="201"/>
      <c r="W456" s="201"/>
      <c r="X456" s="201"/>
      <c r="Y456" s="201"/>
      <c r="Z456" s="201"/>
      <c r="AA456" s="201"/>
      <c r="AB456" s="201"/>
      <c r="AC456" s="201"/>
      <c r="AD456" s="201"/>
      <c r="AE456" s="201"/>
      <c r="AF456" s="201"/>
      <c r="AG456" s="201"/>
      <c r="AH456" s="201"/>
      <c r="AI456" s="201"/>
      <c r="AJ456" s="201"/>
      <c r="AK456" s="201"/>
      <c r="AL456" s="201"/>
      <c r="AM456" s="201"/>
    </row>
    <row r="457" spans="21:39" ht="39.950000000000003" customHeight="1" x14ac:dyDescent="0.25">
      <c r="U457" s="201"/>
      <c r="V457" s="201"/>
      <c r="W457" s="201"/>
      <c r="X457" s="201"/>
      <c r="Y457" s="201"/>
      <c r="Z457" s="201"/>
      <c r="AA457" s="201"/>
      <c r="AB457" s="201"/>
      <c r="AC457" s="201"/>
      <c r="AD457" s="201"/>
      <c r="AE457" s="201"/>
      <c r="AF457" s="201"/>
      <c r="AG457" s="201"/>
      <c r="AH457" s="201"/>
      <c r="AI457" s="201"/>
      <c r="AJ457" s="201"/>
      <c r="AK457" s="201"/>
      <c r="AL457" s="201"/>
      <c r="AM457" s="201"/>
    </row>
    <row r="458" spans="21:39" ht="39.950000000000003" customHeight="1" x14ac:dyDescent="0.25">
      <c r="U458" s="201"/>
      <c r="V458" s="201"/>
      <c r="W458" s="201"/>
      <c r="X458" s="201"/>
      <c r="Y458" s="201"/>
      <c r="Z458" s="201"/>
      <c r="AA458" s="201"/>
      <c r="AB458" s="201"/>
      <c r="AC458" s="201"/>
      <c r="AD458" s="201"/>
      <c r="AE458" s="201"/>
      <c r="AF458" s="201"/>
      <c r="AG458" s="201"/>
      <c r="AH458" s="201"/>
      <c r="AI458" s="201"/>
      <c r="AJ458" s="201"/>
      <c r="AK458" s="201"/>
      <c r="AL458" s="201"/>
      <c r="AM458" s="201"/>
    </row>
    <row r="459" spans="21:39" ht="39.950000000000003" customHeight="1" x14ac:dyDescent="0.25">
      <c r="U459" s="201"/>
      <c r="V459" s="201"/>
      <c r="W459" s="201"/>
      <c r="X459" s="201"/>
      <c r="Y459" s="201"/>
      <c r="Z459" s="201"/>
      <c r="AA459" s="201"/>
      <c r="AB459" s="201"/>
      <c r="AC459" s="201"/>
      <c r="AD459" s="201"/>
      <c r="AE459" s="201"/>
      <c r="AF459" s="201"/>
      <c r="AG459" s="201"/>
      <c r="AH459" s="201"/>
      <c r="AI459" s="201"/>
      <c r="AJ459" s="201"/>
      <c r="AK459" s="201"/>
      <c r="AL459" s="201"/>
      <c r="AM459" s="201"/>
    </row>
    <row r="460" spans="21:39" ht="39.950000000000003" customHeight="1" x14ac:dyDescent="0.25">
      <c r="U460" s="201"/>
      <c r="V460" s="201"/>
      <c r="W460" s="201"/>
      <c r="X460" s="201"/>
      <c r="Y460" s="201"/>
      <c r="Z460" s="201"/>
      <c r="AA460" s="201"/>
      <c r="AB460" s="201"/>
      <c r="AC460" s="201"/>
      <c r="AD460" s="201"/>
      <c r="AE460" s="201"/>
      <c r="AF460" s="201"/>
      <c r="AG460" s="201"/>
      <c r="AH460" s="201"/>
      <c r="AI460" s="201"/>
      <c r="AJ460" s="201"/>
      <c r="AK460" s="201"/>
      <c r="AL460" s="201"/>
      <c r="AM460" s="201"/>
    </row>
    <row r="461" spans="21:39" ht="39.950000000000003" customHeight="1" x14ac:dyDescent="0.25">
      <c r="U461" s="201"/>
      <c r="V461" s="201"/>
      <c r="W461" s="201"/>
      <c r="X461" s="201"/>
      <c r="Y461" s="201"/>
      <c r="Z461" s="201"/>
      <c r="AA461" s="201"/>
      <c r="AB461" s="201"/>
      <c r="AC461" s="201"/>
      <c r="AD461" s="201"/>
      <c r="AE461" s="201"/>
      <c r="AF461" s="201"/>
      <c r="AG461" s="201"/>
      <c r="AH461" s="201"/>
      <c r="AI461" s="201"/>
      <c r="AJ461" s="201"/>
      <c r="AK461" s="201"/>
      <c r="AL461" s="201"/>
      <c r="AM461" s="201"/>
    </row>
    <row r="462" spans="21:39" ht="39.950000000000003" customHeight="1" x14ac:dyDescent="0.25">
      <c r="U462" s="201"/>
      <c r="V462" s="201"/>
      <c r="W462" s="201"/>
      <c r="X462" s="201"/>
      <c r="Y462" s="201"/>
      <c r="Z462" s="201"/>
      <c r="AA462" s="201"/>
      <c r="AB462" s="201"/>
      <c r="AC462" s="201"/>
      <c r="AD462" s="201"/>
      <c r="AE462" s="201"/>
      <c r="AF462" s="201"/>
      <c r="AG462" s="201"/>
      <c r="AH462" s="201"/>
      <c r="AI462" s="201"/>
      <c r="AJ462" s="201"/>
      <c r="AK462" s="201"/>
      <c r="AL462" s="201"/>
      <c r="AM462" s="201"/>
    </row>
    <row r="463" spans="21:39" ht="39.950000000000003" customHeight="1" x14ac:dyDescent="0.25">
      <c r="U463" s="201"/>
      <c r="V463" s="201"/>
      <c r="W463" s="201"/>
      <c r="X463" s="201"/>
      <c r="Y463" s="201"/>
      <c r="Z463" s="201"/>
      <c r="AA463" s="201"/>
      <c r="AB463" s="201"/>
      <c r="AC463" s="201"/>
      <c r="AD463" s="201"/>
      <c r="AE463" s="201"/>
      <c r="AF463" s="201"/>
      <c r="AG463" s="201"/>
      <c r="AH463" s="201"/>
      <c r="AI463" s="201"/>
      <c r="AJ463" s="201"/>
      <c r="AK463" s="201"/>
      <c r="AL463" s="201"/>
      <c r="AM463" s="201"/>
    </row>
    <row r="464" spans="21:39" ht="39.950000000000003" customHeight="1" x14ac:dyDescent="0.25">
      <c r="U464" s="201"/>
      <c r="V464" s="201"/>
      <c r="W464" s="201"/>
      <c r="X464" s="201"/>
      <c r="Y464" s="201"/>
      <c r="Z464" s="201"/>
      <c r="AA464" s="201"/>
      <c r="AB464" s="201"/>
      <c r="AC464" s="201"/>
      <c r="AD464" s="201"/>
      <c r="AE464" s="201"/>
      <c r="AF464" s="201"/>
      <c r="AG464" s="201"/>
      <c r="AH464" s="201"/>
      <c r="AI464" s="201"/>
      <c r="AJ464" s="201"/>
      <c r="AK464" s="201"/>
      <c r="AL464" s="201"/>
      <c r="AM464" s="201"/>
    </row>
    <row r="465" spans="21:39" ht="39.950000000000003" customHeight="1" x14ac:dyDescent="0.25">
      <c r="U465" s="201"/>
      <c r="V465" s="201"/>
      <c r="W465" s="201"/>
      <c r="X465" s="201"/>
      <c r="Y465" s="201"/>
      <c r="Z465" s="201"/>
      <c r="AA465" s="201"/>
      <c r="AB465" s="201"/>
      <c r="AC465" s="201"/>
      <c r="AD465" s="201"/>
      <c r="AE465" s="201"/>
      <c r="AF465" s="201"/>
      <c r="AG465" s="201"/>
      <c r="AH465" s="201"/>
      <c r="AI465" s="201"/>
      <c r="AJ465" s="201"/>
      <c r="AK465" s="201"/>
      <c r="AL465" s="201"/>
      <c r="AM465" s="201"/>
    </row>
    <row r="466" spans="21:39" ht="39.950000000000003" customHeight="1" x14ac:dyDescent="0.25">
      <c r="U466" s="201"/>
      <c r="V466" s="201"/>
      <c r="W466" s="201"/>
      <c r="X466" s="201"/>
      <c r="Y466" s="201"/>
      <c r="Z466" s="201"/>
      <c r="AA466" s="201"/>
      <c r="AB466" s="201"/>
      <c r="AC466" s="201"/>
      <c r="AD466" s="201"/>
      <c r="AE466" s="201"/>
      <c r="AF466" s="201"/>
      <c r="AG466" s="201"/>
      <c r="AH466" s="201"/>
      <c r="AI466" s="201"/>
      <c r="AJ466" s="201"/>
      <c r="AK466" s="201"/>
      <c r="AL466" s="201"/>
      <c r="AM466" s="201"/>
    </row>
    <row r="467" spans="21:39" ht="39.950000000000003" customHeight="1" x14ac:dyDescent="0.25">
      <c r="U467" s="201"/>
      <c r="V467" s="201"/>
      <c r="W467" s="201"/>
      <c r="X467" s="201"/>
      <c r="Y467" s="201"/>
      <c r="Z467" s="201"/>
      <c r="AA467" s="201"/>
      <c r="AB467" s="201"/>
      <c r="AC467" s="201"/>
      <c r="AD467" s="201"/>
      <c r="AE467" s="201"/>
      <c r="AF467" s="201"/>
      <c r="AG467" s="201"/>
      <c r="AH467" s="201"/>
      <c r="AI467" s="201"/>
      <c r="AJ467" s="201"/>
      <c r="AK467" s="201"/>
      <c r="AL467" s="201"/>
      <c r="AM467" s="201"/>
    </row>
    <row r="468" spans="21:39" ht="39.950000000000003" customHeight="1" x14ac:dyDescent="0.25">
      <c r="U468" s="201"/>
      <c r="V468" s="201"/>
      <c r="W468" s="201"/>
      <c r="X468" s="201"/>
      <c r="Y468" s="201"/>
      <c r="Z468" s="201"/>
      <c r="AA468" s="201"/>
      <c r="AB468" s="201"/>
      <c r="AC468" s="201"/>
      <c r="AD468" s="201"/>
      <c r="AE468" s="201"/>
      <c r="AF468" s="201"/>
      <c r="AG468" s="201"/>
      <c r="AH468" s="201"/>
      <c r="AI468" s="201"/>
      <c r="AJ468" s="201"/>
      <c r="AK468" s="201"/>
      <c r="AL468" s="201"/>
      <c r="AM468" s="201"/>
    </row>
    <row r="469" spans="21:39" ht="39.950000000000003" customHeight="1" x14ac:dyDescent="0.25">
      <c r="U469" s="201"/>
      <c r="V469" s="201"/>
      <c r="W469" s="201"/>
      <c r="X469" s="201"/>
      <c r="Y469" s="201"/>
      <c r="Z469" s="201"/>
      <c r="AA469" s="201"/>
      <c r="AB469" s="201"/>
      <c r="AC469" s="201"/>
      <c r="AD469" s="201"/>
      <c r="AE469" s="201"/>
      <c r="AF469" s="201"/>
      <c r="AG469" s="201"/>
      <c r="AH469" s="201"/>
      <c r="AI469" s="201"/>
      <c r="AJ469" s="201"/>
      <c r="AK469" s="201"/>
      <c r="AL469" s="201"/>
      <c r="AM469" s="201"/>
    </row>
    <row r="470" spans="21:39" ht="39.950000000000003" customHeight="1" x14ac:dyDescent="0.25">
      <c r="U470" s="201"/>
      <c r="V470" s="201"/>
      <c r="W470" s="201"/>
      <c r="X470" s="201"/>
      <c r="Y470" s="201"/>
      <c r="Z470" s="201"/>
      <c r="AA470" s="201"/>
      <c r="AB470" s="201"/>
      <c r="AC470" s="201"/>
      <c r="AD470" s="201"/>
      <c r="AE470" s="201"/>
      <c r="AF470" s="201"/>
      <c r="AG470" s="201"/>
      <c r="AH470" s="201"/>
      <c r="AI470" s="201"/>
      <c r="AJ470" s="201"/>
      <c r="AK470" s="201"/>
      <c r="AL470" s="201"/>
      <c r="AM470" s="201"/>
    </row>
    <row r="471" spans="21:39" ht="39.950000000000003" customHeight="1" x14ac:dyDescent="0.25">
      <c r="U471" s="201"/>
      <c r="V471" s="201"/>
      <c r="W471" s="201"/>
      <c r="X471" s="201"/>
      <c r="Y471" s="201"/>
      <c r="Z471" s="201"/>
      <c r="AA471" s="201"/>
      <c r="AB471" s="201"/>
      <c r="AC471" s="201"/>
      <c r="AD471" s="201"/>
      <c r="AE471" s="201"/>
      <c r="AF471" s="201"/>
      <c r="AG471" s="201"/>
      <c r="AH471" s="201"/>
      <c r="AI471" s="201"/>
      <c r="AJ471" s="201"/>
      <c r="AK471" s="201"/>
      <c r="AL471" s="201"/>
      <c r="AM471" s="201"/>
    </row>
    <row r="472" spans="21:39" ht="39.950000000000003" customHeight="1" x14ac:dyDescent="0.25">
      <c r="U472" s="201"/>
      <c r="V472" s="201"/>
      <c r="W472" s="201"/>
      <c r="X472" s="201"/>
      <c r="Y472" s="201"/>
      <c r="Z472" s="201"/>
      <c r="AA472" s="201"/>
      <c r="AB472" s="201"/>
      <c r="AC472" s="201"/>
      <c r="AD472" s="201"/>
      <c r="AE472" s="201"/>
      <c r="AF472" s="201"/>
      <c r="AG472" s="201"/>
      <c r="AH472" s="201"/>
      <c r="AI472" s="201"/>
      <c r="AJ472" s="201"/>
      <c r="AK472" s="201"/>
      <c r="AL472" s="201"/>
      <c r="AM472" s="201"/>
    </row>
    <row r="473" spans="21:39" ht="39.950000000000003" customHeight="1" x14ac:dyDescent="0.25">
      <c r="U473" s="201"/>
      <c r="V473" s="201"/>
      <c r="W473" s="201"/>
      <c r="X473" s="201"/>
      <c r="Y473" s="201"/>
      <c r="Z473" s="201"/>
      <c r="AA473" s="201"/>
      <c r="AB473" s="201"/>
      <c r="AC473" s="201"/>
      <c r="AD473" s="201"/>
      <c r="AE473" s="201"/>
      <c r="AF473" s="201"/>
      <c r="AG473" s="201"/>
      <c r="AH473" s="201"/>
      <c r="AI473" s="201"/>
      <c r="AJ473" s="201"/>
      <c r="AK473" s="201"/>
      <c r="AL473" s="201"/>
      <c r="AM473" s="201"/>
    </row>
    <row r="474" spans="21:39" ht="39.950000000000003" customHeight="1" x14ac:dyDescent="0.25">
      <c r="U474" s="201"/>
      <c r="V474" s="201"/>
      <c r="W474" s="201"/>
      <c r="X474" s="201"/>
      <c r="Y474" s="201"/>
      <c r="Z474" s="201"/>
      <c r="AA474" s="201"/>
      <c r="AB474" s="201"/>
      <c r="AC474" s="201"/>
      <c r="AD474" s="201"/>
      <c r="AE474" s="201"/>
      <c r="AF474" s="201"/>
      <c r="AG474" s="201"/>
      <c r="AH474" s="201"/>
      <c r="AI474" s="201"/>
      <c r="AJ474" s="201"/>
      <c r="AK474" s="201"/>
      <c r="AL474" s="201"/>
      <c r="AM474" s="201"/>
    </row>
    <row r="475" spans="21:39" ht="39.950000000000003" customHeight="1" x14ac:dyDescent="0.25">
      <c r="U475" s="201"/>
      <c r="V475" s="201"/>
      <c r="W475" s="201"/>
      <c r="X475" s="201"/>
      <c r="Y475" s="201"/>
      <c r="Z475" s="201"/>
      <c r="AA475" s="201"/>
      <c r="AB475" s="201"/>
      <c r="AC475" s="201"/>
      <c r="AD475" s="201"/>
      <c r="AE475" s="201"/>
      <c r="AF475" s="201"/>
      <c r="AG475" s="201"/>
      <c r="AH475" s="201"/>
      <c r="AI475" s="201"/>
      <c r="AJ475" s="201"/>
      <c r="AK475" s="201"/>
      <c r="AL475" s="201"/>
      <c r="AM475" s="201"/>
    </row>
    <row r="476" spans="21:39" ht="39.950000000000003" customHeight="1" x14ac:dyDescent="0.25">
      <c r="U476" s="201"/>
      <c r="V476" s="201"/>
      <c r="W476" s="201"/>
      <c r="X476" s="201"/>
      <c r="Y476" s="201"/>
      <c r="Z476" s="201"/>
      <c r="AA476" s="201"/>
      <c r="AB476" s="201"/>
      <c r="AC476" s="201"/>
      <c r="AD476" s="201"/>
      <c r="AE476" s="201"/>
      <c r="AF476" s="201"/>
      <c r="AG476" s="201"/>
      <c r="AH476" s="201"/>
      <c r="AI476" s="201"/>
      <c r="AJ476" s="201"/>
      <c r="AK476" s="201"/>
      <c r="AL476" s="201"/>
      <c r="AM476" s="201"/>
    </row>
    <row r="477" spans="21:39" ht="39.950000000000003" customHeight="1" x14ac:dyDescent="0.25">
      <c r="U477" s="201"/>
      <c r="V477" s="201"/>
      <c r="W477" s="201"/>
      <c r="X477" s="201"/>
      <c r="Y477" s="201"/>
      <c r="Z477" s="201"/>
      <c r="AA477" s="201"/>
      <c r="AB477" s="201"/>
      <c r="AC477" s="201"/>
      <c r="AD477" s="201"/>
      <c r="AE477" s="201"/>
      <c r="AF477" s="201"/>
      <c r="AG477" s="201"/>
      <c r="AH477" s="201"/>
      <c r="AI477" s="201"/>
      <c r="AJ477" s="201"/>
      <c r="AK477" s="201"/>
      <c r="AL477" s="201"/>
      <c r="AM477" s="201"/>
    </row>
    <row r="478" spans="21:39" ht="39.950000000000003" customHeight="1" x14ac:dyDescent="0.25">
      <c r="U478" s="201"/>
      <c r="V478" s="201"/>
      <c r="W478" s="201"/>
      <c r="X478" s="201"/>
      <c r="Y478" s="201"/>
      <c r="Z478" s="201"/>
      <c r="AA478" s="201"/>
      <c r="AB478" s="201"/>
      <c r="AC478" s="201"/>
      <c r="AD478" s="201"/>
      <c r="AE478" s="201"/>
      <c r="AF478" s="201"/>
      <c r="AG478" s="201"/>
      <c r="AH478" s="201"/>
      <c r="AI478" s="201"/>
      <c r="AJ478" s="201"/>
      <c r="AK478" s="201"/>
      <c r="AL478" s="201"/>
      <c r="AM478" s="201"/>
    </row>
    <row r="479" spans="21:39" ht="39.950000000000003" customHeight="1" x14ac:dyDescent="0.25">
      <c r="U479" s="201"/>
      <c r="V479" s="201"/>
      <c r="W479" s="201"/>
      <c r="X479" s="201"/>
      <c r="Y479" s="201"/>
      <c r="Z479" s="201"/>
      <c r="AA479" s="201"/>
      <c r="AB479" s="201"/>
      <c r="AC479" s="201"/>
      <c r="AD479" s="201"/>
      <c r="AE479" s="201"/>
      <c r="AF479" s="201"/>
      <c r="AG479" s="201"/>
      <c r="AH479" s="201"/>
      <c r="AI479" s="201"/>
      <c r="AJ479" s="201"/>
      <c r="AK479" s="201"/>
      <c r="AL479" s="201"/>
      <c r="AM479" s="201"/>
    </row>
    <row r="480" spans="21:39" ht="39.950000000000003" customHeight="1" x14ac:dyDescent="0.25">
      <c r="U480" s="201"/>
      <c r="V480" s="201"/>
      <c r="W480" s="201"/>
      <c r="X480" s="201"/>
      <c r="Y480" s="201"/>
      <c r="Z480" s="201"/>
      <c r="AA480" s="201"/>
      <c r="AB480" s="201"/>
      <c r="AC480" s="201"/>
      <c r="AD480" s="201"/>
      <c r="AE480" s="201"/>
      <c r="AF480" s="201"/>
      <c r="AG480" s="201"/>
      <c r="AH480" s="201"/>
      <c r="AI480" s="201"/>
      <c r="AJ480" s="201"/>
      <c r="AK480" s="201"/>
      <c r="AL480" s="201"/>
      <c r="AM480" s="201"/>
    </row>
    <row r="481" spans="21:39" ht="39.950000000000003" customHeight="1" x14ac:dyDescent="0.25">
      <c r="U481" s="201"/>
      <c r="V481" s="201"/>
      <c r="W481" s="201"/>
      <c r="X481" s="201"/>
      <c r="Y481" s="201"/>
      <c r="Z481" s="201"/>
      <c r="AA481" s="201"/>
      <c r="AB481" s="201"/>
      <c r="AC481" s="201"/>
      <c r="AD481" s="201"/>
      <c r="AE481" s="201"/>
      <c r="AF481" s="201"/>
      <c r="AG481" s="201"/>
      <c r="AH481" s="201"/>
      <c r="AI481" s="201"/>
      <c r="AJ481" s="201"/>
      <c r="AK481" s="201"/>
      <c r="AL481" s="201"/>
      <c r="AM481" s="201"/>
    </row>
    <row r="482" spans="21:39" ht="39.950000000000003" customHeight="1" x14ac:dyDescent="0.25">
      <c r="U482" s="201"/>
      <c r="V482" s="201"/>
      <c r="W482" s="201"/>
      <c r="X482" s="201"/>
      <c r="Y482" s="201"/>
      <c r="Z482" s="201"/>
      <c r="AA482" s="201"/>
      <c r="AB482" s="201"/>
      <c r="AC482" s="201"/>
      <c r="AD482" s="201"/>
      <c r="AE482" s="201"/>
      <c r="AF482" s="201"/>
      <c r="AG482" s="201"/>
      <c r="AH482" s="201"/>
      <c r="AI482" s="201"/>
      <c r="AJ482" s="201"/>
      <c r="AK482" s="201"/>
      <c r="AL482" s="201"/>
      <c r="AM482" s="201"/>
    </row>
    <row r="483" spans="21:39" ht="39.950000000000003" customHeight="1" x14ac:dyDescent="0.25">
      <c r="U483" s="201"/>
      <c r="V483" s="201"/>
      <c r="W483" s="201"/>
      <c r="X483" s="201"/>
      <c r="Y483" s="201"/>
      <c r="Z483" s="201"/>
      <c r="AA483" s="201"/>
      <c r="AB483" s="201"/>
      <c r="AC483" s="201"/>
      <c r="AD483" s="201"/>
      <c r="AE483" s="201"/>
      <c r="AF483" s="201"/>
      <c r="AG483" s="201"/>
      <c r="AH483" s="201"/>
      <c r="AI483" s="201"/>
      <c r="AJ483" s="201"/>
      <c r="AK483" s="201"/>
      <c r="AL483" s="201"/>
      <c r="AM483" s="201"/>
    </row>
    <row r="484" spans="21:39" ht="39.950000000000003" customHeight="1" x14ac:dyDescent="0.25">
      <c r="U484" s="201"/>
      <c r="V484" s="201"/>
      <c r="W484" s="201"/>
      <c r="X484" s="201"/>
      <c r="Y484" s="201"/>
      <c r="Z484" s="201"/>
      <c r="AA484" s="201"/>
      <c r="AB484" s="201"/>
      <c r="AC484" s="201"/>
      <c r="AD484" s="201"/>
      <c r="AE484" s="201"/>
      <c r="AF484" s="201"/>
      <c r="AG484" s="201"/>
      <c r="AH484" s="201"/>
      <c r="AI484" s="201"/>
      <c r="AJ484" s="201"/>
      <c r="AK484" s="201"/>
      <c r="AL484" s="201"/>
      <c r="AM484" s="201"/>
    </row>
    <row r="485" spans="21:39" ht="39.950000000000003" customHeight="1" x14ac:dyDescent="0.25">
      <c r="U485" s="201"/>
      <c r="V485" s="201"/>
      <c r="W485" s="201"/>
      <c r="X485" s="201"/>
      <c r="Y485" s="201"/>
      <c r="Z485" s="201"/>
      <c r="AA485" s="201"/>
      <c r="AB485" s="201"/>
      <c r="AC485" s="201"/>
      <c r="AD485" s="201"/>
      <c r="AE485" s="201"/>
      <c r="AF485" s="201"/>
      <c r="AG485" s="201"/>
      <c r="AH485" s="201"/>
      <c r="AI485" s="201"/>
      <c r="AJ485" s="201"/>
      <c r="AK485" s="201"/>
      <c r="AL485" s="201"/>
      <c r="AM485" s="201"/>
    </row>
    <row r="486" spans="21:39" ht="39.950000000000003" customHeight="1" x14ac:dyDescent="0.25">
      <c r="U486" s="201"/>
      <c r="V486" s="201"/>
      <c r="W486" s="201"/>
      <c r="X486" s="201"/>
      <c r="Y486" s="201"/>
      <c r="Z486" s="201"/>
      <c r="AA486" s="201"/>
      <c r="AB486" s="201"/>
      <c r="AC486" s="201"/>
      <c r="AD486" s="201"/>
      <c r="AE486" s="201"/>
      <c r="AF486" s="201"/>
      <c r="AG486" s="201"/>
      <c r="AH486" s="201"/>
      <c r="AI486" s="201"/>
      <c r="AJ486" s="201"/>
      <c r="AK486" s="201"/>
      <c r="AL486" s="201"/>
      <c r="AM486" s="201"/>
    </row>
    <row r="487" spans="21:39" ht="39.950000000000003" customHeight="1" x14ac:dyDescent="0.25">
      <c r="U487" s="201"/>
      <c r="V487" s="201"/>
      <c r="W487" s="201"/>
      <c r="X487" s="201"/>
      <c r="Y487" s="201"/>
      <c r="Z487" s="201"/>
      <c r="AA487" s="201"/>
      <c r="AB487" s="201"/>
      <c r="AC487" s="201"/>
      <c r="AD487" s="201"/>
      <c r="AE487" s="201"/>
      <c r="AF487" s="201"/>
      <c r="AG487" s="201"/>
      <c r="AH487" s="201"/>
      <c r="AI487" s="201"/>
      <c r="AJ487" s="201"/>
      <c r="AK487" s="201"/>
      <c r="AL487" s="201"/>
      <c r="AM487" s="201"/>
    </row>
    <row r="488" spans="21:39" ht="39.950000000000003" customHeight="1" x14ac:dyDescent="0.25">
      <c r="U488" s="201"/>
      <c r="V488" s="201"/>
      <c r="W488" s="201"/>
      <c r="X488" s="201"/>
      <c r="Y488" s="201"/>
      <c r="Z488" s="201"/>
      <c r="AA488" s="201"/>
      <c r="AB488" s="201"/>
      <c r="AC488" s="201"/>
      <c r="AD488" s="201"/>
      <c r="AE488" s="201"/>
      <c r="AF488" s="201"/>
      <c r="AG488" s="201"/>
      <c r="AH488" s="201"/>
      <c r="AI488" s="201"/>
      <c r="AJ488" s="201"/>
      <c r="AK488" s="201"/>
      <c r="AL488" s="201"/>
      <c r="AM488" s="201"/>
    </row>
    <row r="489" spans="21:39" ht="39.950000000000003" customHeight="1" x14ac:dyDescent="0.25">
      <c r="U489" s="201"/>
      <c r="V489" s="201"/>
      <c r="W489" s="201"/>
      <c r="X489" s="201"/>
      <c r="Y489" s="201"/>
      <c r="Z489" s="201"/>
      <c r="AA489" s="201"/>
      <c r="AB489" s="201"/>
      <c r="AC489" s="201"/>
      <c r="AD489" s="201"/>
      <c r="AE489" s="201"/>
      <c r="AF489" s="201"/>
      <c r="AG489" s="201"/>
      <c r="AH489" s="201"/>
      <c r="AI489" s="201"/>
      <c r="AJ489" s="201"/>
      <c r="AK489" s="201"/>
      <c r="AL489" s="201"/>
      <c r="AM489" s="201"/>
    </row>
    <row r="490" spans="21:39" ht="39.950000000000003" customHeight="1" x14ac:dyDescent="0.25">
      <c r="U490" s="201"/>
      <c r="V490" s="201"/>
      <c r="W490" s="201"/>
      <c r="X490" s="201"/>
      <c r="Y490" s="201"/>
      <c r="Z490" s="201"/>
      <c r="AA490" s="201"/>
      <c r="AB490" s="201"/>
      <c r="AC490" s="201"/>
      <c r="AD490" s="201"/>
      <c r="AE490" s="201"/>
      <c r="AF490" s="201"/>
      <c r="AG490" s="201"/>
      <c r="AH490" s="201"/>
      <c r="AI490" s="201"/>
      <c r="AJ490" s="201"/>
      <c r="AK490" s="201"/>
      <c r="AL490" s="201"/>
      <c r="AM490" s="201"/>
    </row>
    <row r="491" spans="21:39" ht="39.950000000000003" customHeight="1" x14ac:dyDescent="0.25">
      <c r="U491" s="201"/>
      <c r="V491" s="201"/>
      <c r="W491" s="201"/>
      <c r="X491" s="201"/>
      <c r="Y491" s="201"/>
      <c r="Z491" s="201"/>
      <c r="AA491" s="201"/>
      <c r="AB491" s="201"/>
      <c r="AC491" s="201"/>
      <c r="AD491" s="201"/>
      <c r="AE491" s="201"/>
      <c r="AF491" s="201"/>
      <c r="AG491" s="201"/>
      <c r="AH491" s="201"/>
      <c r="AI491" s="201"/>
      <c r="AJ491" s="201"/>
      <c r="AK491" s="201"/>
      <c r="AL491" s="201"/>
      <c r="AM491" s="201"/>
    </row>
    <row r="492" spans="21:39" ht="39.950000000000003" customHeight="1" x14ac:dyDescent="0.25">
      <c r="U492" s="201"/>
      <c r="V492" s="201"/>
      <c r="W492" s="201"/>
      <c r="X492" s="201"/>
      <c r="Y492" s="201"/>
      <c r="Z492" s="201"/>
      <c r="AA492" s="201"/>
      <c r="AB492" s="201"/>
      <c r="AC492" s="201"/>
      <c r="AD492" s="201"/>
      <c r="AE492" s="201"/>
      <c r="AF492" s="201"/>
      <c r="AG492" s="201"/>
      <c r="AH492" s="201"/>
      <c r="AI492" s="201"/>
      <c r="AJ492" s="201"/>
      <c r="AK492" s="201"/>
      <c r="AL492" s="201"/>
      <c r="AM492" s="201"/>
    </row>
    <row r="493" spans="21:39" ht="39.950000000000003" customHeight="1" x14ac:dyDescent="0.25">
      <c r="U493" s="201"/>
      <c r="V493" s="201"/>
      <c r="W493" s="201"/>
      <c r="X493" s="201"/>
      <c r="Y493" s="201"/>
      <c r="Z493" s="201"/>
      <c r="AA493" s="201"/>
      <c r="AB493" s="201"/>
      <c r="AC493" s="201"/>
      <c r="AD493" s="201"/>
      <c r="AE493" s="201"/>
      <c r="AF493" s="201"/>
      <c r="AG493" s="201"/>
      <c r="AH493" s="201"/>
      <c r="AI493" s="201"/>
      <c r="AJ493" s="201"/>
      <c r="AK493" s="201"/>
      <c r="AL493" s="201"/>
      <c r="AM493" s="201"/>
    </row>
    <row r="494" spans="21:39" ht="39.950000000000003" customHeight="1" x14ac:dyDescent="0.25">
      <c r="U494" s="201"/>
      <c r="V494" s="201"/>
      <c r="W494" s="201"/>
      <c r="X494" s="201"/>
      <c r="Y494" s="201"/>
      <c r="Z494" s="201"/>
      <c r="AA494" s="201"/>
      <c r="AB494" s="201"/>
      <c r="AC494" s="201"/>
      <c r="AD494" s="201"/>
      <c r="AE494" s="201"/>
      <c r="AF494" s="201"/>
      <c r="AG494" s="201"/>
      <c r="AH494" s="201"/>
      <c r="AI494" s="201"/>
      <c r="AJ494" s="201"/>
      <c r="AK494" s="201"/>
      <c r="AL494" s="201"/>
      <c r="AM494" s="201"/>
    </row>
    <row r="495" spans="21:39" ht="39.950000000000003" customHeight="1" x14ac:dyDescent="0.25">
      <c r="U495" s="201"/>
      <c r="V495" s="201"/>
      <c r="W495" s="201"/>
      <c r="X495" s="201"/>
      <c r="Y495" s="201"/>
      <c r="Z495" s="201"/>
      <c r="AA495" s="201"/>
      <c r="AB495" s="201"/>
      <c r="AC495" s="201"/>
      <c r="AD495" s="201"/>
      <c r="AE495" s="201"/>
      <c r="AF495" s="201"/>
      <c r="AG495" s="201"/>
      <c r="AH495" s="201"/>
      <c r="AI495" s="201"/>
      <c r="AJ495" s="201"/>
      <c r="AK495" s="201"/>
      <c r="AL495" s="201"/>
      <c r="AM495" s="201"/>
    </row>
    <row r="496" spans="21:39" ht="39.950000000000003" customHeight="1" x14ac:dyDescent="0.25">
      <c r="U496" s="201"/>
      <c r="V496" s="201"/>
      <c r="W496" s="201"/>
      <c r="X496" s="201"/>
      <c r="Y496" s="201"/>
      <c r="Z496" s="201"/>
      <c r="AA496" s="201"/>
      <c r="AB496" s="201"/>
      <c r="AC496" s="201"/>
      <c r="AD496" s="201"/>
      <c r="AE496" s="201"/>
      <c r="AF496" s="201"/>
      <c r="AG496" s="201"/>
      <c r="AH496" s="201"/>
      <c r="AI496" s="201"/>
      <c r="AJ496" s="201"/>
      <c r="AK496" s="201"/>
      <c r="AL496" s="201"/>
      <c r="AM496" s="201"/>
    </row>
    <row r="497" spans="21:39" ht="39.950000000000003" customHeight="1" x14ac:dyDescent="0.25">
      <c r="U497" s="201"/>
      <c r="V497" s="201"/>
      <c r="W497" s="201"/>
      <c r="X497" s="201"/>
      <c r="Y497" s="201"/>
      <c r="Z497" s="201"/>
      <c r="AA497" s="201"/>
      <c r="AB497" s="201"/>
      <c r="AC497" s="201"/>
      <c r="AD497" s="201"/>
      <c r="AE497" s="201"/>
      <c r="AF497" s="201"/>
      <c r="AG497" s="201"/>
      <c r="AH497" s="201"/>
      <c r="AI497" s="201"/>
      <c r="AJ497" s="201"/>
      <c r="AK497" s="201"/>
      <c r="AL497" s="201"/>
      <c r="AM497" s="201"/>
    </row>
    <row r="498" spans="21:39" ht="39.950000000000003" customHeight="1" x14ac:dyDescent="0.25">
      <c r="U498" s="201"/>
      <c r="V498" s="201"/>
      <c r="W498" s="201"/>
      <c r="X498" s="201"/>
      <c r="Y498" s="201"/>
      <c r="Z498" s="201"/>
      <c r="AA498" s="201"/>
      <c r="AB498" s="201"/>
      <c r="AC498" s="201"/>
      <c r="AD498" s="201"/>
      <c r="AE498" s="201"/>
      <c r="AF498" s="201"/>
      <c r="AG498" s="201"/>
      <c r="AH498" s="201"/>
      <c r="AI498" s="201"/>
      <c r="AJ498" s="201"/>
      <c r="AK498" s="201"/>
      <c r="AL498" s="201"/>
      <c r="AM498" s="201"/>
    </row>
    <row r="499" spans="21:39" ht="39.950000000000003" customHeight="1" x14ac:dyDescent="0.25">
      <c r="U499" s="201"/>
      <c r="V499" s="201"/>
      <c r="W499" s="201"/>
      <c r="X499" s="201"/>
      <c r="Y499" s="201"/>
      <c r="Z499" s="201"/>
      <c r="AA499" s="201"/>
      <c r="AB499" s="201"/>
      <c r="AC499" s="201"/>
      <c r="AD499" s="201"/>
      <c r="AE499" s="201"/>
      <c r="AF499" s="201"/>
      <c r="AG499" s="201"/>
      <c r="AH499" s="201"/>
      <c r="AI499" s="201"/>
      <c r="AJ499" s="201"/>
      <c r="AK499" s="201"/>
      <c r="AL499" s="201"/>
      <c r="AM499" s="201"/>
    </row>
    <row r="500" spans="21:39" ht="39.950000000000003" customHeight="1" x14ac:dyDescent="0.25">
      <c r="U500" s="201"/>
      <c r="V500" s="201"/>
      <c r="W500" s="201"/>
      <c r="X500" s="201"/>
      <c r="Y500" s="201"/>
      <c r="Z500" s="201"/>
      <c r="AA500" s="201"/>
      <c r="AB500" s="201"/>
      <c r="AC500" s="201"/>
      <c r="AD500" s="201"/>
      <c r="AE500" s="201"/>
      <c r="AF500" s="201"/>
      <c r="AG500" s="201"/>
      <c r="AH500" s="201"/>
      <c r="AI500" s="201"/>
      <c r="AJ500" s="201"/>
      <c r="AK500" s="201"/>
      <c r="AL500" s="201"/>
      <c r="AM500" s="201"/>
    </row>
    <row r="501" spans="21:39" ht="39.950000000000003" customHeight="1" x14ac:dyDescent="0.25">
      <c r="U501" s="201"/>
      <c r="V501" s="201"/>
      <c r="W501" s="201"/>
      <c r="X501" s="201"/>
      <c r="Y501" s="201"/>
      <c r="Z501" s="201"/>
      <c r="AA501" s="201"/>
      <c r="AB501" s="201"/>
      <c r="AC501" s="201"/>
      <c r="AD501" s="201"/>
      <c r="AE501" s="201"/>
      <c r="AF501" s="201"/>
      <c r="AG501" s="201"/>
      <c r="AH501" s="201"/>
      <c r="AI501" s="201"/>
      <c r="AJ501" s="201"/>
      <c r="AK501" s="201"/>
      <c r="AL501" s="201"/>
      <c r="AM501" s="201"/>
    </row>
    <row r="502" spans="21:39" ht="39.950000000000003" customHeight="1" x14ac:dyDescent="0.25">
      <c r="U502" s="201"/>
      <c r="V502" s="201"/>
      <c r="W502" s="201"/>
      <c r="X502" s="201"/>
      <c r="Y502" s="201"/>
      <c r="Z502" s="201"/>
      <c r="AA502" s="201"/>
      <c r="AB502" s="201"/>
      <c r="AC502" s="201"/>
      <c r="AD502" s="201"/>
      <c r="AE502" s="201"/>
      <c r="AF502" s="201"/>
      <c r="AG502" s="201"/>
      <c r="AH502" s="201"/>
      <c r="AI502" s="201"/>
      <c r="AJ502" s="201"/>
      <c r="AK502" s="201"/>
      <c r="AL502" s="201"/>
      <c r="AM502" s="201"/>
    </row>
    <row r="503" spans="21:39" ht="39.950000000000003" customHeight="1" x14ac:dyDescent="0.25">
      <c r="U503" s="201"/>
      <c r="V503" s="201"/>
      <c r="W503" s="201"/>
      <c r="X503" s="201"/>
      <c r="Y503" s="201"/>
      <c r="Z503" s="201"/>
      <c r="AA503" s="201"/>
      <c r="AB503" s="201"/>
      <c r="AC503" s="201"/>
      <c r="AD503" s="201"/>
      <c r="AE503" s="201"/>
      <c r="AF503" s="201"/>
      <c r="AG503" s="201"/>
      <c r="AH503" s="201"/>
      <c r="AI503" s="201"/>
      <c r="AJ503" s="201"/>
      <c r="AK503" s="201"/>
      <c r="AL503" s="201"/>
      <c r="AM503" s="201"/>
    </row>
    <row r="504" spans="21:39" ht="39.950000000000003" customHeight="1" x14ac:dyDescent="0.25">
      <c r="U504" s="201"/>
      <c r="V504" s="201"/>
      <c r="W504" s="201"/>
      <c r="X504" s="201"/>
      <c r="Y504" s="201"/>
      <c r="Z504" s="201"/>
      <c r="AA504" s="201"/>
      <c r="AB504" s="201"/>
      <c r="AC504" s="201"/>
      <c r="AD504" s="201"/>
      <c r="AE504" s="201"/>
      <c r="AF504" s="201"/>
      <c r="AG504" s="201"/>
      <c r="AH504" s="201"/>
      <c r="AI504" s="201"/>
      <c r="AJ504" s="201"/>
      <c r="AK504" s="201"/>
      <c r="AL504" s="201"/>
      <c r="AM504" s="201"/>
    </row>
    <row r="505" spans="21:39" ht="39.950000000000003" customHeight="1" x14ac:dyDescent="0.25">
      <c r="U505" s="201"/>
      <c r="V505" s="201"/>
      <c r="W505" s="201"/>
      <c r="X505" s="201"/>
      <c r="Y505" s="201"/>
      <c r="Z505" s="201"/>
      <c r="AA505" s="201"/>
      <c r="AB505" s="201"/>
      <c r="AC505" s="201"/>
      <c r="AD505" s="201"/>
      <c r="AE505" s="201"/>
      <c r="AF505" s="201"/>
      <c r="AG505" s="201"/>
      <c r="AH505" s="201"/>
      <c r="AI505" s="201"/>
      <c r="AJ505" s="201"/>
      <c r="AK505" s="201"/>
      <c r="AL505" s="201"/>
      <c r="AM505" s="201"/>
    </row>
    <row r="506" spans="21:39" ht="39.950000000000003" customHeight="1" x14ac:dyDescent="0.25">
      <c r="U506" s="201"/>
      <c r="V506" s="201"/>
      <c r="W506" s="201"/>
      <c r="X506" s="201"/>
      <c r="Y506" s="201"/>
      <c r="Z506" s="201"/>
      <c r="AA506" s="201"/>
      <c r="AB506" s="201"/>
      <c r="AC506" s="201"/>
      <c r="AD506" s="201"/>
      <c r="AE506" s="201"/>
      <c r="AF506" s="201"/>
      <c r="AG506" s="201"/>
      <c r="AH506" s="201"/>
      <c r="AI506" s="201"/>
      <c r="AJ506" s="201"/>
      <c r="AK506" s="201"/>
      <c r="AL506" s="201"/>
      <c r="AM506" s="201"/>
    </row>
    <row r="507" spans="21:39" ht="39.950000000000003" customHeight="1" x14ac:dyDescent="0.25">
      <c r="U507" s="201"/>
      <c r="V507" s="201"/>
      <c r="W507" s="201"/>
      <c r="X507" s="201"/>
      <c r="Y507" s="201"/>
      <c r="Z507" s="201"/>
      <c r="AA507" s="201"/>
      <c r="AB507" s="201"/>
      <c r="AC507" s="201"/>
      <c r="AD507" s="201"/>
      <c r="AE507" s="201"/>
      <c r="AF507" s="201"/>
      <c r="AG507" s="201"/>
      <c r="AH507" s="201"/>
      <c r="AI507" s="201"/>
      <c r="AJ507" s="201"/>
      <c r="AK507" s="201"/>
      <c r="AL507" s="201"/>
      <c r="AM507" s="201"/>
    </row>
    <row r="508" spans="21:39" ht="39.950000000000003" customHeight="1" x14ac:dyDescent="0.25">
      <c r="U508" s="201"/>
      <c r="V508" s="201"/>
      <c r="W508" s="201"/>
      <c r="X508" s="201"/>
      <c r="Y508" s="201"/>
      <c r="Z508" s="201"/>
      <c r="AA508" s="201"/>
      <c r="AB508" s="201"/>
      <c r="AC508" s="201"/>
      <c r="AD508" s="201"/>
      <c r="AE508" s="201"/>
      <c r="AF508" s="201"/>
      <c r="AG508" s="201"/>
      <c r="AH508" s="201"/>
      <c r="AI508" s="201"/>
      <c r="AJ508" s="201"/>
      <c r="AK508" s="201"/>
      <c r="AL508" s="201"/>
      <c r="AM508" s="201"/>
    </row>
    <row r="509" spans="21:39" ht="39.950000000000003" customHeight="1" x14ac:dyDescent="0.25">
      <c r="U509" s="201"/>
      <c r="V509" s="201"/>
      <c r="W509" s="201"/>
      <c r="X509" s="201"/>
      <c r="Y509" s="201"/>
      <c r="Z509" s="201"/>
      <c r="AA509" s="201"/>
      <c r="AB509" s="201"/>
      <c r="AC509" s="201"/>
      <c r="AD509" s="201"/>
      <c r="AE509" s="201"/>
      <c r="AF509" s="201"/>
      <c r="AG509" s="201"/>
      <c r="AH509" s="201"/>
      <c r="AI509" s="201"/>
      <c r="AJ509" s="201"/>
      <c r="AK509" s="201"/>
      <c r="AL509" s="201"/>
      <c r="AM509" s="201"/>
    </row>
    <row r="510" spans="21:39" ht="39.950000000000003" customHeight="1" x14ac:dyDescent="0.25">
      <c r="U510" s="201"/>
      <c r="V510" s="201"/>
      <c r="W510" s="201"/>
      <c r="X510" s="201"/>
      <c r="Y510" s="201"/>
      <c r="Z510" s="201"/>
      <c r="AA510" s="201"/>
      <c r="AB510" s="201"/>
      <c r="AC510" s="201"/>
      <c r="AD510" s="201"/>
      <c r="AE510" s="201"/>
      <c r="AF510" s="201"/>
      <c r="AG510" s="201"/>
      <c r="AH510" s="201"/>
      <c r="AI510" s="201"/>
      <c r="AJ510" s="201"/>
      <c r="AK510" s="201"/>
      <c r="AL510" s="201"/>
      <c r="AM510" s="201"/>
    </row>
    <row r="511" spans="21:39" ht="39.950000000000003" customHeight="1" x14ac:dyDescent="0.25">
      <c r="U511" s="201"/>
      <c r="V511" s="201"/>
      <c r="W511" s="201"/>
      <c r="X511" s="201"/>
      <c r="Y511" s="201"/>
      <c r="Z511" s="201"/>
      <c r="AA511" s="201"/>
      <c r="AB511" s="201"/>
      <c r="AC511" s="201"/>
      <c r="AD511" s="201"/>
      <c r="AE511" s="201"/>
      <c r="AF511" s="201"/>
      <c r="AG511" s="201"/>
      <c r="AH511" s="201"/>
      <c r="AI511" s="201"/>
      <c r="AJ511" s="201"/>
      <c r="AK511" s="201"/>
      <c r="AL511" s="201"/>
      <c r="AM511" s="201"/>
    </row>
    <row r="512" spans="21:39" ht="39.950000000000003" customHeight="1" x14ac:dyDescent="0.25">
      <c r="U512" s="201"/>
      <c r="V512" s="201"/>
      <c r="W512" s="201"/>
      <c r="X512" s="201"/>
      <c r="Y512" s="201"/>
      <c r="Z512" s="201"/>
      <c r="AA512" s="201"/>
      <c r="AB512" s="201"/>
      <c r="AC512" s="201"/>
      <c r="AD512" s="201"/>
      <c r="AE512" s="201"/>
      <c r="AF512" s="201"/>
      <c r="AG512" s="201"/>
      <c r="AH512" s="201"/>
      <c r="AI512" s="201"/>
      <c r="AJ512" s="201"/>
      <c r="AK512" s="201"/>
      <c r="AL512" s="201"/>
      <c r="AM512" s="201"/>
    </row>
    <row r="513" spans="21:39" ht="39.950000000000003" customHeight="1" x14ac:dyDescent="0.25">
      <c r="U513" s="201"/>
      <c r="V513" s="201"/>
      <c r="W513" s="201"/>
      <c r="X513" s="201"/>
      <c r="Y513" s="201"/>
      <c r="Z513" s="201"/>
      <c r="AA513" s="201"/>
      <c r="AB513" s="201"/>
      <c r="AC513" s="201"/>
      <c r="AD513" s="201"/>
      <c r="AE513" s="201"/>
      <c r="AF513" s="201"/>
      <c r="AG513" s="201"/>
      <c r="AH513" s="201"/>
      <c r="AI513" s="201"/>
      <c r="AJ513" s="201"/>
      <c r="AK513" s="201"/>
      <c r="AL513" s="201"/>
      <c r="AM513" s="201"/>
    </row>
    <row r="514" spans="21:39" ht="39.950000000000003" customHeight="1" x14ac:dyDescent="0.25">
      <c r="U514" s="201"/>
      <c r="V514" s="201"/>
      <c r="W514" s="201"/>
      <c r="X514" s="201"/>
      <c r="Y514" s="201"/>
      <c r="Z514" s="201"/>
      <c r="AA514" s="201"/>
      <c r="AB514" s="201"/>
      <c r="AC514" s="201"/>
      <c r="AD514" s="201"/>
      <c r="AE514" s="201"/>
      <c r="AF514" s="201"/>
      <c r="AG514" s="201"/>
      <c r="AH514" s="201"/>
      <c r="AI514" s="201"/>
      <c r="AJ514" s="201"/>
      <c r="AK514" s="201"/>
      <c r="AL514" s="201"/>
      <c r="AM514" s="201"/>
    </row>
    <row r="515" spans="21:39" ht="39.950000000000003" customHeight="1" x14ac:dyDescent="0.25">
      <c r="U515" s="201"/>
      <c r="V515" s="201"/>
      <c r="W515" s="201"/>
      <c r="X515" s="201"/>
      <c r="Y515" s="201"/>
      <c r="Z515" s="201"/>
      <c r="AA515" s="201"/>
      <c r="AB515" s="201"/>
      <c r="AC515" s="201"/>
      <c r="AD515" s="201"/>
      <c r="AE515" s="201"/>
      <c r="AF515" s="201"/>
      <c r="AG515" s="201"/>
      <c r="AH515" s="201"/>
      <c r="AI515" s="201"/>
      <c r="AJ515" s="201"/>
      <c r="AK515" s="201"/>
      <c r="AL515" s="201"/>
      <c r="AM515" s="201"/>
    </row>
    <row r="516" spans="21:39" ht="39.950000000000003" customHeight="1" x14ac:dyDescent="0.25">
      <c r="U516" s="201"/>
      <c r="V516" s="201"/>
      <c r="W516" s="201"/>
      <c r="X516" s="201"/>
      <c r="Y516" s="201"/>
      <c r="Z516" s="201"/>
      <c r="AA516" s="201"/>
      <c r="AB516" s="201"/>
      <c r="AC516" s="201"/>
      <c r="AD516" s="201"/>
      <c r="AE516" s="201"/>
      <c r="AF516" s="201"/>
      <c r="AG516" s="201"/>
      <c r="AH516" s="201"/>
      <c r="AI516" s="201"/>
      <c r="AJ516" s="201"/>
      <c r="AK516" s="201"/>
      <c r="AL516" s="201"/>
      <c r="AM516" s="201"/>
    </row>
    <row r="517" spans="21:39" ht="39.950000000000003" customHeight="1" x14ac:dyDescent="0.25">
      <c r="U517" s="201"/>
      <c r="V517" s="201"/>
      <c r="W517" s="201"/>
      <c r="X517" s="201"/>
      <c r="Y517" s="201"/>
      <c r="Z517" s="201"/>
      <c r="AA517" s="201"/>
      <c r="AB517" s="201"/>
      <c r="AC517" s="201"/>
      <c r="AD517" s="201"/>
      <c r="AE517" s="201"/>
      <c r="AF517" s="201"/>
      <c r="AG517" s="201"/>
      <c r="AH517" s="201"/>
      <c r="AI517" s="201"/>
      <c r="AJ517" s="201"/>
      <c r="AK517" s="201"/>
      <c r="AL517" s="201"/>
      <c r="AM517" s="201"/>
    </row>
    <row r="518" spans="21:39" ht="39.950000000000003" customHeight="1" x14ac:dyDescent="0.25">
      <c r="U518" s="201"/>
      <c r="V518" s="201"/>
      <c r="W518" s="201"/>
      <c r="X518" s="201"/>
      <c r="Y518" s="201"/>
      <c r="Z518" s="201"/>
      <c r="AA518" s="201"/>
      <c r="AB518" s="201"/>
      <c r="AC518" s="201"/>
      <c r="AD518" s="201"/>
      <c r="AE518" s="201"/>
      <c r="AF518" s="201"/>
      <c r="AG518" s="201"/>
      <c r="AH518" s="201"/>
      <c r="AI518" s="201"/>
      <c r="AJ518" s="201"/>
      <c r="AK518" s="201"/>
      <c r="AL518" s="201"/>
      <c r="AM518" s="201"/>
    </row>
    <row r="519" spans="21:39" ht="39.950000000000003" customHeight="1" x14ac:dyDescent="0.25">
      <c r="U519" s="201"/>
      <c r="V519" s="201"/>
      <c r="W519" s="201"/>
      <c r="X519" s="201"/>
      <c r="Y519" s="201"/>
      <c r="Z519" s="201"/>
      <c r="AA519" s="201"/>
      <c r="AB519" s="201"/>
      <c r="AC519" s="201"/>
      <c r="AD519" s="201"/>
      <c r="AE519" s="201"/>
      <c r="AF519" s="201"/>
      <c r="AG519" s="201"/>
      <c r="AH519" s="201"/>
      <c r="AI519" s="201"/>
      <c r="AJ519" s="201"/>
      <c r="AK519" s="201"/>
      <c r="AL519" s="201"/>
      <c r="AM519" s="201"/>
    </row>
    <row r="520" spans="21:39" ht="39.950000000000003" customHeight="1" x14ac:dyDescent="0.25">
      <c r="U520" s="201"/>
      <c r="V520" s="201"/>
      <c r="W520" s="201"/>
      <c r="X520" s="201"/>
      <c r="Y520" s="201"/>
      <c r="Z520" s="201"/>
      <c r="AA520" s="201"/>
      <c r="AB520" s="201"/>
      <c r="AC520" s="201"/>
      <c r="AD520" s="201"/>
      <c r="AE520" s="201"/>
      <c r="AF520" s="201"/>
      <c r="AG520" s="201"/>
      <c r="AH520" s="201"/>
      <c r="AI520" s="201"/>
      <c r="AJ520" s="201"/>
      <c r="AK520" s="201"/>
      <c r="AL520" s="201"/>
      <c r="AM520" s="201"/>
    </row>
    <row r="521" spans="21:39" ht="39.950000000000003" customHeight="1" x14ac:dyDescent="0.25">
      <c r="U521" s="201"/>
      <c r="V521" s="201"/>
      <c r="W521" s="201"/>
      <c r="X521" s="201"/>
      <c r="Y521" s="201"/>
      <c r="Z521" s="201"/>
      <c r="AA521" s="201"/>
      <c r="AB521" s="201"/>
      <c r="AC521" s="201"/>
      <c r="AD521" s="201"/>
      <c r="AE521" s="201"/>
      <c r="AF521" s="201"/>
      <c r="AG521" s="201"/>
      <c r="AH521" s="201"/>
      <c r="AI521" s="201"/>
      <c r="AJ521" s="201"/>
      <c r="AK521" s="201"/>
      <c r="AL521" s="201"/>
      <c r="AM521" s="201"/>
    </row>
    <row r="522" spans="21:39" ht="39.950000000000003" customHeight="1" x14ac:dyDescent="0.25">
      <c r="U522" s="201"/>
      <c r="V522" s="201"/>
      <c r="W522" s="201"/>
      <c r="X522" s="201"/>
      <c r="Y522" s="201"/>
      <c r="Z522" s="201"/>
      <c r="AA522" s="201"/>
      <c r="AB522" s="201"/>
      <c r="AC522" s="201"/>
      <c r="AD522" s="201"/>
      <c r="AE522" s="201"/>
      <c r="AF522" s="201"/>
      <c r="AG522" s="201"/>
      <c r="AH522" s="201"/>
      <c r="AI522" s="201"/>
      <c r="AJ522" s="201"/>
      <c r="AK522" s="201"/>
      <c r="AL522" s="201"/>
      <c r="AM522" s="201"/>
    </row>
    <row r="523" spans="21:39" ht="39.950000000000003" customHeight="1" x14ac:dyDescent="0.25">
      <c r="U523" s="201"/>
      <c r="V523" s="201"/>
      <c r="W523" s="201"/>
      <c r="X523" s="201"/>
      <c r="Y523" s="201"/>
      <c r="Z523" s="201"/>
      <c r="AA523" s="201"/>
      <c r="AB523" s="201"/>
      <c r="AC523" s="201"/>
      <c r="AD523" s="201"/>
      <c r="AE523" s="201"/>
      <c r="AF523" s="201"/>
      <c r="AG523" s="201"/>
      <c r="AH523" s="201"/>
      <c r="AI523" s="201"/>
      <c r="AJ523" s="201"/>
      <c r="AK523" s="201"/>
      <c r="AL523" s="201"/>
      <c r="AM523" s="201"/>
    </row>
    <row r="524" spans="21:39" ht="39.950000000000003" customHeight="1" x14ac:dyDescent="0.25">
      <c r="U524" s="201"/>
      <c r="V524" s="201"/>
      <c r="W524" s="201"/>
      <c r="X524" s="201"/>
      <c r="Y524" s="201"/>
      <c r="Z524" s="201"/>
      <c r="AA524" s="201"/>
      <c r="AB524" s="201"/>
      <c r="AC524" s="201"/>
      <c r="AD524" s="201"/>
      <c r="AE524" s="201"/>
      <c r="AF524" s="201"/>
      <c r="AG524" s="201"/>
      <c r="AH524" s="201"/>
      <c r="AI524" s="201"/>
      <c r="AJ524" s="201"/>
      <c r="AK524" s="201"/>
      <c r="AL524" s="201"/>
      <c r="AM524" s="201"/>
    </row>
    <row r="525" spans="21:39" ht="39.950000000000003" customHeight="1" x14ac:dyDescent="0.25">
      <c r="U525" s="201"/>
      <c r="V525" s="201"/>
      <c r="W525" s="201"/>
      <c r="X525" s="201"/>
      <c r="Y525" s="201"/>
      <c r="Z525" s="201"/>
      <c r="AA525" s="201"/>
      <c r="AB525" s="201"/>
      <c r="AC525" s="201"/>
      <c r="AD525" s="201"/>
      <c r="AE525" s="201"/>
      <c r="AF525" s="201"/>
      <c r="AG525" s="201"/>
      <c r="AH525" s="201"/>
      <c r="AI525" s="201"/>
      <c r="AJ525" s="201"/>
      <c r="AK525" s="201"/>
      <c r="AL525" s="201"/>
      <c r="AM525" s="201"/>
    </row>
    <row r="526" spans="21:39" ht="39.950000000000003" customHeight="1" x14ac:dyDescent="0.25">
      <c r="U526" s="201"/>
      <c r="V526" s="201"/>
      <c r="W526" s="201"/>
      <c r="X526" s="201"/>
      <c r="Y526" s="201"/>
      <c r="Z526" s="201"/>
      <c r="AA526" s="201"/>
      <c r="AB526" s="201"/>
      <c r="AC526" s="201"/>
      <c r="AD526" s="201"/>
      <c r="AE526" s="201"/>
      <c r="AF526" s="201"/>
      <c r="AG526" s="201"/>
      <c r="AH526" s="201"/>
      <c r="AI526" s="201"/>
      <c r="AJ526" s="201"/>
      <c r="AK526" s="201"/>
      <c r="AL526" s="201"/>
      <c r="AM526" s="201"/>
    </row>
    <row r="527" spans="21:39" ht="39.950000000000003" customHeight="1" x14ac:dyDescent="0.25">
      <c r="U527" s="201"/>
      <c r="V527" s="201"/>
      <c r="W527" s="201"/>
      <c r="X527" s="201"/>
      <c r="Y527" s="201"/>
      <c r="Z527" s="201"/>
      <c r="AA527" s="201"/>
      <c r="AB527" s="201"/>
      <c r="AC527" s="201"/>
      <c r="AD527" s="201"/>
      <c r="AE527" s="201"/>
      <c r="AF527" s="201"/>
      <c r="AG527" s="201"/>
      <c r="AH527" s="201"/>
      <c r="AI527" s="201"/>
      <c r="AJ527" s="201"/>
      <c r="AK527" s="201"/>
      <c r="AL527" s="201"/>
      <c r="AM527" s="201"/>
    </row>
    <row r="528" spans="21:39" ht="39.950000000000003" customHeight="1" x14ac:dyDescent="0.25">
      <c r="U528" s="201"/>
      <c r="V528" s="201"/>
      <c r="W528" s="201"/>
      <c r="X528" s="201"/>
      <c r="Y528" s="201"/>
      <c r="Z528" s="201"/>
      <c r="AA528" s="201"/>
      <c r="AB528" s="201"/>
      <c r="AC528" s="201"/>
      <c r="AD528" s="201"/>
      <c r="AE528" s="201"/>
      <c r="AF528" s="201"/>
      <c r="AG528" s="201"/>
      <c r="AH528" s="201"/>
      <c r="AI528" s="201"/>
      <c r="AJ528" s="201"/>
      <c r="AK528" s="201"/>
      <c r="AL528" s="201"/>
      <c r="AM528" s="201"/>
    </row>
    <row r="529" spans="21:39" ht="39.950000000000003" customHeight="1" x14ac:dyDescent="0.25">
      <c r="U529" s="201"/>
      <c r="V529" s="201"/>
      <c r="W529" s="201"/>
      <c r="X529" s="201"/>
      <c r="Y529" s="201"/>
      <c r="Z529" s="201"/>
      <c r="AA529" s="201"/>
      <c r="AB529" s="201"/>
      <c r="AC529" s="201"/>
      <c r="AD529" s="201"/>
      <c r="AE529" s="201"/>
      <c r="AF529" s="201"/>
      <c r="AG529" s="201"/>
      <c r="AH529" s="201"/>
      <c r="AI529" s="201"/>
      <c r="AJ529" s="201"/>
      <c r="AK529" s="201"/>
      <c r="AL529" s="201"/>
      <c r="AM529" s="201"/>
    </row>
    <row r="530" spans="21:39" ht="39.950000000000003" customHeight="1" x14ac:dyDescent="0.25">
      <c r="U530" s="201"/>
      <c r="V530" s="201"/>
      <c r="W530" s="201"/>
      <c r="X530" s="201"/>
      <c r="Y530" s="201"/>
      <c r="Z530" s="201"/>
      <c r="AA530" s="201"/>
      <c r="AB530" s="201"/>
      <c r="AC530" s="201"/>
      <c r="AD530" s="201"/>
      <c r="AE530" s="201"/>
      <c r="AF530" s="201"/>
      <c r="AG530" s="201"/>
      <c r="AH530" s="201"/>
      <c r="AI530" s="201"/>
      <c r="AJ530" s="201"/>
      <c r="AK530" s="201"/>
      <c r="AL530" s="201"/>
      <c r="AM530" s="201"/>
    </row>
    <row r="531" spans="21:39" ht="39.950000000000003" customHeight="1" x14ac:dyDescent="0.25">
      <c r="U531" s="201"/>
      <c r="V531" s="201"/>
      <c r="W531" s="201"/>
      <c r="X531" s="201"/>
      <c r="Y531" s="201"/>
      <c r="Z531" s="201"/>
      <c r="AA531" s="201"/>
      <c r="AB531" s="201"/>
      <c r="AC531" s="201"/>
      <c r="AD531" s="201"/>
      <c r="AE531" s="201"/>
      <c r="AF531" s="201"/>
      <c r="AG531" s="201"/>
      <c r="AH531" s="201"/>
      <c r="AI531" s="201"/>
      <c r="AJ531" s="201"/>
      <c r="AK531" s="201"/>
      <c r="AL531" s="201"/>
      <c r="AM531" s="201"/>
    </row>
    <row r="532" spans="21:39" ht="39.950000000000003" customHeight="1" x14ac:dyDescent="0.25">
      <c r="U532" s="201"/>
      <c r="V532" s="201"/>
      <c r="W532" s="201"/>
      <c r="X532" s="201"/>
      <c r="Y532" s="201"/>
      <c r="Z532" s="201"/>
      <c r="AA532" s="201"/>
      <c r="AB532" s="201"/>
      <c r="AC532" s="201"/>
      <c r="AD532" s="201"/>
      <c r="AE532" s="201"/>
      <c r="AF532" s="201"/>
      <c r="AG532" s="201"/>
      <c r="AH532" s="201"/>
      <c r="AI532" s="201"/>
      <c r="AJ532" s="201"/>
      <c r="AK532" s="201"/>
      <c r="AL532" s="201"/>
      <c r="AM532" s="201"/>
    </row>
    <row r="533" spans="21:39" ht="39.950000000000003" customHeight="1" x14ac:dyDescent="0.25">
      <c r="U533" s="201"/>
      <c r="V533" s="201"/>
      <c r="W533" s="201"/>
      <c r="X533" s="201"/>
      <c r="Y533" s="201"/>
      <c r="Z533" s="201"/>
      <c r="AA533" s="201"/>
      <c r="AB533" s="201"/>
      <c r="AC533" s="201"/>
      <c r="AD533" s="201"/>
      <c r="AE533" s="201"/>
      <c r="AF533" s="201"/>
      <c r="AG533" s="201"/>
      <c r="AH533" s="201"/>
      <c r="AI533" s="201"/>
      <c r="AJ533" s="201"/>
      <c r="AK533" s="201"/>
      <c r="AL533" s="201"/>
      <c r="AM533" s="201"/>
    </row>
    <row r="534" spans="21:39" ht="39.950000000000003" customHeight="1" x14ac:dyDescent="0.25">
      <c r="U534" s="201"/>
      <c r="V534" s="201"/>
      <c r="W534" s="201"/>
      <c r="X534" s="201"/>
      <c r="Y534" s="201"/>
      <c r="Z534" s="201"/>
      <c r="AA534" s="201"/>
      <c r="AB534" s="201"/>
      <c r="AC534" s="201"/>
      <c r="AD534" s="201"/>
      <c r="AE534" s="201"/>
      <c r="AF534" s="201"/>
      <c r="AG534" s="201"/>
      <c r="AH534" s="201"/>
      <c r="AI534" s="201"/>
      <c r="AJ534" s="201"/>
      <c r="AK534" s="201"/>
      <c r="AL534" s="201"/>
      <c r="AM534" s="201"/>
    </row>
    <row r="535" spans="21:39" ht="39.950000000000003" customHeight="1" x14ac:dyDescent="0.25">
      <c r="U535" s="201"/>
      <c r="V535" s="201"/>
      <c r="W535" s="201"/>
      <c r="X535" s="201"/>
      <c r="Y535" s="201"/>
      <c r="Z535" s="201"/>
      <c r="AA535" s="201"/>
      <c r="AB535" s="201"/>
      <c r="AC535" s="201"/>
      <c r="AD535" s="201"/>
      <c r="AE535" s="201"/>
      <c r="AF535" s="201"/>
      <c r="AG535" s="201"/>
      <c r="AH535" s="201"/>
      <c r="AI535" s="201"/>
      <c r="AJ535" s="201"/>
      <c r="AK535" s="201"/>
      <c r="AL535" s="201"/>
      <c r="AM535" s="201"/>
    </row>
    <row r="536" spans="21:39" ht="39.950000000000003" customHeight="1" x14ac:dyDescent="0.25">
      <c r="U536" s="201"/>
      <c r="V536" s="201"/>
      <c r="W536" s="201"/>
      <c r="X536" s="201"/>
      <c r="Y536" s="201"/>
      <c r="Z536" s="201"/>
      <c r="AA536" s="201"/>
      <c r="AB536" s="201"/>
      <c r="AC536" s="201"/>
      <c r="AD536" s="201"/>
      <c r="AE536" s="201"/>
      <c r="AF536" s="201"/>
      <c r="AG536" s="201"/>
      <c r="AH536" s="201"/>
      <c r="AI536" s="201"/>
      <c r="AJ536" s="201"/>
      <c r="AK536" s="201"/>
      <c r="AL536" s="201"/>
      <c r="AM536" s="201"/>
    </row>
    <row r="537" spans="21:39" ht="39.950000000000003" customHeight="1" x14ac:dyDescent="0.25">
      <c r="U537" s="201"/>
      <c r="V537" s="201"/>
      <c r="W537" s="201"/>
      <c r="X537" s="201"/>
      <c r="Y537" s="201"/>
      <c r="Z537" s="201"/>
      <c r="AA537" s="201"/>
      <c r="AB537" s="201"/>
      <c r="AC537" s="201"/>
      <c r="AD537" s="201"/>
      <c r="AE537" s="201"/>
      <c r="AF537" s="201"/>
      <c r="AG537" s="201"/>
      <c r="AH537" s="201"/>
      <c r="AI537" s="201"/>
      <c r="AJ537" s="201"/>
      <c r="AK537" s="201"/>
      <c r="AL537" s="201"/>
      <c r="AM537" s="201"/>
    </row>
    <row r="538" spans="21:39" ht="39.950000000000003" customHeight="1" x14ac:dyDescent="0.25">
      <c r="U538" s="201"/>
      <c r="V538" s="201"/>
      <c r="W538" s="201"/>
      <c r="X538" s="201"/>
      <c r="Y538" s="201"/>
      <c r="Z538" s="201"/>
      <c r="AA538" s="201"/>
      <c r="AB538" s="201"/>
      <c r="AC538" s="201"/>
      <c r="AD538" s="201"/>
      <c r="AE538" s="201"/>
      <c r="AF538" s="201"/>
      <c r="AG538" s="201"/>
      <c r="AH538" s="201"/>
      <c r="AI538" s="201"/>
      <c r="AJ538" s="201"/>
      <c r="AK538" s="201"/>
      <c r="AL538" s="201"/>
      <c r="AM538" s="201"/>
    </row>
    <row r="539" spans="21:39" ht="39.950000000000003" customHeight="1" x14ac:dyDescent="0.25">
      <c r="U539" s="201"/>
      <c r="V539" s="201"/>
      <c r="W539" s="201"/>
      <c r="X539" s="201"/>
      <c r="Y539" s="201"/>
      <c r="Z539" s="201"/>
      <c r="AA539" s="201"/>
      <c r="AB539" s="201"/>
      <c r="AC539" s="201"/>
      <c r="AD539" s="201"/>
      <c r="AE539" s="201"/>
      <c r="AF539" s="201"/>
      <c r="AG539" s="201"/>
      <c r="AH539" s="201"/>
      <c r="AI539" s="201"/>
      <c r="AJ539" s="201"/>
      <c r="AK539" s="201"/>
      <c r="AL539" s="201"/>
      <c r="AM539" s="201"/>
    </row>
    <row r="540" spans="21:39" ht="39.950000000000003" customHeight="1" x14ac:dyDescent="0.25">
      <c r="U540" s="201"/>
      <c r="V540" s="201"/>
      <c r="W540" s="201"/>
      <c r="X540" s="201"/>
      <c r="Y540" s="201"/>
      <c r="Z540" s="201"/>
      <c r="AA540" s="201"/>
      <c r="AB540" s="201"/>
      <c r="AC540" s="201"/>
      <c r="AD540" s="201"/>
      <c r="AE540" s="201"/>
      <c r="AF540" s="201"/>
      <c r="AG540" s="201"/>
      <c r="AH540" s="201"/>
      <c r="AI540" s="201"/>
      <c r="AJ540" s="201"/>
      <c r="AK540" s="201"/>
      <c r="AL540" s="201"/>
      <c r="AM540" s="201"/>
    </row>
    <row r="541" spans="21:39" ht="39.950000000000003" customHeight="1" x14ac:dyDescent="0.25">
      <c r="U541" s="201"/>
      <c r="V541" s="201"/>
      <c r="W541" s="201"/>
      <c r="X541" s="201"/>
      <c r="Y541" s="201"/>
      <c r="Z541" s="201"/>
      <c r="AA541" s="201"/>
      <c r="AB541" s="201"/>
      <c r="AC541" s="201"/>
      <c r="AD541" s="201"/>
      <c r="AE541" s="201"/>
      <c r="AF541" s="201"/>
      <c r="AG541" s="201"/>
      <c r="AH541" s="201"/>
      <c r="AI541" s="201"/>
      <c r="AJ541" s="201"/>
      <c r="AK541" s="201"/>
      <c r="AL541" s="201"/>
      <c r="AM541" s="201"/>
    </row>
    <row r="542" spans="21:39" ht="39.950000000000003" customHeight="1" x14ac:dyDescent="0.25">
      <c r="U542" s="201"/>
      <c r="V542" s="201"/>
      <c r="W542" s="201"/>
      <c r="X542" s="201"/>
      <c r="Y542" s="201"/>
      <c r="Z542" s="201"/>
      <c r="AA542" s="201"/>
      <c r="AB542" s="201"/>
      <c r="AC542" s="201"/>
      <c r="AD542" s="201"/>
      <c r="AE542" s="201"/>
      <c r="AF542" s="201"/>
      <c r="AG542" s="201"/>
      <c r="AH542" s="201"/>
      <c r="AI542" s="201"/>
      <c r="AJ542" s="201"/>
      <c r="AK542" s="201"/>
      <c r="AL542" s="201"/>
      <c r="AM542" s="201"/>
    </row>
    <row r="543" spans="21:39" ht="39.950000000000003" customHeight="1" x14ac:dyDescent="0.25">
      <c r="U543" s="201"/>
      <c r="V543" s="201"/>
      <c r="W543" s="201"/>
      <c r="X543" s="201"/>
      <c r="Y543" s="201"/>
      <c r="Z543" s="201"/>
      <c r="AA543" s="201"/>
      <c r="AB543" s="201"/>
      <c r="AC543" s="201"/>
      <c r="AD543" s="201"/>
      <c r="AE543" s="201"/>
      <c r="AF543" s="201"/>
      <c r="AG543" s="201"/>
      <c r="AH543" s="201"/>
      <c r="AI543" s="201"/>
      <c r="AJ543" s="201"/>
      <c r="AK543" s="201"/>
      <c r="AL543" s="201"/>
      <c r="AM543" s="201"/>
    </row>
    <row r="544" spans="21:39" ht="39.950000000000003" customHeight="1" x14ac:dyDescent="0.25">
      <c r="U544" s="201"/>
      <c r="V544" s="201"/>
      <c r="W544" s="201"/>
      <c r="X544" s="201"/>
      <c r="Y544" s="201"/>
      <c r="Z544" s="201"/>
      <c r="AA544" s="201"/>
      <c r="AB544" s="201"/>
      <c r="AC544" s="201"/>
      <c r="AD544" s="201"/>
      <c r="AE544" s="201"/>
      <c r="AF544" s="201"/>
      <c r="AG544" s="201"/>
      <c r="AH544" s="201"/>
      <c r="AI544" s="201"/>
      <c r="AJ544" s="201"/>
      <c r="AK544" s="201"/>
      <c r="AL544" s="201"/>
      <c r="AM544" s="201"/>
    </row>
    <row r="545" spans="21:39" ht="39.950000000000003" customHeight="1" x14ac:dyDescent="0.25">
      <c r="U545" s="201"/>
      <c r="V545" s="201"/>
      <c r="W545" s="201"/>
      <c r="X545" s="201"/>
      <c r="Y545" s="201"/>
      <c r="Z545" s="201"/>
      <c r="AA545" s="201"/>
      <c r="AB545" s="201"/>
      <c r="AC545" s="201"/>
      <c r="AD545" s="201"/>
      <c r="AE545" s="201"/>
      <c r="AF545" s="201"/>
      <c r="AG545" s="201"/>
      <c r="AH545" s="201"/>
      <c r="AI545" s="201"/>
      <c r="AJ545" s="201"/>
      <c r="AK545" s="201"/>
      <c r="AL545" s="201"/>
      <c r="AM545" s="201"/>
    </row>
    <row r="546" spans="21:39" ht="39.950000000000003" customHeight="1" x14ac:dyDescent="0.25">
      <c r="U546" s="201"/>
      <c r="V546" s="201"/>
      <c r="W546" s="201"/>
      <c r="X546" s="201"/>
      <c r="Y546" s="201"/>
      <c r="Z546" s="201"/>
      <c r="AA546" s="201"/>
      <c r="AB546" s="201"/>
      <c r="AC546" s="201"/>
      <c r="AD546" s="201"/>
      <c r="AE546" s="201"/>
      <c r="AF546" s="201"/>
      <c r="AG546" s="201"/>
      <c r="AH546" s="201"/>
      <c r="AI546" s="201"/>
      <c r="AJ546" s="201"/>
      <c r="AK546" s="201"/>
      <c r="AL546" s="201"/>
      <c r="AM546" s="201"/>
    </row>
    <row r="547" spans="21:39" ht="39.950000000000003" customHeight="1" x14ac:dyDescent="0.25">
      <c r="U547" s="201"/>
      <c r="V547" s="201"/>
      <c r="W547" s="201"/>
      <c r="X547" s="201"/>
      <c r="Y547" s="201"/>
      <c r="Z547" s="201"/>
      <c r="AA547" s="201"/>
      <c r="AB547" s="201"/>
      <c r="AC547" s="201"/>
      <c r="AD547" s="201"/>
      <c r="AE547" s="201"/>
      <c r="AF547" s="201"/>
      <c r="AG547" s="201"/>
      <c r="AH547" s="201"/>
      <c r="AI547" s="201"/>
      <c r="AJ547" s="201"/>
      <c r="AK547" s="201"/>
      <c r="AL547" s="201"/>
      <c r="AM547" s="201"/>
    </row>
    <row r="548" spans="21:39" ht="39.950000000000003" customHeight="1" x14ac:dyDescent="0.25">
      <c r="U548" s="201"/>
      <c r="V548" s="201"/>
      <c r="W548" s="201"/>
      <c r="X548" s="201"/>
      <c r="Y548" s="201"/>
      <c r="Z548" s="201"/>
      <c r="AA548" s="201"/>
      <c r="AB548" s="201"/>
      <c r="AC548" s="201"/>
      <c r="AD548" s="201"/>
      <c r="AE548" s="201"/>
      <c r="AF548" s="201"/>
      <c r="AG548" s="201"/>
      <c r="AH548" s="201"/>
      <c r="AI548" s="201"/>
      <c r="AJ548" s="201"/>
      <c r="AK548" s="201"/>
      <c r="AL548" s="201"/>
      <c r="AM548" s="201"/>
    </row>
    <row r="549" spans="21:39" ht="39.950000000000003" customHeight="1" x14ac:dyDescent="0.25">
      <c r="U549" s="201"/>
      <c r="V549" s="201"/>
      <c r="W549" s="201"/>
      <c r="X549" s="201"/>
      <c r="Y549" s="201"/>
      <c r="Z549" s="201"/>
      <c r="AA549" s="201"/>
      <c r="AB549" s="201"/>
      <c r="AC549" s="201"/>
      <c r="AD549" s="201"/>
      <c r="AE549" s="201"/>
      <c r="AF549" s="201"/>
      <c r="AG549" s="201"/>
      <c r="AH549" s="201"/>
      <c r="AI549" s="201"/>
      <c r="AJ549" s="201"/>
      <c r="AK549" s="201"/>
      <c r="AL549" s="201"/>
      <c r="AM549" s="201"/>
    </row>
    <row r="550" spans="21:39" ht="39.950000000000003" customHeight="1" x14ac:dyDescent="0.25">
      <c r="U550" s="201"/>
      <c r="V550" s="201"/>
      <c r="W550" s="201"/>
      <c r="X550" s="201"/>
      <c r="Y550" s="201"/>
      <c r="Z550" s="201"/>
      <c r="AA550" s="201"/>
      <c r="AB550" s="201"/>
      <c r="AC550" s="201"/>
      <c r="AD550" s="201"/>
      <c r="AE550" s="201"/>
      <c r="AF550" s="201"/>
      <c r="AG550" s="201"/>
      <c r="AH550" s="201"/>
      <c r="AI550" s="201"/>
      <c r="AJ550" s="201"/>
      <c r="AK550" s="201"/>
      <c r="AL550" s="201"/>
      <c r="AM550" s="201"/>
    </row>
    <row r="551" spans="21:39" ht="39.950000000000003" customHeight="1" x14ac:dyDescent="0.25">
      <c r="U551" s="201"/>
      <c r="V551" s="201"/>
      <c r="W551" s="201"/>
      <c r="X551" s="201"/>
      <c r="Y551" s="201"/>
      <c r="Z551" s="201"/>
      <c r="AA551" s="201"/>
      <c r="AB551" s="201"/>
      <c r="AC551" s="201"/>
      <c r="AD551" s="201"/>
      <c r="AE551" s="201"/>
      <c r="AF551" s="201"/>
      <c r="AG551" s="201"/>
      <c r="AH551" s="201"/>
      <c r="AI551" s="201"/>
      <c r="AJ551" s="201"/>
      <c r="AK551" s="201"/>
      <c r="AL551" s="201"/>
      <c r="AM551" s="201"/>
    </row>
    <row r="552" spans="21:39" ht="39.950000000000003" customHeight="1" x14ac:dyDescent="0.25">
      <c r="U552" s="201"/>
      <c r="V552" s="201"/>
      <c r="W552" s="201"/>
      <c r="X552" s="201"/>
      <c r="Y552" s="201"/>
      <c r="Z552" s="201"/>
      <c r="AA552" s="201"/>
      <c r="AB552" s="201"/>
      <c r="AC552" s="201"/>
      <c r="AD552" s="201"/>
      <c r="AE552" s="201"/>
      <c r="AF552" s="201"/>
      <c r="AG552" s="201"/>
      <c r="AH552" s="201"/>
      <c r="AI552" s="201"/>
      <c r="AJ552" s="201"/>
      <c r="AK552" s="201"/>
      <c r="AL552" s="201"/>
      <c r="AM552" s="201"/>
    </row>
    <row r="553" spans="21:39" ht="39.950000000000003" customHeight="1" x14ac:dyDescent="0.25">
      <c r="U553" s="201"/>
      <c r="V553" s="201"/>
      <c r="W553" s="201"/>
      <c r="X553" s="201"/>
      <c r="Y553" s="201"/>
      <c r="Z553" s="201"/>
      <c r="AA553" s="201"/>
      <c r="AB553" s="201"/>
      <c r="AC553" s="201"/>
      <c r="AD553" s="201"/>
      <c r="AE553" s="201"/>
      <c r="AF553" s="201"/>
      <c r="AG553" s="201"/>
      <c r="AH553" s="201"/>
      <c r="AI553" s="201"/>
      <c r="AJ553" s="201"/>
      <c r="AK553" s="201"/>
      <c r="AL553" s="201"/>
      <c r="AM553" s="201"/>
    </row>
    <row r="554" spans="21:39" ht="39.950000000000003" customHeight="1" x14ac:dyDescent="0.25">
      <c r="U554" s="201"/>
      <c r="V554" s="201"/>
      <c r="W554" s="201"/>
      <c r="X554" s="201"/>
      <c r="Y554" s="201"/>
      <c r="Z554" s="201"/>
      <c r="AA554" s="201"/>
      <c r="AB554" s="201"/>
      <c r="AC554" s="201"/>
      <c r="AD554" s="201"/>
      <c r="AE554" s="201"/>
      <c r="AF554" s="201"/>
      <c r="AG554" s="201"/>
      <c r="AH554" s="201"/>
      <c r="AI554" s="201"/>
      <c r="AJ554" s="201"/>
      <c r="AK554" s="201"/>
      <c r="AL554" s="201"/>
      <c r="AM554" s="201"/>
    </row>
    <row r="555" spans="21:39" ht="39.950000000000003" customHeight="1" x14ac:dyDescent="0.25">
      <c r="U555" s="201"/>
      <c r="V555" s="201"/>
      <c r="W555" s="201"/>
      <c r="X555" s="201"/>
      <c r="Y555" s="201"/>
      <c r="Z555" s="201"/>
      <c r="AA555" s="201"/>
      <c r="AB555" s="201"/>
      <c r="AC555" s="201"/>
      <c r="AD555" s="201"/>
      <c r="AE555" s="201"/>
      <c r="AF555" s="201"/>
      <c r="AG555" s="201"/>
      <c r="AH555" s="201"/>
      <c r="AI555" s="201"/>
      <c r="AJ555" s="201"/>
      <c r="AK555" s="201"/>
      <c r="AL555" s="201"/>
      <c r="AM555" s="201"/>
    </row>
    <row r="556" spans="21:39" ht="39.950000000000003" customHeight="1" x14ac:dyDescent="0.25">
      <c r="U556" s="201"/>
      <c r="V556" s="201"/>
      <c r="W556" s="201"/>
      <c r="X556" s="201"/>
      <c r="Y556" s="201"/>
      <c r="Z556" s="201"/>
      <c r="AA556" s="201"/>
      <c r="AB556" s="201"/>
      <c r="AC556" s="201"/>
      <c r="AD556" s="201"/>
      <c r="AE556" s="201"/>
      <c r="AF556" s="201"/>
      <c r="AG556" s="201"/>
      <c r="AH556" s="201"/>
      <c r="AI556" s="201"/>
      <c r="AJ556" s="201"/>
      <c r="AK556" s="201"/>
      <c r="AL556" s="201"/>
      <c r="AM556" s="201"/>
    </row>
    <row r="557" spans="21:39" ht="39.950000000000003" customHeight="1" x14ac:dyDescent="0.25">
      <c r="U557" s="201"/>
      <c r="V557" s="201"/>
      <c r="W557" s="201"/>
      <c r="X557" s="201"/>
      <c r="Y557" s="201"/>
      <c r="Z557" s="201"/>
      <c r="AA557" s="201"/>
      <c r="AB557" s="201"/>
      <c r="AC557" s="201"/>
      <c r="AD557" s="201"/>
      <c r="AE557" s="201"/>
      <c r="AF557" s="201"/>
      <c r="AG557" s="201"/>
      <c r="AH557" s="201"/>
      <c r="AI557" s="201"/>
      <c r="AJ557" s="201"/>
      <c r="AK557" s="201"/>
      <c r="AL557" s="201"/>
      <c r="AM557" s="201"/>
    </row>
    <row r="558" spans="21:39" ht="39.950000000000003" customHeight="1" x14ac:dyDescent="0.25">
      <c r="U558" s="201"/>
      <c r="V558" s="201"/>
      <c r="W558" s="201"/>
      <c r="X558" s="201"/>
      <c r="Y558" s="201"/>
      <c r="Z558" s="201"/>
      <c r="AA558" s="201"/>
      <c r="AB558" s="201"/>
      <c r="AC558" s="201"/>
      <c r="AD558" s="201"/>
      <c r="AE558" s="201"/>
      <c r="AF558" s="201"/>
      <c r="AG558" s="201"/>
      <c r="AH558" s="201"/>
      <c r="AI558" s="201"/>
      <c r="AJ558" s="201"/>
      <c r="AK558" s="201"/>
      <c r="AL558" s="201"/>
      <c r="AM558" s="201"/>
    </row>
    <row r="559" spans="21:39" ht="39.950000000000003" customHeight="1" x14ac:dyDescent="0.25">
      <c r="U559" s="201"/>
      <c r="V559" s="201"/>
      <c r="W559" s="201"/>
      <c r="X559" s="201"/>
      <c r="Y559" s="201"/>
      <c r="Z559" s="201"/>
      <c r="AA559" s="201"/>
      <c r="AB559" s="201"/>
      <c r="AC559" s="201"/>
      <c r="AD559" s="201"/>
      <c r="AE559" s="201"/>
      <c r="AF559" s="201"/>
      <c r="AG559" s="201"/>
      <c r="AH559" s="201"/>
      <c r="AI559" s="201"/>
      <c r="AJ559" s="201"/>
      <c r="AK559" s="201"/>
      <c r="AL559" s="201"/>
      <c r="AM559" s="201"/>
    </row>
    <row r="560" spans="21:39" ht="39.950000000000003" customHeight="1" x14ac:dyDescent="0.25">
      <c r="U560" s="201"/>
      <c r="V560" s="201"/>
      <c r="W560" s="201"/>
      <c r="X560" s="201"/>
      <c r="Y560" s="201"/>
      <c r="Z560" s="201"/>
      <c r="AA560" s="201"/>
      <c r="AB560" s="201"/>
      <c r="AC560" s="201"/>
      <c r="AD560" s="201"/>
      <c r="AE560" s="201"/>
      <c r="AF560" s="201"/>
      <c r="AG560" s="201"/>
      <c r="AH560" s="201"/>
      <c r="AI560" s="201"/>
      <c r="AJ560" s="201"/>
      <c r="AK560" s="201"/>
      <c r="AL560" s="201"/>
      <c r="AM560" s="201"/>
    </row>
    <row r="561" spans="21:39" ht="39.950000000000003" customHeight="1" x14ac:dyDescent="0.25">
      <c r="U561" s="201"/>
      <c r="V561" s="201"/>
      <c r="W561" s="201"/>
      <c r="X561" s="201"/>
      <c r="Y561" s="201"/>
      <c r="Z561" s="201"/>
      <c r="AA561" s="201"/>
      <c r="AB561" s="201"/>
      <c r="AC561" s="201"/>
      <c r="AD561" s="201"/>
      <c r="AE561" s="201"/>
      <c r="AF561" s="201"/>
      <c r="AG561" s="201"/>
      <c r="AH561" s="201"/>
      <c r="AI561" s="201"/>
      <c r="AJ561" s="201"/>
      <c r="AK561" s="201"/>
      <c r="AL561" s="201"/>
      <c r="AM561" s="201"/>
    </row>
    <row r="562" spans="21:39" ht="39.950000000000003" customHeight="1" x14ac:dyDescent="0.25">
      <c r="U562" s="201"/>
      <c r="V562" s="201"/>
      <c r="W562" s="201"/>
      <c r="X562" s="201"/>
      <c r="Y562" s="201"/>
      <c r="Z562" s="201"/>
      <c r="AA562" s="201"/>
      <c r="AB562" s="201"/>
      <c r="AC562" s="201"/>
      <c r="AD562" s="201"/>
      <c r="AE562" s="201"/>
      <c r="AF562" s="201"/>
      <c r="AG562" s="201"/>
      <c r="AH562" s="201"/>
      <c r="AI562" s="201"/>
      <c r="AJ562" s="201"/>
      <c r="AK562" s="201"/>
      <c r="AL562" s="201"/>
      <c r="AM562" s="201"/>
    </row>
    <row r="563" spans="21:39" ht="39.950000000000003" customHeight="1" x14ac:dyDescent="0.25">
      <c r="U563" s="201"/>
      <c r="V563" s="201"/>
      <c r="W563" s="201"/>
      <c r="X563" s="201"/>
      <c r="Y563" s="201"/>
      <c r="Z563" s="201"/>
      <c r="AA563" s="201"/>
      <c r="AB563" s="201"/>
      <c r="AC563" s="201"/>
      <c r="AD563" s="201"/>
      <c r="AE563" s="201"/>
      <c r="AF563" s="201"/>
      <c r="AG563" s="201"/>
      <c r="AH563" s="201"/>
      <c r="AI563" s="201"/>
      <c r="AJ563" s="201"/>
      <c r="AK563" s="201"/>
      <c r="AL563" s="201"/>
      <c r="AM563" s="201"/>
    </row>
    <row r="564" spans="21:39" ht="39.950000000000003" customHeight="1" x14ac:dyDescent="0.25">
      <c r="U564" s="201"/>
      <c r="V564" s="201"/>
      <c r="W564" s="201"/>
      <c r="X564" s="201"/>
      <c r="Y564" s="201"/>
      <c r="Z564" s="201"/>
      <c r="AA564" s="201"/>
      <c r="AB564" s="201"/>
      <c r="AC564" s="201"/>
      <c r="AD564" s="201"/>
      <c r="AE564" s="201"/>
      <c r="AF564" s="201"/>
      <c r="AG564" s="201"/>
      <c r="AH564" s="201"/>
      <c r="AI564" s="201"/>
      <c r="AJ564" s="201"/>
      <c r="AK564" s="201"/>
      <c r="AL564" s="201"/>
      <c r="AM564" s="201"/>
    </row>
    <row r="565" spans="21:39" ht="39.950000000000003" customHeight="1" x14ac:dyDescent="0.25">
      <c r="U565" s="201"/>
      <c r="V565" s="201"/>
      <c r="W565" s="201"/>
      <c r="X565" s="201"/>
      <c r="Y565" s="201"/>
      <c r="Z565" s="201"/>
      <c r="AA565" s="201"/>
      <c r="AB565" s="201"/>
      <c r="AC565" s="201"/>
      <c r="AD565" s="201"/>
      <c r="AE565" s="201"/>
      <c r="AF565" s="201"/>
      <c r="AG565" s="201"/>
      <c r="AH565" s="201"/>
      <c r="AI565" s="201"/>
      <c r="AJ565" s="201"/>
      <c r="AK565" s="201"/>
      <c r="AL565" s="201"/>
      <c r="AM565" s="201"/>
    </row>
    <row r="566" spans="21:39" ht="39.950000000000003" customHeight="1" x14ac:dyDescent="0.25">
      <c r="U566" s="201"/>
      <c r="V566" s="201"/>
      <c r="W566" s="201"/>
      <c r="X566" s="201"/>
      <c r="Y566" s="201"/>
      <c r="Z566" s="201"/>
      <c r="AA566" s="201"/>
      <c r="AB566" s="201"/>
      <c r="AC566" s="201"/>
      <c r="AD566" s="201"/>
      <c r="AE566" s="201"/>
      <c r="AF566" s="201"/>
      <c r="AG566" s="201"/>
      <c r="AH566" s="201"/>
      <c r="AI566" s="201"/>
      <c r="AJ566" s="201"/>
      <c r="AK566" s="201"/>
      <c r="AL566" s="201"/>
      <c r="AM566" s="201"/>
    </row>
    <row r="567" spans="21:39" ht="39.950000000000003" customHeight="1" x14ac:dyDescent="0.25">
      <c r="U567" s="201"/>
      <c r="V567" s="201"/>
      <c r="W567" s="201"/>
      <c r="X567" s="201"/>
      <c r="Y567" s="201"/>
      <c r="Z567" s="201"/>
      <c r="AA567" s="201"/>
      <c r="AB567" s="201"/>
      <c r="AC567" s="201"/>
      <c r="AD567" s="201"/>
      <c r="AE567" s="201"/>
      <c r="AF567" s="201"/>
      <c r="AG567" s="201"/>
      <c r="AH567" s="201"/>
      <c r="AI567" s="201"/>
      <c r="AJ567" s="201"/>
      <c r="AK567" s="201"/>
      <c r="AL567" s="201"/>
      <c r="AM567" s="201"/>
    </row>
    <row r="568" spans="21:39" ht="39.950000000000003" customHeight="1" x14ac:dyDescent="0.25">
      <c r="U568" s="201"/>
      <c r="V568" s="201"/>
      <c r="W568" s="201"/>
      <c r="X568" s="201"/>
      <c r="Y568" s="201"/>
      <c r="Z568" s="201"/>
      <c r="AA568" s="201"/>
      <c r="AB568" s="201"/>
      <c r="AC568" s="201"/>
      <c r="AD568" s="201"/>
      <c r="AE568" s="201"/>
      <c r="AF568" s="201"/>
      <c r="AG568" s="201"/>
      <c r="AH568" s="201"/>
      <c r="AI568" s="201"/>
      <c r="AJ568" s="201"/>
      <c r="AK568" s="201"/>
      <c r="AL568" s="201"/>
      <c r="AM568" s="201"/>
    </row>
    <row r="569" spans="21:39" ht="39.950000000000003" customHeight="1" x14ac:dyDescent="0.25">
      <c r="U569" s="201"/>
      <c r="V569" s="201"/>
      <c r="W569" s="201"/>
      <c r="X569" s="201"/>
      <c r="Y569" s="201"/>
      <c r="Z569" s="201"/>
      <c r="AA569" s="201"/>
      <c r="AB569" s="201"/>
      <c r="AC569" s="201"/>
      <c r="AD569" s="201"/>
      <c r="AE569" s="201"/>
      <c r="AF569" s="201"/>
      <c r="AG569" s="201"/>
      <c r="AH569" s="201"/>
      <c r="AI569" s="201"/>
      <c r="AJ569" s="201"/>
      <c r="AK569" s="201"/>
      <c r="AL569" s="201"/>
      <c r="AM569" s="201"/>
    </row>
    <row r="570" spans="21:39" ht="39.950000000000003" customHeight="1" x14ac:dyDescent="0.25">
      <c r="U570" s="201"/>
      <c r="V570" s="201"/>
      <c r="W570" s="201"/>
      <c r="X570" s="201"/>
      <c r="Y570" s="201"/>
      <c r="Z570" s="201"/>
      <c r="AA570" s="201"/>
      <c r="AB570" s="201"/>
      <c r="AC570" s="201"/>
      <c r="AD570" s="201"/>
      <c r="AE570" s="201"/>
      <c r="AF570" s="201"/>
      <c r="AG570" s="201"/>
      <c r="AH570" s="201"/>
      <c r="AI570" s="201"/>
      <c r="AJ570" s="201"/>
      <c r="AK570" s="201"/>
      <c r="AL570" s="201"/>
      <c r="AM570" s="201"/>
    </row>
    <row r="571" spans="21:39" ht="39.950000000000003" customHeight="1" x14ac:dyDescent="0.25">
      <c r="U571" s="201"/>
      <c r="V571" s="201"/>
      <c r="W571" s="201"/>
      <c r="X571" s="201"/>
      <c r="Y571" s="201"/>
      <c r="Z571" s="201"/>
      <c r="AA571" s="201"/>
      <c r="AB571" s="201"/>
      <c r="AC571" s="201"/>
      <c r="AD571" s="201"/>
      <c r="AE571" s="201"/>
      <c r="AF571" s="201"/>
      <c r="AG571" s="201"/>
      <c r="AH571" s="201"/>
      <c r="AI571" s="201"/>
      <c r="AJ571" s="201"/>
      <c r="AK571" s="201"/>
      <c r="AL571" s="201"/>
      <c r="AM571" s="201"/>
    </row>
    <row r="572" spans="21:39" ht="39.950000000000003" customHeight="1" x14ac:dyDescent="0.25">
      <c r="U572" s="201"/>
      <c r="V572" s="201"/>
      <c r="W572" s="201"/>
      <c r="X572" s="201"/>
      <c r="Y572" s="201"/>
      <c r="Z572" s="201"/>
      <c r="AA572" s="201"/>
      <c r="AB572" s="201"/>
      <c r="AC572" s="201"/>
      <c r="AD572" s="201"/>
      <c r="AE572" s="201"/>
      <c r="AF572" s="201"/>
      <c r="AG572" s="201"/>
      <c r="AH572" s="201"/>
      <c r="AI572" s="201"/>
      <c r="AJ572" s="201"/>
      <c r="AK572" s="201"/>
      <c r="AL572" s="201"/>
      <c r="AM572" s="201"/>
    </row>
    <row r="573" spans="21:39" ht="39.950000000000003" customHeight="1" x14ac:dyDescent="0.25">
      <c r="U573" s="201"/>
      <c r="V573" s="201"/>
      <c r="W573" s="201"/>
      <c r="X573" s="201"/>
      <c r="Y573" s="201"/>
      <c r="Z573" s="201"/>
      <c r="AA573" s="201"/>
      <c r="AB573" s="201"/>
      <c r="AC573" s="201"/>
      <c r="AD573" s="201"/>
      <c r="AE573" s="201"/>
      <c r="AF573" s="201"/>
      <c r="AG573" s="201"/>
      <c r="AH573" s="201"/>
      <c r="AI573" s="201"/>
      <c r="AJ573" s="201"/>
      <c r="AK573" s="201"/>
      <c r="AL573" s="201"/>
      <c r="AM573" s="201"/>
    </row>
    <row r="574" spans="21:39" ht="39.950000000000003" customHeight="1" x14ac:dyDescent="0.25">
      <c r="U574" s="201"/>
      <c r="V574" s="201"/>
      <c r="W574" s="201"/>
      <c r="X574" s="201"/>
      <c r="Y574" s="201"/>
      <c r="Z574" s="201"/>
      <c r="AA574" s="201"/>
      <c r="AB574" s="201"/>
      <c r="AC574" s="201"/>
      <c r="AD574" s="201"/>
      <c r="AE574" s="201"/>
      <c r="AF574" s="201"/>
      <c r="AG574" s="201"/>
      <c r="AH574" s="201"/>
      <c r="AI574" s="201"/>
      <c r="AJ574" s="201"/>
      <c r="AK574" s="201"/>
      <c r="AL574" s="201"/>
      <c r="AM574" s="201"/>
    </row>
    <row r="575" spans="21:39" ht="39.950000000000003" customHeight="1" x14ac:dyDescent="0.25">
      <c r="U575" s="201"/>
      <c r="V575" s="201"/>
      <c r="W575" s="201"/>
      <c r="X575" s="201"/>
      <c r="Y575" s="201"/>
      <c r="Z575" s="201"/>
      <c r="AA575" s="201"/>
      <c r="AB575" s="201"/>
      <c r="AC575" s="201"/>
      <c r="AD575" s="201"/>
      <c r="AE575" s="201"/>
      <c r="AF575" s="201"/>
      <c r="AG575" s="201"/>
      <c r="AH575" s="201"/>
      <c r="AI575" s="201"/>
      <c r="AJ575" s="201"/>
      <c r="AK575" s="201"/>
      <c r="AL575" s="201"/>
      <c r="AM575" s="201"/>
    </row>
    <row r="576" spans="21:39" ht="39.950000000000003" customHeight="1" x14ac:dyDescent="0.25">
      <c r="U576" s="201"/>
      <c r="V576" s="201"/>
      <c r="W576" s="201"/>
      <c r="X576" s="201"/>
      <c r="Y576" s="201"/>
      <c r="Z576" s="201"/>
      <c r="AA576" s="201"/>
      <c r="AB576" s="201"/>
      <c r="AC576" s="201"/>
      <c r="AD576" s="201"/>
      <c r="AE576" s="201"/>
      <c r="AF576" s="201"/>
      <c r="AG576" s="201"/>
      <c r="AH576" s="201"/>
      <c r="AI576" s="201"/>
      <c r="AJ576" s="201"/>
      <c r="AK576" s="201"/>
      <c r="AL576" s="201"/>
      <c r="AM576" s="201"/>
    </row>
    <row r="577" spans="21:39" ht="39.950000000000003" customHeight="1" x14ac:dyDescent="0.25">
      <c r="U577" s="201"/>
      <c r="V577" s="201"/>
      <c r="W577" s="201"/>
      <c r="X577" s="201"/>
      <c r="Y577" s="201"/>
      <c r="Z577" s="201"/>
      <c r="AA577" s="201"/>
      <c r="AB577" s="201"/>
      <c r="AC577" s="201"/>
      <c r="AD577" s="201"/>
      <c r="AE577" s="201"/>
      <c r="AF577" s="201"/>
      <c r="AG577" s="201"/>
      <c r="AH577" s="201"/>
      <c r="AI577" s="201"/>
      <c r="AJ577" s="201"/>
      <c r="AK577" s="201"/>
      <c r="AL577" s="201"/>
      <c r="AM577" s="201"/>
    </row>
    <row r="578" spans="21:39" ht="39.950000000000003" customHeight="1" x14ac:dyDescent="0.25">
      <c r="U578" s="201"/>
      <c r="V578" s="201"/>
      <c r="W578" s="201"/>
      <c r="X578" s="201"/>
      <c r="Y578" s="201"/>
      <c r="Z578" s="201"/>
      <c r="AA578" s="201"/>
      <c r="AB578" s="201"/>
      <c r="AC578" s="201"/>
      <c r="AD578" s="201"/>
      <c r="AE578" s="201"/>
      <c r="AF578" s="201"/>
      <c r="AG578" s="201"/>
      <c r="AH578" s="201"/>
      <c r="AI578" s="201"/>
      <c r="AJ578" s="201"/>
      <c r="AK578" s="201"/>
      <c r="AL578" s="201"/>
      <c r="AM578" s="201"/>
    </row>
    <row r="579" spans="21:39" ht="39.950000000000003" customHeight="1" x14ac:dyDescent="0.25">
      <c r="U579" s="201"/>
      <c r="V579" s="201"/>
      <c r="W579" s="201"/>
      <c r="X579" s="201"/>
      <c r="Y579" s="201"/>
      <c r="Z579" s="201"/>
      <c r="AA579" s="201"/>
      <c r="AB579" s="201"/>
      <c r="AC579" s="201"/>
      <c r="AD579" s="201"/>
      <c r="AE579" s="201"/>
      <c r="AF579" s="201"/>
      <c r="AG579" s="201"/>
      <c r="AH579" s="201"/>
      <c r="AI579" s="201"/>
      <c r="AJ579" s="201"/>
      <c r="AK579" s="201"/>
      <c r="AL579" s="201"/>
      <c r="AM579" s="201"/>
    </row>
    <row r="580" spans="21:39" ht="39.950000000000003" customHeight="1" x14ac:dyDescent="0.25">
      <c r="U580" s="201"/>
      <c r="V580" s="201"/>
      <c r="W580" s="201"/>
      <c r="X580" s="201"/>
      <c r="Y580" s="201"/>
      <c r="Z580" s="201"/>
      <c r="AA580" s="201"/>
      <c r="AB580" s="201"/>
      <c r="AC580" s="201"/>
      <c r="AD580" s="201"/>
      <c r="AE580" s="201"/>
      <c r="AF580" s="201"/>
      <c r="AG580" s="201"/>
      <c r="AH580" s="201"/>
      <c r="AI580" s="201"/>
      <c r="AJ580" s="201"/>
      <c r="AK580" s="201"/>
      <c r="AL580" s="201"/>
      <c r="AM580" s="201"/>
    </row>
    <row r="581" spans="21:39" ht="39.950000000000003" customHeight="1" x14ac:dyDescent="0.25">
      <c r="U581" s="201"/>
      <c r="V581" s="201"/>
      <c r="W581" s="201"/>
      <c r="X581" s="201"/>
      <c r="Y581" s="201"/>
      <c r="Z581" s="201"/>
      <c r="AA581" s="201"/>
      <c r="AB581" s="201"/>
      <c r="AC581" s="201"/>
      <c r="AD581" s="201"/>
      <c r="AE581" s="201"/>
      <c r="AF581" s="201"/>
      <c r="AG581" s="201"/>
      <c r="AH581" s="201"/>
      <c r="AI581" s="201"/>
      <c r="AJ581" s="201"/>
      <c r="AK581" s="201"/>
      <c r="AL581" s="201"/>
      <c r="AM581" s="201"/>
    </row>
    <row r="582" spans="21:39" ht="39.950000000000003" customHeight="1" x14ac:dyDescent="0.25">
      <c r="U582" s="201"/>
      <c r="V582" s="201"/>
      <c r="W582" s="201"/>
      <c r="X582" s="201"/>
      <c r="Y582" s="201"/>
      <c r="Z582" s="201"/>
      <c r="AA582" s="201"/>
      <c r="AB582" s="201"/>
      <c r="AC582" s="201"/>
      <c r="AD582" s="201"/>
      <c r="AE582" s="201"/>
      <c r="AF582" s="201"/>
      <c r="AG582" s="201"/>
      <c r="AH582" s="201"/>
      <c r="AI582" s="201"/>
      <c r="AJ582" s="201"/>
      <c r="AK582" s="201"/>
      <c r="AL582" s="201"/>
      <c r="AM582" s="201"/>
    </row>
    <row r="583" spans="21:39" ht="39.950000000000003" customHeight="1" x14ac:dyDescent="0.25">
      <c r="U583" s="201"/>
      <c r="V583" s="201"/>
      <c r="W583" s="201"/>
      <c r="X583" s="201"/>
      <c r="Y583" s="201"/>
      <c r="Z583" s="201"/>
      <c r="AA583" s="201"/>
      <c r="AB583" s="201"/>
      <c r="AC583" s="201"/>
      <c r="AD583" s="201"/>
      <c r="AE583" s="201"/>
      <c r="AF583" s="201"/>
      <c r="AG583" s="201"/>
      <c r="AH583" s="201"/>
      <c r="AI583" s="201"/>
      <c r="AJ583" s="201"/>
      <c r="AK583" s="201"/>
      <c r="AL583" s="201"/>
      <c r="AM583" s="201"/>
    </row>
    <row r="584" spans="21:39" ht="39.950000000000003" customHeight="1" x14ac:dyDescent="0.25">
      <c r="U584" s="201"/>
      <c r="V584" s="201"/>
      <c r="W584" s="201"/>
      <c r="X584" s="201"/>
      <c r="Y584" s="201"/>
      <c r="Z584" s="201"/>
      <c r="AA584" s="201"/>
      <c r="AB584" s="201"/>
      <c r="AC584" s="201"/>
      <c r="AD584" s="201"/>
      <c r="AE584" s="201"/>
      <c r="AF584" s="201"/>
      <c r="AG584" s="201"/>
      <c r="AH584" s="201"/>
      <c r="AI584" s="201"/>
      <c r="AJ584" s="201"/>
      <c r="AK584" s="201"/>
      <c r="AL584" s="201"/>
      <c r="AM584" s="201"/>
    </row>
    <row r="585" spans="21:39" ht="39.950000000000003" customHeight="1" x14ac:dyDescent="0.25">
      <c r="U585" s="201"/>
      <c r="V585" s="201"/>
      <c r="W585" s="201"/>
      <c r="X585" s="201"/>
      <c r="Y585" s="201"/>
      <c r="Z585" s="201"/>
      <c r="AA585" s="201"/>
      <c r="AB585" s="201"/>
      <c r="AC585" s="201"/>
      <c r="AD585" s="201"/>
      <c r="AE585" s="201"/>
      <c r="AF585" s="201"/>
      <c r="AG585" s="201"/>
      <c r="AH585" s="201"/>
      <c r="AI585" s="201"/>
      <c r="AJ585" s="201"/>
      <c r="AK585" s="201"/>
      <c r="AL585" s="201"/>
      <c r="AM585" s="201"/>
    </row>
    <row r="586" spans="21:39" ht="39.950000000000003" customHeight="1" x14ac:dyDescent="0.25">
      <c r="U586" s="201"/>
      <c r="V586" s="201"/>
      <c r="W586" s="201"/>
      <c r="X586" s="201"/>
      <c r="Y586" s="201"/>
      <c r="Z586" s="201"/>
      <c r="AA586" s="201"/>
      <c r="AB586" s="201"/>
      <c r="AC586" s="201"/>
      <c r="AD586" s="201"/>
      <c r="AE586" s="201"/>
      <c r="AF586" s="201"/>
      <c r="AG586" s="201"/>
      <c r="AH586" s="201"/>
      <c r="AI586" s="201"/>
      <c r="AJ586" s="201"/>
      <c r="AK586" s="201"/>
      <c r="AL586" s="201"/>
      <c r="AM586" s="201"/>
    </row>
    <row r="587" spans="21:39" ht="39.950000000000003" customHeight="1" x14ac:dyDescent="0.25">
      <c r="U587" s="201"/>
      <c r="V587" s="201"/>
      <c r="W587" s="201"/>
      <c r="X587" s="201"/>
      <c r="Y587" s="201"/>
      <c r="Z587" s="201"/>
      <c r="AA587" s="201"/>
      <c r="AB587" s="201"/>
      <c r="AC587" s="201"/>
      <c r="AD587" s="201"/>
      <c r="AE587" s="201"/>
      <c r="AF587" s="201"/>
      <c r="AG587" s="201"/>
      <c r="AH587" s="201"/>
      <c r="AI587" s="201"/>
      <c r="AJ587" s="201"/>
      <c r="AK587" s="201"/>
      <c r="AL587" s="201"/>
      <c r="AM587" s="201"/>
    </row>
    <row r="588" spans="21:39" ht="39.950000000000003" customHeight="1" x14ac:dyDescent="0.25">
      <c r="U588" s="201"/>
      <c r="V588" s="201"/>
      <c r="W588" s="201"/>
      <c r="X588" s="201"/>
      <c r="Y588" s="201"/>
      <c r="Z588" s="201"/>
      <c r="AA588" s="201"/>
      <c r="AB588" s="201"/>
      <c r="AC588" s="201"/>
      <c r="AD588" s="201"/>
      <c r="AE588" s="201"/>
      <c r="AF588" s="201"/>
      <c r="AG588" s="201"/>
      <c r="AH588" s="201"/>
      <c r="AI588" s="201"/>
      <c r="AJ588" s="201"/>
      <c r="AK588" s="201"/>
      <c r="AL588" s="201"/>
      <c r="AM588" s="201"/>
    </row>
    <row r="589" spans="21:39" ht="39.950000000000003" customHeight="1" x14ac:dyDescent="0.25">
      <c r="U589" s="201"/>
      <c r="V589" s="201"/>
      <c r="W589" s="201"/>
      <c r="X589" s="201"/>
      <c r="Y589" s="201"/>
      <c r="Z589" s="201"/>
      <c r="AA589" s="201"/>
      <c r="AB589" s="201"/>
      <c r="AC589" s="201"/>
      <c r="AD589" s="201"/>
      <c r="AE589" s="201"/>
      <c r="AF589" s="201"/>
      <c r="AG589" s="201"/>
      <c r="AH589" s="201"/>
      <c r="AI589" s="201"/>
      <c r="AJ589" s="201"/>
      <c r="AK589" s="201"/>
      <c r="AL589" s="201"/>
      <c r="AM589" s="201"/>
    </row>
    <row r="590" spans="21:39" ht="39.950000000000003" customHeight="1" x14ac:dyDescent="0.25">
      <c r="U590" s="201"/>
      <c r="V590" s="201"/>
      <c r="W590" s="201"/>
      <c r="X590" s="201"/>
      <c r="Y590" s="201"/>
      <c r="Z590" s="201"/>
      <c r="AA590" s="201"/>
      <c r="AB590" s="201"/>
      <c r="AC590" s="201"/>
      <c r="AD590" s="201"/>
      <c r="AE590" s="201"/>
      <c r="AF590" s="201"/>
      <c r="AG590" s="201"/>
      <c r="AH590" s="201"/>
      <c r="AI590" s="201"/>
      <c r="AJ590" s="201"/>
      <c r="AK590" s="201"/>
      <c r="AL590" s="201"/>
      <c r="AM590" s="201"/>
    </row>
    <row r="591" spans="21:39" ht="39.950000000000003" customHeight="1" x14ac:dyDescent="0.25">
      <c r="U591" s="201"/>
      <c r="V591" s="201"/>
      <c r="W591" s="201"/>
      <c r="X591" s="201"/>
      <c r="Y591" s="201"/>
      <c r="Z591" s="201"/>
      <c r="AA591" s="201"/>
      <c r="AB591" s="201"/>
      <c r="AC591" s="201"/>
      <c r="AD591" s="201"/>
      <c r="AE591" s="201"/>
      <c r="AF591" s="201"/>
      <c r="AG591" s="201"/>
      <c r="AH591" s="201"/>
      <c r="AI591" s="201"/>
      <c r="AJ591" s="201"/>
      <c r="AK591" s="201"/>
      <c r="AL591" s="201"/>
      <c r="AM591" s="201"/>
    </row>
    <row r="592" spans="21:39" ht="39.950000000000003" customHeight="1" x14ac:dyDescent="0.25">
      <c r="U592" s="201"/>
      <c r="V592" s="201"/>
      <c r="W592" s="201"/>
      <c r="X592" s="201"/>
      <c r="Y592" s="201"/>
      <c r="Z592" s="201"/>
      <c r="AA592" s="201"/>
      <c r="AB592" s="201"/>
      <c r="AC592" s="201"/>
      <c r="AD592" s="201"/>
      <c r="AE592" s="201"/>
      <c r="AF592" s="201"/>
      <c r="AG592" s="201"/>
      <c r="AH592" s="201"/>
      <c r="AI592" s="201"/>
      <c r="AJ592" s="201"/>
      <c r="AK592" s="201"/>
      <c r="AL592" s="201"/>
      <c r="AM592" s="201"/>
    </row>
    <row r="593" spans="21:39" ht="39.950000000000003" customHeight="1" x14ac:dyDescent="0.25">
      <c r="U593" s="201"/>
      <c r="V593" s="201"/>
      <c r="W593" s="201"/>
      <c r="X593" s="201"/>
      <c r="Y593" s="201"/>
      <c r="Z593" s="201"/>
      <c r="AA593" s="201"/>
      <c r="AB593" s="201"/>
      <c r="AC593" s="201"/>
      <c r="AD593" s="201"/>
      <c r="AE593" s="201"/>
      <c r="AF593" s="201"/>
      <c r="AG593" s="201"/>
      <c r="AH593" s="201"/>
      <c r="AI593" s="201"/>
      <c r="AJ593" s="201"/>
      <c r="AK593" s="201"/>
      <c r="AL593" s="201"/>
      <c r="AM593" s="201"/>
    </row>
    <row r="594" spans="21:39" ht="39.950000000000003" customHeight="1" x14ac:dyDescent="0.25">
      <c r="U594" s="201"/>
      <c r="V594" s="201"/>
      <c r="W594" s="201"/>
      <c r="X594" s="201"/>
      <c r="Y594" s="201"/>
      <c r="Z594" s="201"/>
      <c r="AA594" s="201"/>
      <c r="AB594" s="201"/>
      <c r="AC594" s="201"/>
      <c r="AD594" s="201"/>
      <c r="AE594" s="201"/>
      <c r="AF594" s="201"/>
      <c r="AG594" s="201"/>
      <c r="AH594" s="201"/>
      <c r="AI594" s="201"/>
      <c r="AJ594" s="201"/>
      <c r="AK594" s="201"/>
      <c r="AL594" s="201"/>
      <c r="AM594" s="201"/>
    </row>
    <row r="595" spans="21:39" ht="39.950000000000003" customHeight="1" x14ac:dyDescent="0.25">
      <c r="U595" s="201"/>
      <c r="V595" s="201"/>
      <c r="W595" s="201"/>
      <c r="X595" s="201"/>
      <c r="Y595" s="201"/>
      <c r="Z595" s="201"/>
      <c r="AA595" s="201"/>
      <c r="AB595" s="201"/>
      <c r="AC595" s="201"/>
      <c r="AD595" s="201"/>
      <c r="AE595" s="201"/>
      <c r="AF595" s="201"/>
      <c r="AG595" s="201"/>
      <c r="AH595" s="201"/>
      <c r="AI595" s="201"/>
      <c r="AJ595" s="201"/>
      <c r="AK595" s="201"/>
      <c r="AL595" s="201"/>
      <c r="AM595" s="201"/>
    </row>
    <row r="596" spans="21:39" ht="39.950000000000003" customHeight="1" x14ac:dyDescent="0.25">
      <c r="U596" s="201"/>
      <c r="V596" s="201"/>
      <c r="W596" s="201"/>
      <c r="X596" s="201"/>
      <c r="Y596" s="201"/>
      <c r="Z596" s="201"/>
      <c r="AA596" s="201"/>
      <c r="AB596" s="201"/>
      <c r="AC596" s="201"/>
      <c r="AD596" s="201"/>
      <c r="AE596" s="201"/>
      <c r="AF596" s="201"/>
      <c r="AG596" s="201"/>
      <c r="AH596" s="201"/>
      <c r="AI596" s="201"/>
      <c r="AJ596" s="201"/>
      <c r="AK596" s="201"/>
      <c r="AL596" s="201"/>
      <c r="AM596" s="201"/>
    </row>
    <row r="597" spans="21:39" ht="39.950000000000003" customHeight="1" x14ac:dyDescent="0.25">
      <c r="U597" s="201"/>
      <c r="V597" s="201"/>
      <c r="W597" s="201"/>
      <c r="X597" s="201"/>
      <c r="Y597" s="201"/>
      <c r="Z597" s="201"/>
      <c r="AA597" s="201"/>
      <c r="AB597" s="201"/>
      <c r="AC597" s="201"/>
      <c r="AD597" s="201"/>
      <c r="AE597" s="201"/>
      <c r="AF597" s="201"/>
      <c r="AG597" s="201"/>
      <c r="AH597" s="201"/>
      <c r="AI597" s="201"/>
      <c r="AJ597" s="201"/>
      <c r="AK597" s="201"/>
      <c r="AL597" s="201"/>
      <c r="AM597" s="201"/>
    </row>
    <row r="598" spans="21:39" ht="39.950000000000003" customHeight="1" x14ac:dyDescent="0.25">
      <c r="U598" s="201"/>
      <c r="V598" s="201"/>
      <c r="W598" s="201"/>
      <c r="X598" s="201"/>
      <c r="Y598" s="201"/>
      <c r="Z598" s="201"/>
      <c r="AA598" s="201"/>
      <c r="AB598" s="201"/>
      <c r="AC598" s="201"/>
      <c r="AD598" s="201"/>
      <c r="AE598" s="201"/>
      <c r="AF598" s="201"/>
      <c r="AG598" s="201"/>
      <c r="AH598" s="201"/>
      <c r="AI598" s="201"/>
      <c r="AJ598" s="201"/>
      <c r="AK598" s="201"/>
      <c r="AL598" s="201"/>
      <c r="AM598" s="201"/>
    </row>
    <row r="599" spans="21:39" ht="39.950000000000003" customHeight="1" x14ac:dyDescent="0.25">
      <c r="U599" s="201"/>
      <c r="V599" s="201"/>
      <c r="W599" s="201"/>
      <c r="X599" s="201"/>
      <c r="Y599" s="201"/>
      <c r="Z599" s="201"/>
      <c r="AA599" s="201"/>
      <c r="AB599" s="201"/>
      <c r="AC599" s="201"/>
      <c r="AD599" s="201"/>
      <c r="AE599" s="201"/>
      <c r="AF599" s="201"/>
      <c r="AG599" s="201"/>
      <c r="AH599" s="201"/>
      <c r="AI599" s="201"/>
      <c r="AJ599" s="201"/>
      <c r="AK599" s="201"/>
      <c r="AL599" s="201"/>
      <c r="AM599" s="201"/>
    </row>
    <row r="600" spans="21:39" ht="39.950000000000003" customHeight="1" x14ac:dyDescent="0.25">
      <c r="U600" s="201"/>
      <c r="V600" s="201"/>
      <c r="W600" s="201"/>
      <c r="X600" s="201"/>
      <c r="Y600" s="201"/>
      <c r="Z600" s="201"/>
      <c r="AA600" s="201"/>
      <c r="AB600" s="201"/>
      <c r="AC600" s="201"/>
      <c r="AD600" s="201"/>
      <c r="AE600" s="201"/>
      <c r="AF600" s="201"/>
      <c r="AG600" s="201"/>
      <c r="AH600" s="201"/>
      <c r="AI600" s="201"/>
      <c r="AJ600" s="201"/>
      <c r="AK600" s="201"/>
      <c r="AL600" s="201"/>
      <c r="AM600" s="201"/>
    </row>
    <row r="601" spans="21:39" ht="39.950000000000003" customHeight="1" x14ac:dyDescent="0.25">
      <c r="U601" s="201"/>
      <c r="V601" s="201"/>
      <c r="W601" s="201"/>
      <c r="X601" s="201"/>
      <c r="Y601" s="201"/>
      <c r="Z601" s="201"/>
      <c r="AA601" s="201"/>
      <c r="AB601" s="201"/>
      <c r="AC601" s="201"/>
      <c r="AD601" s="201"/>
      <c r="AE601" s="201"/>
      <c r="AF601" s="201"/>
      <c r="AG601" s="201"/>
      <c r="AH601" s="201"/>
      <c r="AI601" s="201"/>
      <c r="AJ601" s="201"/>
      <c r="AK601" s="201"/>
      <c r="AL601" s="201"/>
      <c r="AM601" s="201"/>
    </row>
    <row r="602" spans="21:39" ht="39.950000000000003" customHeight="1" x14ac:dyDescent="0.25">
      <c r="U602" s="201"/>
      <c r="V602" s="201"/>
      <c r="W602" s="201"/>
      <c r="X602" s="201"/>
      <c r="Y602" s="201"/>
      <c r="Z602" s="201"/>
      <c r="AA602" s="201"/>
      <c r="AB602" s="201"/>
      <c r="AC602" s="201"/>
      <c r="AD602" s="201"/>
      <c r="AE602" s="201"/>
      <c r="AF602" s="201"/>
      <c r="AG602" s="201"/>
      <c r="AH602" s="201"/>
      <c r="AI602" s="201"/>
      <c r="AJ602" s="201"/>
      <c r="AK602" s="201"/>
      <c r="AL602" s="201"/>
      <c r="AM602" s="201"/>
    </row>
    <row r="603" spans="21:39" ht="39.950000000000003" customHeight="1" x14ac:dyDescent="0.25">
      <c r="U603" s="201"/>
      <c r="V603" s="201"/>
      <c r="W603" s="201"/>
      <c r="X603" s="201"/>
      <c r="Y603" s="201"/>
      <c r="Z603" s="201"/>
      <c r="AA603" s="201"/>
      <c r="AB603" s="201"/>
      <c r="AC603" s="201"/>
      <c r="AD603" s="201"/>
      <c r="AE603" s="201"/>
      <c r="AF603" s="201"/>
      <c r="AG603" s="201"/>
      <c r="AH603" s="201"/>
      <c r="AI603" s="201"/>
      <c r="AJ603" s="201"/>
      <c r="AK603" s="201"/>
      <c r="AL603" s="201"/>
      <c r="AM603" s="201"/>
    </row>
    <row r="604" spans="21:39" ht="39.950000000000003" customHeight="1" x14ac:dyDescent="0.25">
      <c r="U604" s="201"/>
      <c r="V604" s="201"/>
      <c r="W604" s="201"/>
      <c r="X604" s="201"/>
      <c r="Y604" s="201"/>
      <c r="Z604" s="201"/>
      <c r="AA604" s="201"/>
      <c r="AB604" s="201"/>
      <c r="AC604" s="201"/>
      <c r="AD604" s="201"/>
      <c r="AE604" s="201"/>
      <c r="AF604" s="201"/>
      <c r="AG604" s="201"/>
      <c r="AH604" s="201"/>
      <c r="AI604" s="201"/>
      <c r="AJ604" s="201"/>
      <c r="AK604" s="201"/>
      <c r="AL604" s="201"/>
      <c r="AM604" s="201"/>
    </row>
    <row r="605" spans="21:39" ht="39.950000000000003" customHeight="1" x14ac:dyDescent="0.25">
      <c r="U605" s="201"/>
      <c r="V605" s="201"/>
      <c r="W605" s="201"/>
      <c r="X605" s="201"/>
      <c r="Y605" s="201"/>
      <c r="Z605" s="201"/>
      <c r="AA605" s="201"/>
      <c r="AB605" s="201"/>
      <c r="AC605" s="201"/>
      <c r="AD605" s="201"/>
      <c r="AE605" s="201"/>
      <c r="AF605" s="201"/>
      <c r="AG605" s="201"/>
      <c r="AH605" s="201"/>
      <c r="AI605" s="201"/>
      <c r="AJ605" s="201"/>
      <c r="AK605" s="201"/>
      <c r="AL605" s="201"/>
      <c r="AM605" s="201"/>
    </row>
    <row r="606" spans="21:39" ht="39.950000000000003" customHeight="1" x14ac:dyDescent="0.25">
      <c r="U606" s="201"/>
      <c r="V606" s="201"/>
      <c r="W606" s="201"/>
      <c r="X606" s="201"/>
      <c r="Y606" s="201"/>
      <c r="Z606" s="201"/>
      <c r="AA606" s="201"/>
      <c r="AB606" s="201"/>
      <c r="AC606" s="201"/>
      <c r="AD606" s="201"/>
      <c r="AE606" s="201"/>
      <c r="AF606" s="201"/>
      <c r="AG606" s="201"/>
      <c r="AH606" s="201"/>
      <c r="AI606" s="201"/>
      <c r="AJ606" s="201"/>
      <c r="AK606" s="201"/>
      <c r="AL606" s="201"/>
      <c r="AM606" s="201"/>
    </row>
    <row r="607" spans="21:39" ht="39.950000000000003" customHeight="1" x14ac:dyDescent="0.25">
      <c r="U607" s="201"/>
      <c r="V607" s="201"/>
      <c r="W607" s="201"/>
      <c r="X607" s="201"/>
      <c r="Y607" s="201"/>
      <c r="Z607" s="201"/>
      <c r="AA607" s="201"/>
      <c r="AB607" s="201"/>
      <c r="AC607" s="201"/>
      <c r="AD607" s="201"/>
      <c r="AE607" s="201"/>
      <c r="AF607" s="201"/>
      <c r="AG607" s="201"/>
      <c r="AH607" s="201"/>
      <c r="AI607" s="201"/>
      <c r="AJ607" s="201"/>
      <c r="AK607" s="201"/>
      <c r="AL607" s="201"/>
      <c r="AM607" s="201"/>
    </row>
    <row r="608" spans="21:39" ht="39.950000000000003" customHeight="1" x14ac:dyDescent="0.25">
      <c r="U608" s="201"/>
      <c r="V608" s="201"/>
      <c r="W608" s="201"/>
      <c r="X608" s="201"/>
      <c r="Y608" s="201"/>
      <c r="Z608" s="201"/>
      <c r="AA608" s="201"/>
      <c r="AB608" s="201"/>
      <c r="AC608" s="201"/>
      <c r="AD608" s="201"/>
      <c r="AE608" s="201"/>
      <c r="AF608" s="201"/>
      <c r="AG608" s="201"/>
      <c r="AH608" s="201"/>
      <c r="AI608" s="201"/>
      <c r="AJ608" s="201"/>
      <c r="AK608" s="201"/>
      <c r="AL608" s="201"/>
      <c r="AM608" s="201"/>
    </row>
    <row r="609" spans="21:39" ht="39.950000000000003" customHeight="1" x14ac:dyDescent="0.25">
      <c r="U609" s="201"/>
      <c r="V609" s="201"/>
      <c r="W609" s="201"/>
      <c r="X609" s="201"/>
      <c r="Y609" s="201"/>
      <c r="Z609" s="201"/>
      <c r="AA609" s="201"/>
      <c r="AB609" s="201"/>
      <c r="AC609" s="201"/>
      <c r="AD609" s="201"/>
      <c r="AE609" s="201"/>
      <c r="AF609" s="201"/>
      <c r="AG609" s="201"/>
      <c r="AH609" s="201"/>
      <c r="AI609" s="201"/>
      <c r="AJ609" s="201"/>
      <c r="AK609" s="201"/>
      <c r="AL609" s="201"/>
      <c r="AM609" s="201"/>
    </row>
    <row r="610" spans="21:39" ht="39.950000000000003" customHeight="1" x14ac:dyDescent="0.25">
      <c r="U610" s="201"/>
      <c r="V610" s="201"/>
      <c r="W610" s="201"/>
      <c r="X610" s="201"/>
      <c r="Y610" s="201"/>
      <c r="Z610" s="201"/>
      <c r="AA610" s="201"/>
      <c r="AB610" s="201"/>
      <c r="AC610" s="201"/>
      <c r="AD610" s="201"/>
      <c r="AE610" s="201"/>
      <c r="AF610" s="201"/>
      <c r="AG610" s="201"/>
      <c r="AH610" s="201"/>
      <c r="AI610" s="201"/>
      <c r="AJ610" s="201"/>
      <c r="AK610" s="201"/>
      <c r="AL610" s="201"/>
      <c r="AM610" s="201"/>
    </row>
    <row r="611" spans="21:39" ht="39.950000000000003" customHeight="1" x14ac:dyDescent="0.25">
      <c r="U611" s="201"/>
      <c r="V611" s="201"/>
      <c r="W611" s="201"/>
      <c r="X611" s="201"/>
      <c r="Y611" s="201"/>
      <c r="Z611" s="201"/>
      <c r="AA611" s="201"/>
      <c r="AB611" s="201"/>
      <c r="AC611" s="201"/>
      <c r="AD611" s="201"/>
      <c r="AE611" s="201"/>
      <c r="AF611" s="201"/>
      <c r="AG611" s="201"/>
      <c r="AH611" s="201"/>
      <c r="AI611" s="201"/>
      <c r="AJ611" s="201"/>
      <c r="AK611" s="201"/>
      <c r="AL611" s="201"/>
      <c r="AM611" s="201"/>
    </row>
    <row r="612" spans="21:39" ht="39.950000000000003" customHeight="1" x14ac:dyDescent="0.25">
      <c r="U612" s="201"/>
      <c r="V612" s="201"/>
      <c r="W612" s="201"/>
      <c r="X612" s="201"/>
      <c r="Y612" s="201"/>
      <c r="Z612" s="201"/>
      <c r="AA612" s="201"/>
      <c r="AB612" s="201"/>
      <c r="AC612" s="201"/>
      <c r="AD612" s="201"/>
      <c r="AE612" s="201"/>
      <c r="AF612" s="201"/>
      <c r="AG612" s="201"/>
      <c r="AH612" s="201"/>
      <c r="AI612" s="201"/>
      <c r="AJ612" s="201"/>
      <c r="AK612" s="201"/>
      <c r="AL612" s="201"/>
      <c r="AM612" s="201"/>
    </row>
    <row r="613" spans="21:39" ht="39.950000000000003" customHeight="1" x14ac:dyDescent="0.25">
      <c r="U613" s="201"/>
      <c r="V613" s="201"/>
      <c r="W613" s="201"/>
      <c r="X613" s="201"/>
      <c r="Y613" s="201"/>
      <c r="Z613" s="201"/>
      <c r="AA613" s="201"/>
      <c r="AB613" s="201"/>
      <c r="AC613" s="201"/>
      <c r="AD613" s="201"/>
      <c r="AE613" s="201"/>
      <c r="AF613" s="201"/>
      <c r="AG613" s="201"/>
      <c r="AH613" s="201"/>
      <c r="AI613" s="201"/>
      <c r="AJ613" s="201"/>
      <c r="AK613" s="201"/>
      <c r="AL613" s="201"/>
      <c r="AM613" s="201"/>
    </row>
    <row r="614" spans="21:39" ht="39.950000000000003" customHeight="1" x14ac:dyDescent="0.25">
      <c r="U614" s="201"/>
      <c r="V614" s="201"/>
      <c r="W614" s="201"/>
      <c r="X614" s="201"/>
      <c r="Y614" s="201"/>
      <c r="Z614" s="201"/>
      <c r="AA614" s="201"/>
      <c r="AB614" s="201"/>
      <c r="AC614" s="201"/>
      <c r="AD614" s="201"/>
      <c r="AE614" s="201"/>
      <c r="AF614" s="201"/>
      <c r="AG614" s="201"/>
      <c r="AH614" s="201"/>
      <c r="AI614" s="201"/>
      <c r="AJ614" s="201"/>
      <c r="AK614" s="201"/>
      <c r="AL614" s="201"/>
      <c r="AM614" s="201"/>
    </row>
    <row r="615" spans="21:39" ht="39.950000000000003" customHeight="1" x14ac:dyDescent="0.25">
      <c r="U615" s="201"/>
      <c r="V615" s="201"/>
      <c r="W615" s="201"/>
      <c r="X615" s="201"/>
      <c r="Y615" s="201"/>
      <c r="Z615" s="201"/>
      <c r="AA615" s="201"/>
      <c r="AB615" s="201"/>
      <c r="AC615" s="201"/>
      <c r="AD615" s="201"/>
      <c r="AE615" s="201"/>
      <c r="AF615" s="201"/>
      <c r="AG615" s="201"/>
      <c r="AH615" s="201"/>
      <c r="AI615" s="201"/>
      <c r="AJ615" s="201"/>
      <c r="AK615" s="201"/>
      <c r="AL615" s="201"/>
      <c r="AM615" s="201"/>
    </row>
    <row r="616" spans="21:39" ht="39.950000000000003" customHeight="1" x14ac:dyDescent="0.25">
      <c r="U616" s="201"/>
      <c r="V616" s="201"/>
      <c r="W616" s="201"/>
      <c r="X616" s="201"/>
      <c r="Y616" s="201"/>
      <c r="Z616" s="201"/>
      <c r="AA616" s="201"/>
      <c r="AB616" s="201"/>
      <c r="AC616" s="201"/>
      <c r="AD616" s="201"/>
      <c r="AE616" s="201"/>
      <c r="AF616" s="201"/>
      <c r="AG616" s="201"/>
      <c r="AH616" s="201"/>
      <c r="AI616" s="201"/>
      <c r="AJ616" s="201"/>
      <c r="AK616" s="201"/>
      <c r="AL616" s="201"/>
      <c r="AM616" s="201"/>
    </row>
    <row r="617" spans="21:39" ht="39.950000000000003" customHeight="1" x14ac:dyDescent="0.25">
      <c r="U617" s="201"/>
      <c r="V617" s="201"/>
      <c r="W617" s="201"/>
      <c r="X617" s="201"/>
      <c r="Y617" s="201"/>
      <c r="Z617" s="201"/>
      <c r="AA617" s="201"/>
      <c r="AB617" s="201"/>
      <c r="AC617" s="201"/>
      <c r="AD617" s="201"/>
      <c r="AE617" s="201"/>
      <c r="AF617" s="201"/>
      <c r="AG617" s="201"/>
      <c r="AH617" s="201"/>
      <c r="AI617" s="201"/>
      <c r="AJ617" s="201"/>
      <c r="AK617" s="201"/>
      <c r="AL617" s="201"/>
      <c r="AM617" s="201"/>
    </row>
    <row r="618" spans="21:39" ht="39.950000000000003" customHeight="1" x14ac:dyDescent="0.25">
      <c r="U618" s="201"/>
      <c r="V618" s="201"/>
      <c r="W618" s="201"/>
      <c r="X618" s="201"/>
      <c r="Y618" s="201"/>
      <c r="Z618" s="201"/>
      <c r="AA618" s="201"/>
      <c r="AB618" s="201"/>
      <c r="AC618" s="201"/>
      <c r="AD618" s="201"/>
      <c r="AE618" s="201"/>
      <c r="AF618" s="201"/>
      <c r="AG618" s="201"/>
      <c r="AH618" s="201"/>
      <c r="AI618" s="201"/>
      <c r="AJ618" s="201"/>
      <c r="AK618" s="201"/>
      <c r="AL618" s="201"/>
      <c r="AM618" s="201"/>
    </row>
    <row r="619" spans="21:39" ht="39.950000000000003" customHeight="1" x14ac:dyDescent="0.25">
      <c r="U619" s="201"/>
      <c r="V619" s="201"/>
      <c r="W619" s="201"/>
      <c r="X619" s="201"/>
      <c r="Y619" s="201"/>
      <c r="Z619" s="201"/>
      <c r="AA619" s="201"/>
      <c r="AB619" s="201"/>
      <c r="AC619" s="201"/>
      <c r="AD619" s="201"/>
      <c r="AE619" s="201"/>
      <c r="AF619" s="201"/>
      <c r="AG619" s="201"/>
      <c r="AH619" s="201"/>
      <c r="AI619" s="201"/>
      <c r="AJ619" s="201"/>
      <c r="AK619" s="201"/>
      <c r="AL619" s="201"/>
      <c r="AM619" s="201"/>
    </row>
    <row r="620" spans="21:39" ht="39.950000000000003" customHeight="1" x14ac:dyDescent="0.25">
      <c r="U620" s="201"/>
      <c r="V620" s="201"/>
      <c r="W620" s="201"/>
      <c r="X620" s="201"/>
      <c r="Y620" s="201"/>
      <c r="Z620" s="201"/>
      <c r="AA620" s="201"/>
      <c r="AB620" s="201"/>
      <c r="AC620" s="201"/>
      <c r="AD620" s="201"/>
      <c r="AE620" s="201"/>
      <c r="AF620" s="201"/>
      <c r="AG620" s="201"/>
      <c r="AH620" s="201"/>
      <c r="AI620" s="201"/>
      <c r="AJ620" s="201"/>
      <c r="AK620" s="201"/>
      <c r="AL620" s="201"/>
      <c r="AM620" s="201"/>
    </row>
    <row r="621" spans="21:39" ht="39.950000000000003" customHeight="1" x14ac:dyDescent="0.25">
      <c r="U621" s="201"/>
      <c r="V621" s="201"/>
      <c r="W621" s="201"/>
      <c r="X621" s="201"/>
      <c r="Y621" s="201"/>
      <c r="Z621" s="201"/>
      <c r="AA621" s="201"/>
      <c r="AB621" s="201"/>
      <c r="AC621" s="201"/>
      <c r="AD621" s="201"/>
      <c r="AE621" s="201"/>
      <c r="AF621" s="201"/>
      <c r="AG621" s="201"/>
      <c r="AH621" s="201"/>
      <c r="AI621" s="201"/>
      <c r="AJ621" s="201"/>
      <c r="AK621" s="201"/>
      <c r="AL621" s="201"/>
      <c r="AM621" s="201"/>
    </row>
    <row r="622" spans="21:39" ht="39.950000000000003" customHeight="1" x14ac:dyDescent="0.25">
      <c r="U622" s="201"/>
      <c r="V622" s="201"/>
      <c r="W622" s="201"/>
      <c r="X622" s="201"/>
      <c r="Y622" s="201"/>
      <c r="Z622" s="201"/>
      <c r="AA622" s="201"/>
      <c r="AB622" s="201"/>
      <c r="AC622" s="201"/>
      <c r="AD622" s="201"/>
      <c r="AE622" s="201"/>
      <c r="AF622" s="201"/>
      <c r="AG622" s="201"/>
      <c r="AH622" s="201"/>
      <c r="AI622" s="201"/>
      <c r="AJ622" s="201"/>
      <c r="AK622" s="201"/>
      <c r="AL622" s="201"/>
      <c r="AM622" s="201"/>
    </row>
    <row r="623" spans="21:39" ht="39.950000000000003" customHeight="1" x14ac:dyDescent="0.25">
      <c r="U623" s="201"/>
      <c r="V623" s="201"/>
      <c r="W623" s="201"/>
      <c r="X623" s="201"/>
      <c r="Y623" s="201"/>
      <c r="Z623" s="201"/>
      <c r="AA623" s="201"/>
      <c r="AB623" s="201"/>
      <c r="AC623" s="201"/>
      <c r="AD623" s="201"/>
      <c r="AE623" s="201"/>
      <c r="AF623" s="201"/>
      <c r="AG623" s="201"/>
      <c r="AH623" s="201"/>
      <c r="AI623" s="201"/>
      <c r="AJ623" s="201"/>
      <c r="AK623" s="201"/>
      <c r="AL623" s="201"/>
      <c r="AM623" s="201"/>
    </row>
    <row r="624" spans="21:39" ht="39.950000000000003" customHeight="1" x14ac:dyDescent="0.25">
      <c r="U624" s="201"/>
      <c r="V624" s="201"/>
      <c r="W624" s="201"/>
      <c r="X624" s="201"/>
      <c r="Y624" s="201"/>
      <c r="Z624" s="201"/>
      <c r="AA624" s="201"/>
      <c r="AB624" s="201"/>
      <c r="AC624" s="201"/>
      <c r="AD624" s="201"/>
      <c r="AE624" s="201"/>
      <c r="AF624" s="201"/>
      <c r="AG624" s="201"/>
      <c r="AH624" s="201"/>
      <c r="AI624" s="201"/>
      <c r="AJ624" s="201"/>
      <c r="AK624" s="201"/>
      <c r="AL624" s="201"/>
      <c r="AM624" s="201"/>
    </row>
    <row r="625" spans="21:39" ht="39.950000000000003" customHeight="1" x14ac:dyDescent="0.25">
      <c r="U625" s="201"/>
      <c r="V625" s="201"/>
      <c r="W625" s="201"/>
      <c r="X625" s="201"/>
      <c r="Y625" s="201"/>
      <c r="Z625" s="201"/>
      <c r="AA625" s="201"/>
      <c r="AB625" s="201"/>
      <c r="AC625" s="201"/>
      <c r="AD625" s="201"/>
      <c r="AE625" s="201"/>
      <c r="AF625" s="201"/>
      <c r="AG625" s="201"/>
      <c r="AH625" s="201"/>
      <c r="AI625" s="201"/>
      <c r="AJ625" s="201"/>
      <c r="AK625" s="201"/>
      <c r="AL625" s="201"/>
      <c r="AM625" s="201"/>
    </row>
    <row r="626" spans="21:39" ht="39.950000000000003" customHeight="1" x14ac:dyDescent="0.25">
      <c r="U626" s="201"/>
      <c r="V626" s="201"/>
      <c r="W626" s="201"/>
      <c r="X626" s="201"/>
      <c r="Y626" s="201"/>
      <c r="Z626" s="201"/>
      <c r="AA626" s="201"/>
      <c r="AB626" s="201"/>
      <c r="AC626" s="201"/>
      <c r="AD626" s="201"/>
      <c r="AE626" s="201"/>
      <c r="AF626" s="201"/>
      <c r="AG626" s="201"/>
      <c r="AH626" s="201"/>
      <c r="AI626" s="201"/>
      <c r="AJ626" s="201"/>
      <c r="AK626" s="201"/>
      <c r="AL626" s="201"/>
      <c r="AM626" s="201"/>
    </row>
    <row r="627" spans="21:39" ht="39.950000000000003" customHeight="1" x14ac:dyDescent="0.25">
      <c r="U627" s="201"/>
      <c r="V627" s="201"/>
      <c r="W627" s="201"/>
      <c r="X627" s="201"/>
      <c r="Y627" s="201"/>
      <c r="Z627" s="201"/>
      <c r="AA627" s="201"/>
      <c r="AB627" s="201"/>
      <c r="AC627" s="201"/>
      <c r="AD627" s="201"/>
      <c r="AE627" s="201"/>
      <c r="AF627" s="201"/>
      <c r="AG627" s="201"/>
      <c r="AH627" s="201"/>
      <c r="AI627" s="201"/>
      <c r="AJ627" s="201"/>
      <c r="AK627" s="201"/>
      <c r="AL627" s="201"/>
      <c r="AM627" s="201"/>
    </row>
    <row r="628" spans="21:39" ht="39.950000000000003" customHeight="1" x14ac:dyDescent="0.25">
      <c r="U628" s="201"/>
      <c r="V628" s="201"/>
      <c r="W628" s="201"/>
      <c r="X628" s="201"/>
      <c r="Y628" s="201"/>
      <c r="Z628" s="201"/>
      <c r="AA628" s="201"/>
      <c r="AB628" s="201"/>
      <c r="AC628" s="201"/>
      <c r="AD628" s="201"/>
      <c r="AE628" s="201"/>
      <c r="AF628" s="201"/>
      <c r="AG628" s="201"/>
      <c r="AH628" s="201"/>
      <c r="AI628" s="201"/>
      <c r="AJ628" s="201"/>
      <c r="AK628" s="201"/>
      <c r="AL628" s="201"/>
      <c r="AM628" s="201"/>
    </row>
    <row r="629" spans="21:39" ht="39.950000000000003" customHeight="1" x14ac:dyDescent="0.25">
      <c r="U629" s="201"/>
      <c r="V629" s="201"/>
      <c r="W629" s="201"/>
      <c r="X629" s="201"/>
      <c r="Y629" s="201"/>
      <c r="Z629" s="201"/>
      <c r="AA629" s="201"/>
      <c r="AB629" s="201"/>
      <c r="AC629" s="201"/>
      <c r="AD629" s="201"/>
      <c r="AE629" s="201"/>
      <c r="AF629" s="201"/>
      <c r="AG629" s="201"/>
      <c r="AH629" s="201"/>
      <c r="AI629" s="201"/>
      <c r="AJ629" s="201"/>
      <c r="AK629" s="201"/>
      <c r="AL629" s="201"/>
      <c r="AM629" s="201"/>
    </row>
    <row r="630" spans="21:39" ht="39.950000000000003" customHeight="1" x14ac:dyDescent="0.25">
      <c r="U630" s="201"/>
      <c r="V630" s="201"/>
      <c r="W630" s="201"/>
      <c r="X630" s="201"/>
      <c r="Y630" s="201"/>
      <c r="Z630" s="201"/>
      <c r="AA630" s="201"/>
      <c r="AB630" s="201"/>
      <c r="AC630" s="201"/>
      <c r="AD630" s="201"/>
      <c r="AE630" s="201"/>
      <c r="AF630" s="201"/>
      <c r="AG630" s="201"/>
      <c r="AH630" s="201"/>
      <c r="AI630" s="201"/>
      <c r="AJ630" s="201"/>
      <c r="AK630" s="201"/>
      <c r="AL630" s="201"/>
      <c r="AM630" s="201"/>
    </row>
    <row r="631" spans="21:39" ht="39.950000000000003" customHeight="1" x14ac:dyDescent="0.25">
      <c r="U631" s="201"/>
      <c r="V631" s="201"/>
      <c r="W631" s="201"/>
      <c r="X631" s="201"/>
      <c r="Y631" s="201"/>
      <c r="Z631" s="201"/>
      <c r="AA631" s="201"/>
      <c r="AB631" s="201"/>
      <c r="AC631" s="201"/>
      <c r="AD631" s="201"/>
      <c r="AE631" s="201"/>
      <c r="AF631" s="201"/>
      <c r="AG631" s="201"/>
      <c r="AH631" s="201"/>
      <c r="AI631" s="201"/>
      <c r="AJ631" s="201"/>
      <c r="AK631" s="201"/>
      <c r="AL631" s="201"/>
      <c r="AM631" s="201"/>
    </row>
    <row r="632" spans="21:39" ht="39.950000000000003" customHeight="1" x14ac:dyDescent="0.25">
      <c r="U632" s="201"/>
      <c r="V632" s="201"/>
      <c r="W632" s="201"/>
      <c r="X632" s="201"/>
      <c r="Y632" s="201"/>
      <c r="Z632" s="201"/>
      <c r="AA632" s="201"/>
      <c r="AB632" s="201"/>
      <c r="AC632" s="201"/>
      <c r="AD632" s="201"/>
      <c r="AE632" s="201"/>
      <c r="AF632" s="201"/>
      <c r="AG632" s="201"/>
      <c r="AH632" s="201"/>
      <c r="AI632" s="201"/>
      <c r="AJ632" s="201"/>
      <c r="AK632" s="201"/>
      <c r="AL632" s="201"/>
      <c r="AM632" s="201"/>
    </row>
    <row r="633" spans="21:39" ht="39.950000000000003" customHeight="1" x14ac:dyDescent="0.25">
      <c r="U633" s="201"/>
      <c r="V633" s="201"/>
      <c r="W633" s="201"/>
      <c r="X633" s="201"/>
      <c r="Y633" s="201"/>
      <c r="Z633" s="201"/>
      <c r="AA633" s="201"/>
      <c r="AB633" s="201"/>
      <c r="AC633" s="201"/>
      <c r="AD633" s="201"/>
      <c r="AE633" s="201"/>
      <c r="AF633" s="201"/>
      <c r="AG633" s="201"/>
      <c r="AH633" s="201"/>
      <c r="AI633" s="201"/>
      <c r="AJ633" s="201"/>
      <c r="AK633" s="201"/>
      <c r="AL633" s="201"/>
      <c r="AM633" s="201"/>
    </row>
    <row r="634" spans="21:39" ht="39.950000000000003" customHeight="1" x14ac:dyDescent="0.25">
      <c r="U634" s="201"/>
      <c r="V634" s="201"/>
      <c r="W634" s="201"/>
      <c r="X634" s="201"/>
      <c r="Y634" s="201"/>
      <c r="Z634" s="201"/>
      <c r="AA634" s="201"/>
      <c r="AB634" s="201"/>
      <c r="AC634" s="201"/>
      <c r="AD634" s="201"/>
      <c r="AE634" s="201"/>
      <c r="AF634" s="201"/>
      <c r="AG634" s="201"/>
      <c r="AH634" s="201"/>
      <c r="AI634" s="201"/>
      <c r="AJ634" s="201"/>
      <c r="AK634" s="201"/>
      <c r="AL634" s="201"/>
      <c r="AM634" s="201"/>
    </row>
    <row r="635" spans="21:39" ht="39.950000000000003" customHeight="1" x14ac:dyDescent="0.25">
      <c r="U635" s="201"/>
      <c r="V635" s="201"/>
      <c r="W635" s="201"/>
      <c r="X635" s="201"/>
      <c r="Y635" s="201"/>
      <c r="Z635" s="201"/>
      <c r="AA635" s="201"/>
      <c r="AB635" s="201"/>
      <c r="AC635" s="201"/>
      <c r="AD635" s="201"/>
      <c r="AE635" s="201"/>
      <c r="AF635" s="201"/>
      <c r="AG635" s="201"/>
      <c r="AH635" s="201"/>
      <c r="AI635" s="201"/>
      <c r="AJ635" s="201"/>
      <c r="AK635" s="201"/>
      <c r="AL635" s="201"/>
      <c r="AM635" s="201"/>
    </row>
    <row r="636" spans="21:39" ht="39.950000000000003" customHeight="1" x14ac:dyDescent="0.25">
      <c r="U636" s="201"/>
      <c r="V636" s="201"/>
      <c r="W636" s="201"/>
      <c r="X636" s="201"/>
      <c r="Y636" s="201"/>
      <c r="Z636" s="201"/>
      <c r="AA636" s="201"/>
      <c r="AB636" s="201"/>
      <c r="AC636" s="201"/>
      <c r="AD636" s="201"/>
      <c r="AE636" s="201"/>
      <c r="AF636" s="201"/>
      <c r="AG636" s="201"/>
      <c r="AH636" s="201"/>
      <c r="AI636" s="201"/>
      <c r="AJ636" s="201"/>
      <c r="AK636" s="201"/>
      <c r="AL636" s="201"/>
      <c r="AM636" s="201"/>
    </row>
    <row r="637" spans="21:39" ht="39.950000000000003" customHeight="1" x14ac:dyDescent="0.25">
      <c r="U637" s="201"/>
      <c r="V637" s="201"/>
      <c r="W637" s="201"/>
      <c r="X637" s="201"/>
      <c r="Y637" s="201"/>
      <c r="Z637" s="201"/>
      <c r="AA637" s="201"/>
      <c r="AB637" s="201"/>
      <c r="AC637" s="201"/>
      <c r="AD637" s="201"/>
      <c r="AE637" s="201"/>
      <c r="AF637" s="201"/>
      <c r="AG637" s="201"/>
      <c r="AH637" s="201"/>
      <c r="AI637" s="201"/>
      <c r="AJ637" s="201"/>
      <c r="AK637" s="201"/>
      <c r="AL637" s="201"/>
      <c r="AM637" s="201"/>
    </row>
    <row r="638" spans="21:39" ht="39.950000000000003" customHeight="1" x14ac:dyDescent="0.25">
      <c r="U638" s="201"/>
      <c r="V638" s="201"/>
      <c r="W638" s="201"/>
      <c r="X638" s="201"/>
      <c r="Y638" s="201"/>
      <c r="Z638" s="201"/>
      <c r="AA638" s="201"/>
      <c r="AB638" s="201"/>
      <c r="AC638" s="201"/>
      <c r="AD638" s="201"/>
      <c r="AE638" s="201"/>
      <c r="AF638" s="201"/>
      <c r="AG638" s="201"/>
      <c r="AH638" s="201"/>
      <c r="AI638" s="201"/>
      <c r="AJ638" s="201"/>
      <c r="AK638" s="201"/>
      <c r="AL638" s="201"/>
      <c r="AM638" s="201"/>
    </row>
    <row r="639" spans="21:39" ht="39.950000000000003" customHeight="1" x14ac:dyDescent="0.25">
      <c r="U639" s="201"/>
      <c r="V639" s="201"/>
      <c r="W639" s="201"/>
      <c r="X639" s="201"/>
      <c r="Y639" s="201"/>
      <c r="Z639" s="201"/>
      <c r="AA639" s="201"/>
      <c r="AB639" s="201"/>
      <c r="AC639" s="201"/>
      <c r="AD639" s="201"/>
      <c r="AE639" s="201"/>
      <c r="AF639" s="201"/>
      <c r="AG639" s="201"/>
      <c r="AH639" s="201"/>
      <c r="AI639" s="201"/>
      <c r="AJ639" s="201"/>
      <c r="AK639" s="201"/>
      <c r="AL639" s="201"/>
      <c r="AM639" s="201"/>
    </row>
    <row r="640" spans="21:39" ht="39.950000000000003" customHeight="1" x14ac:dyDescent="0.25">
      <c r="U640" s="201"/>
      <c r="V640" s="201"/>
      <c r="W640" s="201"/>
      <c r="X640" s="201"/>
      <c r="Y640" s="201"/>
      <c r="Z640" s="201"/>
      <c r="AA640" s="201"/>
      <c r="AB640" s="201"/>
      <c r="AC640" s="201"/>
      <c r="AD640" s="201"/>
      <c r="AE640" s="201"/>
      <c r="AF640" s="201"/>
      <c r="AG640" s="201"/>
      <c r="AH640" s="201"/>
      <c r="AI640" s="201"/>
      <c r="AJ640" s="201"/>
      <c r="AK640" s="201"/>
      <c r="AL640" s="201"/>
      <c r="AM640" s="201"/>
    </row>
    <row r="641" spans="21:39" ht="39.950000000000003" customHeight="1" x14ac:dyDescent="0.25">
      <c r="U641" s="201"/>
      <c r="V641" s="201"/>
      <c r="W641" s="201"/>
      <c r="X641" s="201"/>
      <c r="Y641" s="201"/>
      <c r="Z641" s="201"/>
      <c r="AA641" s="201"/>
      <c r="AB641" s="201"/>
      <c r="AC641" s="201"/>
      <c r="AD641" s="201"/>
      <c r="AE641" s="201"/>
      <c r="AF641" s="201"/>
      <c r="AG641" s="201"/>
      <c r="AH641" s="201"/>
      <c r="AI641" s="201"/>
      <c r="AJ641" s="201"/>
      <c r="AK641" s="201"/>
      <c r="AL641" s="201"/>
      <c r="AM641" s="201"/>
    </row>
    <row r="642" spans="21:39" ht="39.950000000000003" customHeight="1" x14ac:dyDescent="0.25">
      <c r="U642" s="201"/>
      <c r="V642" s="201"/>
      <c r="W642" s="201"/>
      <c r="X642" s="201"/>
      <c r="Y642" s="201"/>
      <c r="Z642" s="201"/>
      <c r="AA642" s="201"/>
      <c r="AB642" s="201"/>
      <c r="AC642" s="201"/>
      <c r="AD642" s="201"/>
      <c r="AE642" s="201"/>
      <c r="AF642" s="201"/>
      <c r="AG642" s="201"/>
      <c r="AH642" s="201"/>
      <c r="AI642" s="201"/>
      <c r="AJ642" s="201"/>
      <c r="AK642" s="201"/>
      <c r="AL642" s="201"/>
      <c r="AM642" s="201"/>
    </row>
    <row r="643" spans="21:39" ht="39.950000000000003" customHeight="1" x14ac:dyDescent="0.25">
      <c r="U643" s="201"/>
      <c r="V643" s="201"/>
      <c r="W643" s="201"/>
      <c r="X643" s="201"/>
      <c r="Y643" s="201"/>
      <c r="Z643" s="201"/>
      <c r="AA643" s="201"/>
      <c r="AB643" s="201"/>
      <c r="AC643" s="201"/>
      <c r="AD643" s="201"/>
      <c r="AE643" s="201"/>
      <c r="AF643" s="201"/>
      <c r="AG643" s="201"/>
      <c r="AH643" s="201"/>
      <c r="AI643" s="201"/>
      <c r="AJ643" s="201"/>
      <c r="AK643" s="201"/>
      <c r="AL643" s="201"/>
      <c r="AM643" s="201"/>
    </row>
    <row r="644" spans="21:39" ht="39.950000000000003" customHeight="1" x14ac:dyDescent="0.25">
      <c r="U644" s="201"/>
      <c r="V644" s="201"/>
      <c r="W644" s="201"/>
      <c r="X644" s="201"/>
      <c r="Y644" s="201"/>
      <c r="Z644" s="201"/>
      <c r="AA644" s="201"/>
      <c r="AB644" s="201"/>
      <c r="AC644" s="201"/>
      <c r="AD644" s="201"/>
      <c r="AE644" s="201"/>
      <c r="AF644" s="201"/>
      <c r="AG644" s="201"/>
      <c r="AH644" s="201"/>
      <c r="AI644" s="201"/>
      <c r="AJ644" s="201"/>
      <c r="AK644" s="201"/>
      <c r="AL644" s="201"/>
      <c r="AM644" s="201"/>
    </row>
    <row r="645" spans="21:39" ht="39.950000000000003" customHeight="1" x14ac:dyDescent="0.25">
      <c r="U645" s="201"/>
      <c r="V645" s="201"/>
      <c r="W645" s="201"/>
      <c r="X645" s="201"/>
      <c r="Y645" s="201"/>
      <c r="Z645" s="201"/>
      <c r="AA645" s="201"/>
      <c r="AB645" s="201"/>
      <c r="AC645" s="201"/>
      <c r="AD645" s="201"/>
      <c r="AE645" s="201"/>
      <c r="AF645" s="201"/>
      <c r="AG645" s="201"/>
      <c r="AH645" s="201"/>
      <c r="AI645" s="201"/>
      <c r="AJ645" s="201"/>
      <c r="AK645" s="201"/>
      <c r="AL645" s="201"/>
      <c r="AM645" s="201"/>
    </row>
    <row r="646" spans="21:39" ht="39.950000000000003" customHeight="1" x14ac:dyDescent="0.25">
      <c r="U646" s="201"/>
      <c r="V646" s="201"/>
      <c r="W646" s="201"/>
      <c r="X646" s="201"/>
      <c r="Y646" s="201"/>
      <c r="Z646" s="201"/>
      <c r="AA646" s="201"/>
      <c r="AB646" s="201"/>
      <c r="AC646" s="201"/>
      <c r="AD646" s="201"/>
      <c r="AE646" s="201"/>
      <c r="AF646" s="201"/>
      <c r="AG646" s="201"/>
      <c r="AH646" s="201"/>
      <c r="AI646" s="201"/>
      <c r="AJ646" s="201"/>
      <c r="AK646" s="201"/>
      <c r="AL646" s="201"/>
      <c r="AM646" s="201"/>
    </row>
    <row r="647" spans="21:39" ht="39.950000000000003" customHeight="1" x14ac:dyDescent="0.25">
      <c r="U647" s="201"/>
      <c r="V647" s="201"/>
      <c r="W647" s="201"/>
      <c r="X647" s="201"/>
      <c r="Y647" s="201"/>
      <c r="Z647" s="201"/>
      <c r="AA647" s="201"/>
      <c r="AB647" s="201"/>
      <c r="AC647" s="201"/>
      <c r="AD647" s="201"/>
      <c r="AE647" s="201"/>
      <c r="AF647" s="201"/>
      <c r="AG647" s="201"/>
      <c r="AH647" s="201"/>
      <c r="AI647" s="201"/>
      <c r="AJ647" s="201"/>
      <c r="AK647" s="201"/>
      <c r="AL647" s="201"/>
      <c r="AM647" s="201"/>
    </row>
    <row r="648" spans="21:39" ht="39.950000000000003" customHeight="1" x14ac:dyDescent="0.25">
      <c r="U648" s="201"/>
      <c r="V648" s="201"/>
      <c r="W648" s="201"/>
      <c r="X648" s="201"/>
      <c r="Y648" s="201"/>
      <c r="Z648" s="201"/>
      <c r="AA648" s="201"/>
      <c r="AB648" s="201"/>
      <c r="AC648" s="201"/>
      <c r="AD648" s="201"/>
      <c r="AE648" s="201"/>
      <c r="AF648" s="201"/>
      <c r="AG648" s="201"/>
      <c r="AH648" s="201"/>
      <c r="AI648" s="201"/>
      <c r="AJ648" s="201"/>
      <c r="AK648" s="201"/>
      <c r="AL648" s="201"/>
      <c r="AM648" s="201"/>
    </row>
    <row r="649" spans="21:39" ht="39.950000000000003" customHeight="1" x14ac:dyDescent="0.25">
      <c r="U649" s="201"/>
      <c r="V649" s="201"/>
      <c r="W649" s="201"/>
      <c r="X649" s="201"/>
      <c r="Y649" s="201"/>
      <c r="Z649" s="201"/>
      <c r="AA649" s="201"/>
      <c r="AB649" s="201"/>
      <c r="AC649" s="201"/>
      <c r="AD649" s="201"/>
      <c r="AE649" s="201"/>
      <c r="AF649" s="201"/>
      <c r="AG649" s="201"/>
      <c r="AH649" s="201"/>
      <c r="AI649" s="201"/>
      <c r="AJ649" s="201"/>
      <c r="AK649" s="201"/>
      <c r="AL649" s="201"/>
      <c r="AM649" s="201"/>
    </row>
  </sheetData>
  <mergeCells count="44">
    <mergeCell ref="A42:A44"/>
    <mergeCell ref="B42:B44"/>
    <mergeCell ref="A46:A49"/>
    <mergeCell ref="B46:B49"/>
    <mergeCell ref="A50:A57"/>
    <mergeCell ref="B50:B57"/>
    <mergeCell ref="A24:A26"/>
    <mergeCell ref="B24:B26"/>
    <mergeCell ref="A27:A33"/>
    <mergeCell ref="B27:B33"/>
    <mergeCell ref="A34:A40"/>
    <mergeCell ref="B34:B40"/>
    <mergeCell ref="A8:A16"/>
    <mergeCell ref="B8:B16"/>
    <mergeCell ref="A17:A19"/>
    <mergeCell ref="B17:B19"/>
    <mergeCell ref="A21:A23"/>
    <mergeCell ref="B21:B23"/>
    <mergeCell ref="A1:C1"/>
    <mergeCell ref="D1:J1"/>
    <mergeCell ref="K1:T1"/>
    <mergeCell ref="A6:A7"/>
    <mergeCell ref="B6:B7"/>
    <mergeCell ref="A2:J2"/>
    <mergeCell ref="K2:T2"/>
    <mergeCell ref="AM1:AM2"/>
    <mergeCell ref="AH1:AH2"/>
    <mergeCell ref="W1:W2"/>
    <mergeCell ref="X1:X2"/>
    <mergeCell ref="Y1:Y2"/>
    <mergeCell ref="Z1:Z2"/>
    <mergeCell ref="AA1:AA2"/>
    <mergeCell ref="AB1:AB2"/>
    <mergeCell ref="AL1:AL2"/>
    <mergeCell ref="V1:V2"/>
    <mergeCell ref="U1:U2"/>
    <mergeCell ref="AI1:AI2"/>
    <mergeCell ref="AJ1:AJ2"/>
    <mergeCell ref="AK1:AK2"/>
    <mergeCell ref="AC1:AC2"/>
    <mergeCell ref="AD1:AD2"/>
    <mergeCell ref="AE1:AE2"/>
    <mergeCell ref="AF1:AF2"/>
    <mergeCell ref="AG1:AG2"/>
  </mergeCells>
  <hyperlinks>
    <hyperlink ref="E499" r:id="rId1" display="https://www.havan.com.br/mangueira-para-gas-de-cozinha-glp-1-20m-durin-05207.html" xr:uid="{3E6209F2-1D7E-4328-8D53-DB03A16A70FA}"/>
  </hyperlinks>
  <pageMargins left="0.511811024" right="0.511811024" top="0.78740157499999996" bottom="0.78740157499999996" header="0.31496062000000002" footer="0.3149606200000000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5DEE8B-DDAF-4BB1-9D05-007DF2AC86EF}">
  <dimension ref="A1:AL649"/>
  <sheetViews>
    <sheetView zoomScale="70" zoomScaleNormal="70" workbookViewId="0">
      <selection activeCell="F14" sqref="F14"/>
    </sheetView>
  </sheetViews>
  <sheetFormatPr defaultColWidth="9.7109375" defaultRowHeight="26.25" x14ac:dyDescent="0.25"/>
  <cols>
    <col min="1" max="1" width="7" style="19" customWidth="1"/>
    <col min="2" max="2" width="17.7109375" style="19" customWidth="1"/>
    <col min="3" max="3" width="10.7109375" style="1" customWidth="1"/>
    <col min="4" max="4" width="40" style="23" customWidth="1"/>
    <col min="5" max="5" width="21.42578125" style="24" customWidth="1"/>
    <col min="6" max="6" width="8.7109375" style="24" customWidth="1"/>
    <col min="7" max="7" width="12.42578125" style="1" bestFit="1" customWidth="1"/>
    <col min="8" max="8" width="10" style="1" customWidth="1"/>
    <col min="9" max="9" width="16.7109375" style="1" customWidth="1"/>
    <col min="10" max="10" width="16.140625" style="17" bestFit="1" customWidth="1"/>
    <col min="11" max="11" width="15.28515625" style="4" bestFit="1" customWidth="1"/>
    <col min="12" max="14" width="13.85546875" style="4" customWidth="1"/>
    <col min="15" max="15" width="18.5703125" style="4" customWidth="1"/>
    <col min="16" max="18" width="11.42578125" style="4" bestFit="1" customWidth="1"/>
    <col min="19" max="19" width="13.28515625" style="16" customWidth="1"/>
    <col min="20" max="20" width="12.5703125" style="5" customWidth="1"/>
    <col min="21" max="21" width="15.5703125" style="6" customWidth="1"/>
    <col min="22" max="22" width="15.42578125" style="6" customWidth="1"/>
    <col min="23" max="23" width="14.85546875" style="6" customWidth="1"/>
    <col min="24" max="24" width="15.140625" style="6" customWidth="1"/>
    <col min="25" max="25" width="14.5703125" style="6" customWidth="1"/>
    <col min="26" max="26" width="15.85546875" style="6" customWidth="1"/>
    <col min="27" max="32" width="13.7109375" style="6" customWidth="1"/>
    <col min="33" max="38" width="13.7109375" style="2" customWidth="1"/>
    <col min="39" max="16384" width="9.7109375" style="2"/>
  </cols>
  <sheetData>
    <row r="1" spans="1:38" ht="39.950000000000003" customHeight="1" x14ac:dyDescent="0.25">
      <c r="A1" s="296" t="s">
        <v>709</v>
      </c>
      <c r="B1" s="297"/>
      <c r="C1" s="296"/>
      <c r="D1" s="296" t="s">
        <v>465</v>
      </c>
      <c r="E1" s="296"/>
      <c r="F1" s="296"/>
      <c r="G1" s="296"/>
      <c r="H1" s="296"/>
      <c r="I1" s="296"/>
      <c r="J1" s="296"/>
      <c r="K1" s="296" t="s">
        <v>464</v>
      </c>
      <c r="L1" s="297"/>
      <c r="M1" s="297"/>
      <c r="N1" s="297"/>
      <c r="O1" s="297"/>
      <c r="P1" s="297"/>
      <c r="Q1" s="297"/>
      <c r="R1" s="297"/>
      <c r="S1" s="297"/>
      <c r="T1" s="297"/>
      <c r="U1" s="319" t="s">
        <v>768</v>
      </c>
      <c r="V1" s="319" t="s">
        <v>769</v>
      </c>
      <c r="W1" s="319" t="s">
        <v>770</v>
      </c>
      <c r="X1" s="319" t="s">
        <v>771</v>
      </c>
      <c r="Y1" s="319" t="s">
        <v>885</v>
      </c>
      <c r="Z1" s="319" t="s">
        <v>886</v>
      </c>
      <c r="AA1" s="295" t="s">
        <v>466</v>
      </c>
      <c r="AB1" s="295" t="s">
        <v>466</v>
      </c>
      <c r="AC1" s="295" t="s">
        <v>466</v>
      </c>
      <c r="AD1" s="295" t="s">
        <v>466</v>
      </c>
      <c r="AE1" s="295" t="s">
        <v>466</v>
      </c>
      <c r="AF1" s="295" t="s">
        <v>466</v>
      </c>
      <c r="AG1" s="295" t="s">
        <v>466</v>
      </c>
      <c r="AH1" s="295" t="s">
        <v>466</v>
      </c>
      <c r="AI1" s="295" t="s">
        <v>466</v>
      </c>
      <c r="AJ1" s="295" t="s">
        <v>466</v>
      </c>
      <c r="AK1" s="295" t="s">
        <v>466</v>
      </c>
      <c r="AL1" s="295" t="s">
        <v>466</v>
      </c>
    </row>
    <row r="2" spans="1:38" ht="39.950000000000003" customHeight="1" x14ac:dyDescent="0.25">
      <c r="A2" s="302" t="s">
        <v>832</v>
      </c>
      <c r="B2" s="303"/>
      <c r="C2" s="303"/>
      <c r="D2" s="303"/>
      <c r="E2" s="303"/>
      <c r="F2" s="303"/>
      <c r="G2" s="303"/>
      <c r="H2" s="303"/>
      <c r="I2" s="303"/>
      <c r="J2" s="304"/>
      <c r="K2" s="299" t="s">
        <v>720</v>
      </c>
      <c r="L2" s="300"/>
      <c r="M2" s="300"/>
      <c r="N2" s="300"/>
      <c r="O2" s="300"/>
      <c r="P2" s="300"/>
      <c r="Q2" s="300"/>
      <c r="R2" s="300"/>
      <c r="S2" s="300"/>
      <c r="T2" s="301"/>
      <c r="U2" s="320"/>
      <c r="V2" s="320"/>
      <c r="W2" s="320"/>
      <c r="X2" s="320"/>
      <c r="Y2" s="320"/>
      <c r="Z2" s="320"/>
      <c r="AA2" s="295"/>
      <c r="AB2" s="295"/>
      <c r="AC2" s="295"/>
      <c r="AD2" s="295"/>
      <c r="AE2" s="295"/>
      <c r="AF2" s="295"/>
      <c r="AG2" s="295"/>
      <c r="AH2" s="295"/>
      <c r="AI2" s="295"/>
      <c r="AJ2" s="295"/>
      <c r="AK2" s="295"/>
      <c r="AL2" s="295"/>
    </row>
    <row r="3" spans="1:38" s="3" customFormat="1" ht="57.2" customHeight="1" x14ac:dyDescent="0.2">
      <c r="A3" s="20" t="s">
        <v>462</v>
      </c>
      <c r="B3" s="21" t="s">
        <v>6</v>
      </c>
      <c r="C3" s="20" t="s">
        <v>11</v>
      </c>
      <c r="D3" s="20" t="s">
        <v>463</v>
      </c>
      <c r="E3" s="20" t="s">
        <v>16</v>
      </c>
      <c r="F3" s="21" t="s">
        <v>23</v>
      </c>
      <c r="G3" s="21" t="s">
        <v>24</v>
      </c>
      <c r="H3" s="21" t="s">
        <v>25</v>
      </c>
      <c r="I3" s="21" t="s">
        <v>8</v>
      </c>
      <c r="J3" s="22" t="s">
        <v>12</v>
      </c>
      <c r="K3" s="21" t="s">
        <v>13</v>
      </c>
      <c r="L3" s="102" t="s">
        <v>703</v>
      </c>
      <c r="M3" s="102" t="s">
        <v>704</v>
      </c>
      <c r="N3" s="102" t="s">
        <v>699</v>
      </c>
      <c r="O3" s="102" t="s">
        <v>619</v>
      </c>
      <c r="P3" s="102" t="s">
        <v>700</v>
      </c>
      <c r="Q3" s="102" t="s">
        <v>701</v>
      </c>
      <c r="R3" s="102" t="s">
        <v>702</v>
      </c>
      <c r="S3" s="25" t="s">
        <v>0</v>
      </c>
      <c r="T3" s="26" t="s">
        <v>2</v>
      </c>
      <c r="U3" s="209">
        <v>45730</v>
      </c>
      <c r="V3" s="209">
        <v>45730</v>
      </c>
      <c r="W3" s="209">
        <v>45775</v>
      </c>
      <c r="X3" s="209">
        <v>45832</v>
      </c>
      <c r="Y3" s="209">
        <v>45908</v>
      </c>
      <c r="Z3" s="209">
        <v>45972</v>
      </c>
      <c r="AA3" s="28" t="s">
        <v>1</v>
      </c>
      <c r="AB3" s="28" t="s">
        <v>1</v>
      </c>
      <c r="AC3" s="28" t="s">
        <v>1</v>
      </c>
      <c r="AD3" s="28" t="s">
        <v>1</v>
      </c>
      <c r="AE3" s="28" t="s">
        <v>1</v>
      </c>
      <c r="AF3" s="28" t="s">
        <v>1</v>
      </c>
      <c r="AG3" s="28" t="s">
        <v>1</v>
      </c>
      <c r="AH3" s="28" t="s">
        <v>1</v>
      </c>
      <c r="AI3" s="28" t="s">
        <v>1</v>
      </c>
      <c r="AJ3" s="28" t="s">
        <v>1</v>
      </c>
      <c r="AK3" s="28" t="s">
        <v>1</v>
      </c>
      <c r="AL3" s="28" t="s">
        <v>1</v>
      </c>
    </row>
    <row r="4" spans="1:38" ht="39.950000000000003" customHeight="1" x14ac:dyDescent="0.25">
      <c r="A4" s="75">
        <v>1</v>
      </c>
      <c r="B4" s="76" t="s">
        <v>467</v>
      </c>
      <c r="C4" s="77">
        <v>1</v>
      </c>
      <c r="D4" s="78" t="s">
        <v>541</v>
      </c>
      <c r="E4" s="79" t="s">
        <v>468</v>
      </c>
      <c r="F4" s="46" t="s">
        <v>469</v>
      </c>
      <c r="G4" s="54" t="s">
        <v>601</v>
      </c>
      <c r="H4" s="38" t="s">
        <v>597</v>
      </c>
      <c r="I4" s="98">
        <v>33903026</v>
      </c>
      <c r="J4" s="100">
        <v>38.409999999999997</v>
      </c>
      <c r="K4" s="8"/>
      <c r="L4" s="109">
        <f>IF(SUM(U4:AL4)&gt;K4+N4,K4+N4,SUM(U4:AL4))</f>
        <v>0</v>
      </c>
      <c r="M4" s="109">
        <f>(SUM(U4:AL4))</f>
        <v>0</v>
      </c>
      <c r="N4" s="120"/>
      <c r="O4" s="119">
        <f>ROUND(IF(K4*0.25-0.5&lt;0,0,K4*0.25-0.5),0)-R4-P4</f>
        <v>0</v>
      </c>
      <c r="P4" s="120"/>
      <c r="Q4" s="120"/>
      <c r="R4" s="120"/>
      <c r="S4" s="13">
        <f>K4+N4+P4+Q4-M4</f>
        <v>0</v>
      </c>
      <c r="T4" s="14" t="str">
        <f t="shared" ref="T4:T58" si="0">IF(S4&lt;0,"ATENÇÃO","OK")</f>
        <v>OK</v>
      </c>
      <c r="U4" s="197"/>
      <c r="V4" s="197"/>
      <c r="W4" s="197"/>
      <c r="X4" s="204"/>
      <c r="Y4" s="204"/>
      <c r="Z4" s="204"/>
      <c r="AA4" s="31"/>
      <c r="AB4" s="30"/>
      <c r="AC4" s="30"/>
      <c r="AD4" s="30"/>
      <c r="AE4" s="30"/>
      <c r="AF4" s="30"/>
      <c r="AG4" s="31"/>
      <c r="AH4" s="31"/>
      <c r="AI4" s="31"/>
      <c r="AJ4" s="31"/>
      <c r="AK4" s="31"/>
      <c r="AL4" s="31"/>
    </row>
    <row r="5" spans="1:38" ht="39.950000000000003" customHeight="1" x14ac:dyDescent="0.25">
      <c r="A5" s="80">
        <v>2</v>
      </c>
      <c r="B5" s="81" t="s">
        <v>470</v>
      </c>
      <c r="C5" s="82">
        <v>2</v>
      </c>
      <c r="D5" s="83" t="s">
        <v>542</v>
      </c>
      <c r="E5" s="84" t="s">
        <v>471</v>
      </c>
      <c r="F5" s="85" t="s">
        <v>472</v>
      </c>
      <c r="G5" s="97">
        <v>105961017</v>
      </c>
      <c r="H5" s="238" t="s">
        <v>597</v>
      </c>
      <c r="I5" s="99">
        <v>33903017</v>
      </c>
      <c r="J5" s="101">
        <v>33.200000000000003</v>
      </c>
      <c r="K5" s="8">
        <v>12</v>
      </c>
      <c r="L5" s="109">
        <f t="shared" ref="L5:L58" si="1">IF(SUM(U5:AL5)&gt;K5+N5,K5+N5,SUM(U5:AL5))</f>
        <v>6</v>
      </c>
      <c r="M5" s="109">
        <f t="shared" ref="M5:M58" si="2">(SUM(U5:AL5))</f>
        <v>6</v>
      </c>
      <c r="N5" s="120"/>
      <c r="O5" s="119">
        <f t="shared" ref="O5:O58" si="3">ROUND(IF(K5*0.25-0.5&lt;0,0,K5*0.25-0.5),0)-R5-P5</f>
        <v>3</v>
      </c>
      <c r="P5" s="120"/>
      <c r="Q5" s="120"/>
      <c r="R5" s="120"/>
      <c r="S5" s="13">
        <f t="shared" ref="S5:S58" si="4">K5+N5+P5+Q5-M5</f>
        <v>6</v>
      </c>
      <c r="T5" s="14" t="str">
        <f>IF(S5&lt;0,"ATENÇÃO","OK")</f>
        <v>OK</v>
      </c>
      <c r="U5" s="197"/>
      <c r="V5" s="198">
        <v>6</v>
      </c>
      <c r="W5" s="197"/>
      <c r="X5" s="204"/>
      <c r="Y5" s="204"/>
      <c r="Z5" s="204"/>
      <c r="AA5" s="31"/>
      <c r="AB5" s="30"/>
      <c r="AC5" s="30"/>
      <c r="AD5" s="30"/>
      <c r="AE5" s="30"/>
      <c r="AF5" s="30"/>
      <c r="AG5" s="31"/>
      <c r="AH5" s="31"/>
      <c r="AI5" s="31"/>
      <c r="AJ5" s="31"/>
      <c r="AK5" s="31"/>
      <c r="AL5" s="31"/>
    </row>
    <row r="6" spans="1:38" ht="39.950000000000003" customHeight="1" x14ac:dyDescent="0.25">
      <c r="A6" s="305">
        <v>3</v>
      </c>
      <c r="B6" s="307" t="s">
        <v>473</v>
      </c>
      <c r="C6" s="77">
        <v>3</v>
      </c>
      <c r="D6" s="67" t="s">
        <v>543</v>
      </c>
      <c r="E6" s="68" t="s">
        <v>474</v>
      </c>
      <c r="F6" s="46" t="s">
        <v>472</v>
      </c>
      <c r="G6" s="54" t="s">
        <v>602</v>
      </c>
      <c r="H6" s="38" t="s">
        <v>597</v>
      </c>
      <c r="I6" s="98">
        <v>33903017</v>
      </c>
      <c r="J6" s="100">
        <v>36.270000000000003</v>
      </c>
      <c r="K6" s="8"/>
      <c r="L6" s="109">
        <f t="shared" si="1"/>
        <v>10</v>
      </c>
      <c r="M6" s="109">
        <f t="shared" si="2"/>
        <v>10</v>
      </c>
      <c r="N6" s="120">
        <f>5+5</f>
        <v>10</v>
      </c>
      <c r="O6" s="119">
        <f t="shared" si="3"/>
        <v>0</v>
      </c>
      <c r="P6" s="120"/>
      <c r="Q6" s="120"/>
      <c r="R6" s="120"/>
      <c r="S6" s="13">
        <f t="shared" si="4"/>
        <v>0</v>
      </c>
      <c r="T6" s="14" t="str">
        <f t="shared" si="0"/>
        <v>OK</v>
      </c>
      <c r="U6" s="197"/>
      <c r="V6" s="197"/>
      <c r="W6" s="197"/>
      <c r="X6" s="204"/>
      <c r="Y6" s="198">
        <v>10</v>
      </c>
      <c r="Z6" s="204"/>
      <c r="AA6" s="31"/>
      <c r="AB6" s="30"/>
      <c r="AC6" s="30"/>
      <c r="AD6" s="30"/>
      <c r="AE6" s="30"/>
      <c r="AF6" s="30"/>
      <c r="AG6" s="31"/>
      <c r="AH6" s="31"/>
      <c r="AI6" s="31"/>
      <c r="AJ6" s="31"/>
      <c r="AK6" s="31"/>
      <c r="AL6" s="31"/>
    </row>
    <row r="7" spans="1:38" ht="39.950000000000003" customHeight="1" x14ac:dyDescent="0.25">
      <c r="A7" s="306"/>
      <c r="B7" s="308"/>
      <c r="C7" s="77">
        <v>4</v>
      </c>
      <c r="D7" s="67" t="s">
        <v>544</v>
      </c>
      <c r="E7" s="68" t="s">
        <v>475</v>
      </c>
      <c r="F7" s="46" t="s">
        <v>476</v>
      </c>
      <c r="G7" s="54">
        <v>25097009</v>
      </c>
      <c r="H7" s="38" t="s">
        <v>597</v>
      </c>
      <c r="I7" s="98">
        <v>33903017</v>
      </c>
      <c r="J7" s="100">
        <v>32.130000000000003</v>
      </c>
      <c r="K7" s="8">
        <v>15</v>
      </c>
      <c r="L7" s="109">
        <f t="shared" si="1"/>
        <v>15</v>
      </c>
      <c r="M7" s="109">
        <f t="shared" si="2"/>
        <v>15</v>
      </c>
      <c r="N7" s="120"/>
      <c r="O7" s="119">
        <f t="shared" si="3"/>
        <v>3</v>
      </c>
      <c r="P7" s="120"/>
      <c r="Q7" s="120"/>
      <c r="R7" s="120"/>
      <c r="S7" s="13">
        <f t="shared" si="4"/>
        <v>0</v>
      </c>
      <c r="T7" s="14" t="str">
        <f t="shared" si="0"/>
        <v>OK</v>
      </c>
      <c r="U7" s="197"/>
      <c r="V7" s="197"/>
      <c r="W7" s="197"/>
      <c r="X7" s="204"/>
      <c r="Y7" s="198">
        <v>15</v>
      </c>
      <c r="Z7" s="204"/>
      <c r="AA7" s="31"/>
      <c r="AB7" s="30"/>
      <c r="AC7" s="30"/>
      <c r="AD7" s="30"/>
      <c r="AE7" s="30"/>
      <c r="AF7" s="30"/>
      <c r="AG7" s="31"/>
      <c r="AH7" s="31"/>
      <c r="AI7" s="31"/>
      <c r="AJ7" s="31"/>
      <c r="AK7" s="31"/>
      <c r="AL7" s="31"/>
    </row>
    <row r="8" spans="1:38" ht="39.950000000000003" customHeight="1" x14ac:dyDescent="0.25">
      <c r="A8" s="309">
        <v>4</v>
      </c>
      <c r="B8" s="311" t="s">
        <v>477</v>
      </c>
      <c r="C8" s="82">
        <v>5</v>
      </c>
      <c r="D8" s="83" t="s">
        <v>545</v>
      </c>
      <c r="E8" s="84" t="s">
        <v>478</v>
      </c>
      <c r="F8" s="85" t="s">
        <v>472</v>
      </c>
      <c r="G8" s="97">
        <v>77500014</v>
      </c>
      <c r="H8" s="238" t="s">
        <v>597</v>
      </c>
      <c r="I8" s="99">
        <v>33903017</v>
      </c>
      <c r="J8" s="101">
        <v>28</v>
      </c>
      <c r="K8" s="8"/>
      <c r="L8" s="109">
        <f t="shared" si="1"/>
        <v>0</v>
      </c>
      <c r="M8" s="109">
        <f t="shared" si="2"/>
        <v>0</v>
      </c>
      <c r="N8" s="120"/>
      <c r="O8" s="119">
        <f t="shared" si="3"/>
        <v>0</v>
      </c>
      <c r="P8" s="120"/>
      <c r="Q8" s="120"/>
      <c r="R8" s="120"/>
      <c r="S8" s="13">
        <f t="shared" si="4"/>
        <v>0</v>
      </c>
      <c r="T8" s="14" t="str">
        <f t="shared" si="0"/>
        <v>OK</v>
      </c>
      <c r="U8" s="197"/>
      <c r="V8" s="197"/>
      <c r="W8" s="197"/>
      <c r="X8" s="204"/>
      <c r="Y8" s="204"/>
      <c r="Z8" s="204"/>
      <c r="AA8" s="31"/>
      <c r="AB8" s="30"/>
      <c r="AC8" s="30"/>
      <c r="AD8" s="30"/>
      <c r="AE8" s="30"/>
      <c r="AF8" s="30"/>
      <c r="AG8" s="31"/>
      <c r="AH8" s="31"/>
      <c r="AI8" s="31"/>
      <c r="AJ8" s="31"/>
      <c r="AK8" s="31"/>
      <c r="AL8" s="31"/>
    </row>
    <row r="9" spans="1:38" ht="39.950000000000003" customHeight="1" x14ac:dyDescent="0.25">
      <c r="A9" s="310"/>
      <c r="B9" s="312"/>
      <c r="C9" s="82">
        <v>6</v>
      </c>
      <c r="D9" s="86" t="s">
        <v>546</v>
      </c>
      <c r="E9" s="87" t="s">
        <v>479</v>
      </c>
      <c r="F9" s="88" t="s">
        <v>480</v>
      </c>
      <c r="G9" s="97">
        <v>77500014</v>
      </c>
      <c r="H9" s="238" t="s">
        <v>597</v>
      </c>
      <c r="I9" s="99" t="s">
        <v>600</v>
      </c>
      <c r="J9" s="101">
        <v>665</v>
      </c>
      <c r="K9" s="8">
        <v>5</v>
      </c>
      <c r="L9" s="109">
        <f t="shared" si="1"/>
        <v>0</v>
      </c>
      <c r="M9" s="109">
        <f t="shared" si="2"/>
        <v>0</v>
      </c>
      <c r="N9" s="120"/>
      <c r="O9" s="119">
        <f t="shared" si="3"/>
        <v>1</v>
      </c>
      <c r="P9" s="120"/>
      <c r="Q9" s="120"/>
      <c r="R9" s="120"/>
      <c r="S9" s="13">
        <f t="shared" si="4"/>
        <v>5</v>
      </c>
      <c r="T9" s="14" t="str">
        <f t="shared" si="0"/>
        <v>OK</v>
      </c>
      <c r="U9" s="197"/>
      <c r="V9" s="197"/>
      <c r="W9" s="197"/>
      <c r="X9" s="204"/>
      <c r="Y9" s="204"/>
      <c r="Z9" s="204"/>
      <c r="AA9" s="31"/>
      <c r="AB9" s="30"/>
      <c r="AC9" s="30"/>
      <c r="AD9" s="30"/>
      <c r="AE9" s="30"/>
      <c r="AF9" s="30"/>
      <c r="AG9" s="31"/>
      <c r="AH9" s="31"/>
      <c r="AI9" s="31"/>
      <c r="AJ9" s="31"/>
      <c r="AK9" s="31"/>
      <c r="AL9" s="31"/>
    </row>
    <row r="10" spans="1:38" ht="39.950000000000003" customHeight="1" x14ac:dyDescent="0.25">
      <c r="A10" s="310"/>
      <c r="B10" s="312"/>
      <c r="C10" s="82">
        <v>7</v>
      </c>
      <c r="D10" s="89" t="s">
        <v>547</v>
      </c>
      <c r="E10" s="87" t="s">
        <v>481</v>
      </c>
      <c r="F10" s="88" t="s">
        <v>480</v>
      </c>
      <c r="G10" s="97">
        <v>77500014</v>
      </c>
      <c r="H10" s="238" t="s">
        <v>597</v>
      </c>
      <c r="I10" s="99" t="s">
        <v>600</v>
      </c>
      <c r="J10" s="101">
        <v>246</v>
      </c>
      <c r="K10" s="8"/>
      <c r="L10" s="109">
        <f t="shared" si="1"/>
        <v>0</v>
      </c>
      <c r="M10" s="109">
        <f t="shared" si="2"/>
        <v>0</v>
      </c>
      <c r="N10" s="120"/>
      <c r="O10" s="119">
        <f t="shared" si="3"/>
        <v>0</v>
      </c>
      <c r="P10" s="120"/>
      <c r="Q10" s="120"/>
      <c r="R10" s="120"/>
      <c r="S10" s="13">
        <f t="shared" si="4"/>
        <v>0</v>
      </c>
      <c r="T10" s="14" t="str">
        <f t="shared" si="0"/>
        <v>OK</v>
      </c>
      <c r="U10" s="197"/>
      <c r="V10" s="197"/>
      <c r="W10" s="197"/>
      <c r="X10" s="204"/>
      <c r="Y10" s="204"/>
      <c r="Z10" s="204"/>
      <c r="AA10" s="31"/>
      <c r="AB10" s="30"/>
      <c r="AC10" s="30"/>
      <c r="AD10" s="30"/>
      <c r="AE10" s="30"/>
      <c r="AF10" s="30"/>
      <c r="AG10" s="31"/>
      <c r="AH10" s="31"/>
      <c r="AI10" s="31"/>
      <c r="AJ10" s="31"/>
      <c r="AK10" s="31"/>
      <c r="AL10" s="31"/>
    </row>
    <row r="11" spans="1:38" ht="39.950000000000003" customHeight="1" x14ac:dyDescent="0.25">
      <c r="A11" s="310"/>
      <c r="B11" s="312"/>
      <c r="C11" s="82">
        <v>8</v>
      </c>
      <c r="D11" s="90" t="s">
        <v>548</v>
      </c>
      <c r="E11" s="87" t="s">
        <v>482</v>
      </c>
      <c r="F11" s="85" t="s">
        <v>472</v>
      </c>
      <c r="G11" s="97">
        <v>125377006</v>
      </c>
      <c r="H11" s="238" t="s">
        <v>597</v>
      </c>
      <c r="I11" s="97">
        <v>33903017</v>
      </c>
      <c r="J11" s="101">
        <v>30</v>
      </c>
      <c r="K11" s="8"/>
      <c r="L11" s="109">
        <f t="shared" si="1"/>
        <v>0</v>
      </c>
      <c r="M11" s="109">
        <f t="shared" si="2"/>
        <v>0</v>
      </c>
      <c r="N11" s="120"/>
      <c r="O11" s="119">
        <f t="shared" si="3"/>
        <v>0</v>
      </c>
      <c r="P11" s="120"/>
      <c r="Q11" s="120"/>
      <c r="R11" s="120"/>
      <c r="S11" s="13">
        <f t="shared" si="4"/>
        <v>0</v>
      </c>
      <c r="T11" s="14" t="str">
        <f t="shared" si="0"/>
        <v>OK</v>
      </c>
      <c r="U11" s="197"/>
      <c r="V11" s="197"/>
      <c r="W11" s="197"/>
      <c r="X11" s="204"/>
      <c r="Y11" s="204"/>
      <c r="Z11" s="204"/>
      <c r="AA11" s="34"/>
      <c r="AB11" s="30"/>
      <c r="AC11" s="30"/>
      <c r="AD11" s="30"/>
      <c r="AE11" s="30"/>
      <c r="AF11" s="30"/>
      <c r="AG11" s="31"/>
      <c r="AH11" s="31"/>
      <c r="AI11" s="31"/>
      <c r="AJ11" s="31"/>
      <c r="AK11" s="31"/>
      <c r="AL11" s="31"/>
    </row>
    <row r="12" spans="1:38" ht="39.950000000000003" customHeight="1" x14ac:dyDescent="0.25">
      <c r="A12" s="310"/>
      <c r="B12" s="312"/>
      <c r="C12" s="82">
        <v>9</v>
      </c>
      <c r="D12" s="86" t="s">
        <v>549</v>
      </c>
      <c r="E12" s="91" t="s">
        <v>483</v>
      </c>
      <c r="F12" s="85" t="s">
        <v>472</v>
      </c>
      <c r="G12" s="97">
        <v>125377006</v>
      </c>
      <c r="H12" s="238" t="s">
        <v>597</v>
      </c>
      <c r="I12" s="97">
        <v>33903017</v>
      </c>
      <c r="J12" s="101">
        <v>930</v>
      </c>
      <c r="K12" s="8"/>
      <c r="L12" s="109">
        <f t="shared" si="1"/>
        <v>0</v>
      </c>
      <c r="M12" s="109">
        <f t="shared" si="2"/>
        <v>0</v>
      </c>
      <c r="N12" s="120"/>
      <c r="O12" s="119">
        <f t="shared" si="3"/>
        <v>0</v>
      </c>
      <c r="P12" s="120"/>
      <c r="Q12" s="120"/>
      <c r="R12" s="120"/>
      <c r="S12" s="13">
        <f t="shared" si="4"/>
        <v>0</v>
      </c>
      <c r="T12" s="14" t="str">
        <f t="shared" si="0"/>
        <v>OK</v>
      </c>
      <c r="U12" s="197"/>
      <c r="V12" s="197"/>
      <c r="W12" s="197"/>
      <c r="X12" s="204"/>
      <c r="Y12" s="204"/>
      <c r="Z12" s="204"/>
      <c r="AA12" s="31"/>
      <c r="AB12" s="30"/>
      <c r="AC12" s="30"/>
      <c r="AD12" s="30"/>
      <c r="AE12" s="30"/>
      <c r="AF12" s="30"/>
      <c r="AG12" s="31"/>
      <c r="AH12" s="31"/>
      <c r="AI12" s="31"/>
      <c r="AJ12" s="31"/>
      <c r="AK12" s="31"/>
      <c r="AL12" s="31"/>
    </row>
    <row r="13" spans="1:38" ht="39.950000000000003" customHeight="1" x14ac:dyDescent="0.25">
      <c r="A13" s="310"/>
      <c r="B13" s="312"/>
      <c r="C13" s="82">
        <v>10</v>
      </c>
      <c r="D13" s="92" t="s">
        <v>550</v>
      </c>
      <c r="E13" s="91" t="s">
        <v>484</v>
      </c>
      <c r="F13" s="85" t="s">
        <v>472</v>
      </c>
      <c r="G13" s="97">
        <v>125377006</v>
      </c>
      <c r="H13" s="238" t="s">
        <v>597</v>
      </c>
      <c r="I13" s="97">
        <v>33903047</v>
      </c>
      <c r="J13" s="101">
        <v>380</v>
      </c>
      <c r="K13" s="8">
        <v>5</v>
      </c>
      <c r="L13" s="109">
        <f t="shared" si="1"/>
        <v>0</v>
      </c>
      <c r="M13" s="109">
        <f t="shared" si="2"/>
        <v>0</v>
      </c>
      <c r="N13" s="120"/>
      <c r="O13" s="119">
        <f t="shared" si="3"/>
        <v>1</v>
      </c>
      <c r="P13" s="120"/>
      <c r="Q13" s="120"/>
      <c r="R13" s="120"/>
      <c r="S13" s="13">
        <f t="shared" si="4"/>
        <v>5</v>
      </c>
      <c r="T13" s="14" t="str">
        <f t="shared" si="0"/>
        <v>OK</v>
      </c>
      <c r="U13" s="197"/>
      <c r="V13" s="197"/>
      <c r="W13" s="197"/>
      <c r="X13" s="204"/>
      <c r="Y13" s="204"/>
      <c r="Z13" s="204"/>
      <c r="AA13" s="31"/>
      <c r="AB13" s="30"/>
      <c r="AC13" s="30"/>
      <c r="AD13" s="30"/>
      <c r="AE13" s="30"/>
      <c r="AF13" s="30"/>
      <c r="AG13" s="31"/>
      <c r="AH13" s="31"/>
      <c r="AI13" s="31"/>
      <c r="AJ13" s="31"/>
      <c r="AK13" s="31"/>
      <c r="AL13" s="31"/>
    </row>
    <row r="14" spans="1:38" ht="50.25" customHeight="1" x14ac:dyDescent="0.25">
      <c r="A14" s="310"/>
      <c r="B14" s="312"/>
      <c r="C14" s="82">
        <v>11</v>
      </c>
      <c r="D14" s="90" t="s">
        <v>551</v>
      </c>
      <c r="E14" s="91" t="s">
        <v>485</v>
      </c>
      <c r="F14" s="85" t="s">
        <v>472</v>
      </c>
      <c r="G14" s="97">
        <v>125377006</v>
      </c>
      <c r="H14" s="238" t="s">
        <v>597</v>
      </c>
      <c r="I14" s="97">
        <v>33903047</v>
      </c>
      <c r="J14" s="101">
        <v>31</v>
      </c>
      <c r="K14" s="8">
        <v>5</v>
      </c>
      <c r="L14" s="109">
        <f t="shared" si="1"/>
        <v>0</v>
      </c>
      <c r="M14" s="109">
        <f t="shared" si="2"/>
        <v>0</v>
      </c>
      <c r="N14" s="120"/>
      <c r="O14" s="119">
        <f t="shared" si="3"/>
        <v>1</v>
      </c>
      <c r="P14" s="120"/>
      <c r="Q14" s="120"/>
      <c r="R14" s="120"/>
      <c r="S14" s="13">
        <f t="shared" si="4"/>
        <v>5</v>
      </c>
      <c r="T14" s="14" t="str">
        <f t="shared" si="0"/>
        <v>OK</v>
      </c>
      <c r="U14" s="197"/>
      <c r="V14" s="197"/>
      <c r="W14" s="197"/>
      <c r="X14" s="204"/>
      <c r="Y14" s="205"/>
      <c r="Z14" s="204"/>
      <c r="AA14" s="31"/>
      <c r="AB14" s="30"/>
      <c r="AC14" s="30"/>
      <c r="AD14" s="30"/>
      <c r="AE14" s="30"/>
      <c r="AF14" s="30"/>
      <c r="AG14" s="31"/>
      <c r="AH14" s="31"/>
      <c r="AI14" s="31"/>
      <c r="AJ14" s="31"/>
      <c r="AK14" s="31"/>
      <c r="AL14" s="31"/>
    </row>
    <row r="15" spans="1:38" ht="39.950000000000003" customHeight="1" x14ac:dyDescent="0.25">
      <c r="A15" s="310"/>
      <c r="B15" s="312"/>
      <c r="C15" s="82">
        <v>12</v>
      </c>
      <c r="D15" s="86" t="s">
        <v>552</v>
      </c>
      <c r="E15" s="87" t="s">
        <v>486</v>
      </c>
      <c r="F15" s="85" t="s">
        <v>472</v>
      </c>
      <c r="G15" s="97">
        <v>504220065</v>
      </c>
      <c r="H15" s="238" t="s">
        <v>597</v>
      </c>
      <c r="I15" s="99" t="s">
        <v>600</v>
      </c>
      <c r="J15" s="101">
        <v>150</v>
      </c>
      <c r="K15" s="8"/>
      <c r="L15" s="109">
        <f t="shared" si="1"/>
        <v>0</v>
      </c>
      <c r="M15" s="109">
        <f t="shared" si="2"/>
        <v>0</v>
      </c>
      <c r="N15" s="120"/>
      <c r="O15" s="119">
        <f t="shared" si="3"/>
        <v>0</v>
      </c>
      <c r="P15" s="120"/>
      <c r="Q15" s="120"/>
      <c r="R15" s="120"/>
      <c r="S15" s="13">
        <f t="shared" si="4"/>
        <v>0</v>
      </c>
      <c r="T15" s="14" t="str">
        <f t="shared" si="0"/>
        <v>OK</v>
      </c>
      <c r="U15" s="197"/>
      <c r="V15" s="197"/>
      <c r="W15" s="197"/>
      <c r="X15" s="204"/>
      <c r="Y15" s="205"/>
      <c r="Z15" s="204"/>
      <c r="AA15" s="31"/>
      <c r="AB15" s="30"/>
      <c r="AC15" s="30"/>
      <c r="AD15" s="30"/>
      <c r="AE15" s="30"/>
      <c r="AF15" s="30"/>
      <c r="AG15" s="31"/>
      <c r="AH15" s="31"/>
      <c r="AI15" s="31"/>
      <c r="AJ15" s="31"/>
      <c r="AK15" s="31"/>
      <c r="AL15" s="31"/>
    </row>
    <row r="16" spans="1:38" ht="39.950000000000003" customHeight="1" x14ac:dyDescent="0.25">
      <c r="A16" s="310"/>
      <c r="B16" s="313"/>
      <c r="C16" s="82">
        <v>13</v>
      </c>
      <c r="D16" s="92" t="s">
        <v>553</v>
      </c>
      <c r="E16" s="91" t="s">
        <v>487</v>
      </c>
      <c r="F16" s="85" t="s">
        <v>472</v>
      </c>
      <c r="G16" s="97">
        <v>504220065</v>
      </c>
      <c r="H16" s="238" t="s">
        <v>597</v>
      </c>
      <c r="I16" s="99" t="s">
        <v>600</v>
      </c>
      <c r="J16" s="101">
        <v>285</v>
      </c>
      <c r="K16" s="8">
        <v>22</v>
      </c>
      <c r="L16" s="109">
        <f t="shared" si="1"/>
        <v>0</v>
      </c>
      <c r="M16" s="109">
        <f t="shared" si="2"/>
        <v>0</v>
      </c>
      <c r="N16" s="120"/>
      <c r="O16" s="119">
        <f t="shared" si="3"/>
        <v>5</v>
      </c>
      <c r="P16" s="120"/>
      <c r="Q16" s="120"/>
      <c r="R16" s="120"/>
      <c r="S16" s="13">
        <f t="shared" si="4"/>
        <v>22</v>
      </c>
      <c r="T16" s="14" t="str">
        <f t="shared" si="0"/>
        <v>OK</v>
      </c>
      <c r="U16" s="197"/>
      <c r="V16" s="197"/>
      <c r="W16" s="197"/>
      <c r="X16" s="204"/>
      <c r="Y16" s="205"/>
      <c r="Z16" s="204"/>
      <c r="AA16" s="31"/>
      <c r="AB16" s="30"/>
      <c r="AC16" s="30"/>
      <c r="AD16" s="30"/>
      <c r="AE16" s="30"/>
      <c r="AF16" s="30"/>
      <c r="AG16" s="31"/>
      <c r="AH16" s="31"/>
      <c r="AI16" s="31"/>
      <c r="AJ16" s="31"/>
      <c r="AK16" s="31"/>
      <c r="AL16" s="31"/>
    </row>
    <row r="17" spans="1:38" ht="39.950000000000003" customHeight="1" x14ac:dyDescent="0.25">
      <c r="A17" s="305">
        <v>5</v>
      </c>
      <c r="B17" s="307" t="s">
        <v>488</v>
      </c>
      <c r="C17" s="77">
        <v>14</v>
      </c>
      <c r="D17" s="67" t="s">
        <v>554</v>
      </c>
      <c r="E17" s="68" t="s">
        <v>489</v>
      </c>
      <c r="F17" s="46" t="s">
        <v>472</v>
      </c>
      <c r="G17" s="54">
        <v>79588061</v>
      </c>
      <c r="H17" s="38" t="s">
        <v>597</v>
      </c>
      <c r="I17" s="54">
        <v>33903017</v>
      </c>
      <c r="J17" s="100">
        <v>501.2</v>
      </c>
      <c r="K17" s="8">
        <v>10</v>
      </c>
      <c r="L17" s="109">
        <f t="shared" si="1"/>
        <v>0</v>
      </c>
      <c r="M17" s="109">
        <f t="shared" si="2"/>
        <v>0</v>
      </c>
      <c r="N17" s="120"/>
      <c r="O17" s="119">
        <f t="shared" si="3"/>
        <v>2</v>
      </c>
      <c r="P17" s="120"/>
      <c r="Q17" s="120"/>
      <c r="R17" s="120"/>
      <c r="S17" s="13">
        <f t="shared" si="4"/>
        <v>10</v>
      </c>
      <c r="T17" s="14" t="str">
        <f t="shared" si="0"/>
        <v>OK</v>
      </c>
      <c r="U17" s="197"/>
      <c r="V17" s="197"/>
      <c r="W17" s="197"/>
      <c r="X17" s="204"/>
      <c r="Y17" s="205"/>
      <c r="Z17" s="204"/>
      <c r="AA17" s="31"/>
      <c r="AB17" s="30"/>
      <c r="AC17" s="30"/>
      <c r="AD17" s="30"/>
      <c r="AE17" s="30"/>
      <c r="AF17" s="30"/>
      <c r="AG17" s="31"/>
      <c r="AH17" s="31"/>
      <c r="AI17" s="31"/>
      <c r="AJ17" s="31"/>
      <c r="AK17" s="31"/>
      <c r="AL17" s="31"/>
    </row>
    <row r="18" spans="1:38" ht="39.950000000000003" customHeight="1" x14ac:dyDescent="0.25">
      <c r="A18" s="306"/>
      <c r="B18" s="314"/>
      <c r="C18" s="77">
        <v>15</v>
      </c>
      <c r="D18" s="67" t="s">
        <v>555</v>
      </c>
      <c r="E18" s="68" t="s">
        <v>490</v>
      </c>
      <c r="F18" s="46" t="s">
        <v>472</v>
      </c>
      <c r="G18" s="54">
        <v>79588061</v>
      </c>
      <c r="H18" s="38" t="s">
        <v>597</v>
      </c>
      <c r="I18" s="54">
        <v>33903017</v>
      </c>
      <c r="J18" s="100">
        <v>677.7</v>
      </c>
      <c r="K18" s="8"/>
      <c r="L18" s="109">
        <f t="shared" si="1"/>
        <v>0</v>
      </c>
      <c r="M18" s="109">
        <f t="shared" si="2"/>
        <v>0</v>
      </c>
      <c r="N18" s="120"/>
      <c r="O18" s="119">
        <f t="shared" si="3"/>
        <v>0</v>
      </c>
      <c r="P18" s="120"/>
      <c r="Q18" s="120"/>
      <c r="R18" s="120"/>
      <c r="S18" s="13">
        <f t="shared" si="4"/>
        <v>0</v>
      </c>
      <c r="T18" s="14" t="str">
        <f t="shared" si="0"/>
        <v>OK</v>
      </c>
      <c r="U18" s="197"/>
      <c r="V18" s="197"/>
      <c r="W18" s="197"/>
      <c r="X18" s="204"/>
      <c r="Y18" s="205"/>
      <c r="Z18" s="204"/>
      <c r="AA18" s="31"/>
      <c r="AB18" s="30"/>
      <c r="AC18" s="30"/>
      <c r="AD18" s="30"/>
      <c r="AE18" s="30"/>
      <c r="AF18" s="30"/>
      <c r="AG18" s="31"/>
      <c r="AH18" s="31"/>
      <c r="AI18" s="31"/>
      <c r="AJ18" s="31"/>
      <c r="AK18" s="31"/>
      <c r="AL18" s="31"/>
    </row>
    <row r="19" spans="1:38" ht="39.950000000000003" customHeight="1" x14ac:dyDescent="0.25">
      <c r="A19" s="306"/>
      <c r="B19" s="308"/>
      <c r="C19" s="77">
        <v>16</v>
      </c>
      <c r="D19" s="67" t="s">
        <v>556</v>
      </c>
      <c r="E19" s="68" t="s">
        <v>491</v>
      </c>
      <c r="F19" s="46" t="s">
        <v>472</v>
      </c>
      <c r="G19" s="54">
        <v>79588061</v>
      </c>
      <c r="H19" s="38" t="s">
        <v>597</v>
      </c>
      <c r="I19" s="54" t="s">
        <v>15</v>
      </c>
      <c r="J19" s="100">
        <v>460.2</v>
      </c>
      <c r="K19" s="8">
        <v>2</v>
      </c>
      <c r="L19" s="109">
        <f t="shared" si="1"/>
        <v>0</v>
      </c>
      <c r="M19" s="109">
        <f t="shared" si="2"/>
        <v>0</v>
      </c>
      <c r="N19" s="120"/>
      <c r="O19" s="119">
        <f t="shared" si="3"/>
        <v>0</v>
      </c>
      <c r="P19" s="120"/>
      <c r="Q19" s="120"/>
      <c r="R19" s="120"/>
      <c r="S19" s="13">
        <f t="shared" si="4"/>
        <v>2</v>
      </c>
      <c r="T19" s="14" t="str">
        <f t="shared" si="0"/>
        <v>OK</v>
      </c>
      <c r="U19" s="197"/>
      <c r="V19" s="197"/>
      <c r="W19" s="197"/>
      <c r="X19" s="204"/>
      <c r="Y19" s="205"/>
      <c r="Z19" s="204"/>
      <c r="AA19" s="31"/>
      <c r="AB19" s="30"/>
      <c r="AC19" s="30"/>
      <c r="AD19" s="30"/>
      <c r="AE19" s="30"/>
      <c r="AF19" s="30"/>
      <c r="AG19" s="31"/>
      <c r="AH19" s="31"/>
      <c r="AI19" s="31"/>
      <c r="AJ19" s="31"/>
      <c r="AK19" s="31"/>
      <c r="AL19" s="31"/>
    </row>
    <row r="20" spans="1:38" ht="39.950000000000003" customHeight="1" x14ac:dyDescent="0.25">
      <c r="A20" s="80">
        <v>6</v>
      </c>
      <c r="B20" s="81" t="s">
        <v>470</v>
      </c>
      <c r="C20" s="82">
        <v>17</v>
      </c>
      <c r="D20" s="90" t="s">
        <v>557</v>
      </c>
      <c r="E20" s="91" t="s">
        <v>492</v>
      </c>
      <c r="F20" s="85" t="s">
        <v>472</v>
      </c>
      <c r="G20" s="97">
        <v>504220069</v>
      </c>
      <c r="H20" s="238" t="s">
        <v>597</v>
      </c>
      <c r="I20" s="97">
        <v>33903017</v>
      </c>
      <c r="J20" s="101">
        <v>621.25</v>
      </c>
      <c r="K20" s="8">
        <v>20</v>
      </c>
      <c r="L20" s="109">
        <f t="shared" si="1"/>
        <v>12</v>
      </c>
      <c r="M20" s="109">
        <f t="shared" si="2"/>
        <v>12</v>
      </c>
      <c r="N20" s="120"/>
      <c r="O20" s="119">
        <f t="shared" si="3"/>
        <v>5</v>
      </c>
      <c r="P20" s="120"/>
      <c r="Q20" s="120"/>
      <c r="R20" s="120"/>
      <c r="S20" s="13">
        <f t="shared" si="4"/>
        <v>8</v>
      </c>
      <c r="T20" s="14" t="str">
        <f t="shared" si="0"/>
        <v>OK</v>
      </c>
      <c r="U20" s="197"/>
      <c r="V20" s="198">
        <v>12</v>
      </c>
      <c r="W20" s="197"/>
      <c r="X20" s="204"/>
      <c r="Y20" s="205"/>
      <c r="Z20" s="204"/>
      <c r="AA20" s="31"/>
      <c r="AB20" s="30"/>
      <c r="AC20" s="30"/>
      <c r="AD20" s="30"/>
      <c r="AE20" s="30"/>
      <c r="AF20" s="30"/>
      <c r="AG20" s="31"/>
      <c r="AH20" s="31"/>
      <c r="AI20" s="31"/>
      <c r="AJ20" s="31"/>
      <c r="AK20" s="31"/>
      <c r="AL20" s="31"/>
    </row>
    <row r="21" spans="1:38" ht="39.950000000000003" customHeight="1" x14ac:dyDescent="0.25">
      <c r="A21" s="305">
        <v>9</v>
      </c>
      <c r="B21" s="307" t="s">
        <v>493</v>
      </c>
      <c r="C21" s="77">
        <v>26</v>
      </c>
      <c r="D21" s="78" t="s">
        <v>558</v>
      </c>
      <c r="E21" s="79" t="s">
        <v>494</v>
      </c>
      <c r="F21" s="46" t="s">
        <v>472</v>
      </c>
      <c r="G21" s="54" t="s">
        <v>596</v>
      </c>
      <c r="H21" s="38" t="s">
        <v>597</v>
      </c>
      <c r="I21" s="54">
        <v>33903017</v>
      </c>
      <c r="J21" s="100">
        <v>105</v>
      </c>
      <c r="K21" s="8"/>
      <c r="L21" s="109">
        <f t="shared" si="1"/>
        <v>0</v>
      </c>
      <c r="M21" s="109">
        <f t="shared" si="2"/>
        <v>0</v>
      </c>
      <c r="N21" s="120"/>
      <c r="O21" s="119">
        <f t="shared" si="3"/>
        <v>0</v>
      </c>
      <c r="P21" s="120"/>
      <c r="Q21" s="120"/>
      <c r="R21" s="120"/>
      <c r="S21" s="13">
        <f t="shared" si="4"/>
        <v>0</v>
      </c>
      <c r="T21" s="14" t="str">
        <f t="shared" si="0"/>
        <v>OK</v>
      </c>
      <c r="U21" s="197"/>
      <c r="V21" s="197"/>
      <c r="W21" s="197"/>
      <c r="X21" s="204"/>
      <c r="Y21" s="205"/>
      <c r="Z21" s="204"/>
      <c r="AA21" s="31"/>
      <c r="AB21" s="30"/>
      <c r="AC21" s="30"/>
      <c r="AD21" s="30"/>
      <c r="AE21" s="30"/>
      <c r="AF21" s="30"/>
      <c r="AG21" s="31"/>
      <c r="AH21" s="31"/>
      <c r="AI21" s="31"/>
      <c r="AJ21" s="31"/>
      <c r="AK21" s="31"/>
      <c r="AL21" s="31"/>
    </row>
    <row r="22" spans="1:38" ht="39.950000000000003" customHeight="1" x14ac:dyDescent="0.25">
      <c r="A22" s="306"/>
      <c r="B22" s="314"/>
      <c r="C22" s="77">
        <v>27</v>
      </c>
      <c r="D22" s="93" t="s">
        <v>559</v>
      </c>
      <c r="E22" s="94" t="s">
        <v>495</v>
      </c>
      <c r="F22" s="43" t="s">
        <v>472</v>
      </c>
      <c r="G22" s="54">
        <v>105392001</v>
      </c>
      <c r="H22" s="38" t="s">
        <v>597</v>
      </c>
      <c r="I22" s="54">
        <v>33903017</v>
      </c>
      <c r="J22" s="100">
        <v>450.09</v>
      </c>
      <c r="K22" s="8"/>
      <c r="L22" s="109">
        <f t="shared" si="1"/>
        <v>0</v>
      </c>
      <c r="M22" s="109">
        <f t="shared" si="2"/>
        <v>0</v>
      </c>
      <c r="N22" s="120"/>
      <c r="O22" s="119">
        <f t="shared" si="3"/>
        <v>0</v>
      </c>
      <c r="P22" s="120"/>
      <c r="Q22" s="120"/>
      <c r="R22" s="120"/>
      <c r="S22" s="13">
        <f t="shared" si="4"/>
        <v>0</v>
      </c>
      <c r="T22" s="14" t="str">
        <f t="shared" si="0"/>
        <v>OK</v>
      </c>
      <c r="U22" s="197"/>
      <c r="V22" s="197"/>
      <c r="W22" s="197"/>
      <c r="X22" s="204"/>
      <c r="Y22" s="205"/>
      <c r="Z22" s="204"/>
      <c r="AA22" s="31"/>
      <c r="AB22" s="30"/>
      <c r="AC22" s="30"/>
      <c r="AD22" s="30"/>
      <c r="AE22" s="30"/>
      <c r="AF22" s="30"/>
      <c r="AG22" s="31"/>
      <c r="AH22" s="31"/>
      <c r="AI22" s="31"/>
      <c r="AJ22" s="31"/>
      <c r="AK22" s="31"/>
      <c r="AL22" s="31"/>
    </row>
    <row r="23" spans="1:38" ht="39.950000000000003" customHeight="1" x14ac:dyDescent="0.25">
      <c r="A23" s="306"/>
      <c r="B23" s="308"/>
      <c r="C23" s="77">
        <v>28</v>
      </c>
      <c r="D23" s="67" t="s">
        <v>560</v>
      </c>
      <c r="E23" s="68" t="s">
        <v>496</v>
      </c>
      <c r="F23" s="43" t="s">
        <v>497</v>
      </c>
      <c r="G23" s="54">
        <v>105392001</v>
      </c>
      <c r="H23" s="38" t="s">
        <v>597</v>
      </c>
      <c r="I23" s="54">
        <v>33903017</v>
      </c>
      <c r="J23" s="100">
        <v>1371</v>
      </c>
      <c r="K23" s="8"/>
      <c r="L23" s="109">
        <f t="shared" si="1"/>
        <v>0</v>
      </c>
      <c r="M23" s="109">
        <f t="shared" si="2"/>
        <v>0</v>
      </c>
      <c r="N23" s="120"/>
      <c r="O23" s="119">
        <f t="shared" si="3"/>
        <v>0</v>
      </c>
      <c r="P23" s="120"/>
      <c r="Q23" s="120"/>
      <c r="R23" s="120"/>
      <c r="S23" s="13">
        <f t="shared" si="4"/>
        <v>0</v>
      </c>
      <c r="T23" s="14" t="str">
        <f t="shared" si="0"/>
        <v>OK</v>
      </c>
      <c r="U23" s="197"/>
      <c r="V23" s="197"/>
      <c r="W23" s="197"/>
      <c r="X23" s="204"/>
      <c r="Y23" s="205"/>
      <c r="Z23" s="204"/>
      <c r="AA23" s="31"/>
      <c r="AB23" s="30"/>
      <c r="AC23" s="30"/>
      <c r="AD23" s="30"/>
      <c r="AE23" s="30"/>
      <c r="AF23" s="30"/>
      <c r="AG23" s="31"/>
      <c r="AH23" s="31"/>
      <c r="AI23" s="31"/>
      <c r="AJ23" s="31"/>
      <c r="AK23" s="31"/>
      <c r="AL23" s="31"/>
    </row>
    <row r="24" spans="1:38" ht="39.950000000000003" customHeight="1" x14ac:dyDescent="0.25">
      <c r="A24" s="309">
        <v>10</v>
      </c>
      <c r="B24" s="311" t="s">
        <v>498</v>
      </c>
      <c r="C24" s="82">
        <v>29</v>
      </c>
      <c r="D24" s="83" t="s">
        <v>561</v>
      </c>
      <c r="E24" s="84" t="s">
        <v>499</v>
      </c>
      <c r="F24" s="85" t="s">
        <v>383</v>
      </c>
      <c r="G24" s="97" t="s">
        <v>598</v>
      </c>
      <c r="H24" s="238" t="s">
        <v>597</v>
      </c>
      <c r="I24" s="97">
        <v>33903029</v>
      </c>
      <c r="J24" s="101">
        <v>229.85</v>
      </c>
      <c r="K24" s="8">
        <v>10</v>
      </c>
      <c r="L24" s="109">
        <f t="shared" si="1"/>
        <v>10</v>
      </c>
      <c r="M24" s="109">
        <f t="shared" si="2"/>
        <v>10</v>
      </c>
      <c r="N24" s="120"/>
      <c r="O24" s="119">
        <f t="shared" si="3"/>
        <v>2</v>
      </c>
      <c r="P24" s="120"/>
      <c r="Q24" s="120"/>
      <c r="R24" s="120"/>
      <c r="S24" s="13">
        <f t="shared" si="4"/>
        <v>0</v>
      </c>
      <c r="T24" s="14" t="str">
        <f t="shared" si="0"/>
        <v>OK</v>
      </c>
      <c r="U24" s="197"/>
      <c r="V24" s="197"/>
      <c r="W24" s="197"/>
      <c r="X24" s="204"/>
      <c r="Y24" s="205"/>
      <c r="Z24" s="198">
        <v>10</v>
      </c>
      <c r="AA24" s="31"/>
      <c r="AB24" s="30"/>
      <c r="AC24" s="30"/>
      <c r="AD24" s="30"/>
      <c r="AE24" s="30"/>
      <c r="AF24" s="30"/>
      <c r="AG24" s="31"/>
      <c r="AH24" s="31"/>
      <c r="AI24" s="31"/>
      <c r="AJ24" s="31"/>
      <c r="AK24" s="31"/>
      <c r="AL24" s="31"/>
    </row>
    <row r="25" spans="1:38" ht="39.950000000000003" customHeight="1" x14ac:dyDescent="0.25">
      <c r="A25" s="310"/>
      <c r="B25" s="312"/>
      <c r="C25" s="82">
        <v>30</v>
      </c>
      <c r="D25" s="86" t="s">
        <v>562</v>
      </c>
      <c r="E25" s="87" t="s">
        <v>500</v>
      </c>
      <c r="F25" s="85" t="s">
        <v>383</v>
      </c>
      <c r="G25" s="97" t="s">
        <v>599</v>
      </c>
      <c r="H25" s="238" t="s">
        <v>597</v>
      </c>
      <c r="I25" s="97">
        <v>33903029</v>
      </c>
      <c r="J25" s="101">
        <v>471.08</v>
      </c>
      <c r="K25" s="8">
        <v>15</v>
      </c>
      <c r="L25" s="109">
        <f t="shared" si="1"/>
        <v>15</v>
      </c>
      <c r="M25" s="109">
        <f t="shared" si="2"/>
        <v>15</v>
      </c>
      <c r="N25" s="120"/>
      <c r="O25" s="119">
        <f t="shared" si="3"/>
        <v>3</v>
      </c>
      <c r="P25" s="120"/>
      <c r="Q25" s="120"/>
      <c r="R25" s="120"/>
      <c r="S25" s="13">
        <f t="shared" si="4"/>
        <v>0</v>
      </c>
      <c r="T25" s="14" t="str">
        <f t="shared" si="0"/>
        <v>OK</v>
      </c>
      <c r="U25" s="197"/>
      <c r="V25" s="197"/>
      <c r="W25" s="197"/>
      <c r="X25" s="204"/>
      <c r="Y25" s="205"/>
      <c r="Z25" s="198">
        <v>15</v>
      </c>
      <c r="AA25" s="31"/>
      <c r="AB25" s="30"/>
      <c r="AC25" s="30"/>
      <c r="AD25" s="30"/>
      <c r="AE25" s="30"/>
      <c r="AF25" s="30"/>
      <c r="AG25" s="31"/>
      <c r="AH25" s="31"/>
      <c r="AI25" s="31"/>
      <c r="AJ25" s="31"/>
      <c r="AK25" s="31"/>
      <c r="AL25" s="31"/>
    </row>
    <row r="26" spans="1:38" ht="39.950000000000003" customHeight="1" x14ac:dyDescent="0.25">
      <c r="A26" s="310"/>
      <c r="B26" s="313"/>
      <c r="C26" s="82">
        <v>31</v>
      </c>
      <c r="D26" s="89" t="s">
        <v>563</v>
      </c>
      <c r="E26" s="87" t="s">
        <v>501</v>
      </c>
      <c r="F26" s="85" t="s">
        <v>383</v>
      </c>
      <c r="G26" s="97" t="s">
        <v>599</v>
      </c>
      <c r="H26" s="238" t="s">
        <v>597</v>
      </c>
      <c r="I26" s="97">
        <v>33903029</v>
      </c>
      <c r="J26" s="101">
        <v>230.39</v>
      </c>
      <c r="K26" s="8"/>
      <c r="L26" s="109">
        <f t="shared" si="1"/>
        <v>0</v>
      </c>
      <c r="M26" s="109">
        <f t="shared" si="2"/>
        <v>0</v>
      </c>
      <c r="N26" s="120"/>
      <c r="O26" s="119">
        <f t="shared" si="3"/>
        <v>0</v>
      </c>
      <c r="P26" s="120"/>
      <c r="Q26" s="120"/>
      <c r="R26" s="120"/>
      <c r="S26" s="13">
        <f t="shared" si="4"/>
        <v>0</v>
      </c>
      <c r="T26" s="14" t="str">
        <f t="shared" si="0"/>
        <v>OK</v>
      </c>
      <c r="U26" s="197"/>
      <c r="V26" s="197"/>
      <c r="W26" s="197"/>
      <c r="X26" s="204"/>
      <c r="Y26" s="205"/>
      <c r="Z26" s="204"/>
      <c r="AA26" s="31"/>
      <c r="AB26" s="30"/>
      <c r="AC26" s="30"/>
      <c r="AD26" s="30"/>
      <c r="AE26" s="30"/>
      <c r="AF26" s="30"/>
      <c r="AG26" s="31"/>
      <c r="AH26" s="31"/>
      <c r="AI26" s="31"/>
      <c r="AJ26" s="31"/>
      <c r="AK26" s="31"/>
      <c r="AL26" s="31"/>
    </row>
    <row r="27" spans="1:38" ht="57.2" customHeight="1" x14ac:dyDescent="0.25">
      <c r="A27" s="305">
        <v>12</v>
      </c>
      <c r="B27" s="307" t="s">
        <v>467</v>
      </c>
      <c r="C27" s="77">
        <v>33</v>
      </c>
      <c r="D27" s="67" t="s">
        <v>564</v>
      </c>
      <c r="E27" s="68" t="s">
        <v>502</v>
      </c>
      <c r="F27" s="46" t="s">
        <v>503</v>
      </c>
      <c r="G27" s="54" t="s">
        <v>603</v>
      </c>
      <c r="H27" s="38" t="s">
        <v>597</v>
      </c>
      <c r="I27" s="54">
        <v>33903026</v>
      </c>
      <c r="J27" s="100">
        <v>43.53</v>
      </c>
      <c r="K27" s="8">
        <v>11</v>
      </c>
      <c r="L27" s="109">
        <f t="shared" si="1"/>
        <v>0</v>
      </c>
      <c r="M27" s="109">
        <f t="shared" si="2"/>
        <v>0</v>
      </c>
      <c r="N27" s="120"/>
      <c r="O27" s="119">
        <f t="shared" si="3"/>
        <v>2</v>
      </c>
      <c r="P27" s="120"/>
      <c r="Q27" s="120"/>
      <c r="R27" s="120"/>
      <c r="S27" s="13">
        <f t="shared" si="4"/>
        <v>11</v>
      </c>
      <c r="T27" s="14" t="str">
        <f t="shared" si="0"/>
        <v>OK</v>
      </c>
      <c r="U27" s="197"/>
      <c r="V27" s="197"/>
      <c r="W27" s="197"/>
      <c r="X27" s="205"/>
      <c r="Y27" s="204"/>
      <c r="Z27" s="204"/>
      <c r="AA27" s="31"/>
      <c r="AB27" s="30"/>
      <c r="AC27" s="30"/>
      <c r="AD27" s="30"/>
      <c r="AE27" s="30"/>
      <c r="AF27" s="30"/>
      <c r="AG27" s="31"/>
      <c r="AH27" s="31"/>
      <c r="AI27" s="31"/>
      <c r="AJ27" s="31"/>
      <c r="AK27" s="31"/>
      <c r="AL27" s="31"/>
    </row>
    <row r="28" spans="1:38" ht="57.2" customHeight="1" x14ac:dyDescent="0.25">
      <c r="A28" s="315"/>
      <c r="B28" s="314"/>
      <c r="C28" s="77">
        <v>34</v>
      </c>
      <c r="D28" s="67" t="s">
        <v>565</v>
      </c>
      <c r="E28" s="68" t="s">
        <v>504</v>
      </c>
      <c r="F28" s="46" t="s">
        <v>503</v>
      </c>
      <c r="G28" s="54" t="s">
        <v>603</v>
      </c>
      <c r="H28" s="38" t="s">
        <v>597</v>
      </c>
      <c r="I28" s="54">
        <v>33903026</v>
      </c>
      <c r="J28" s="100">
        <v>58.25</v>
      </c>
      <c r="K28" s="8"/>
      <c r="L28" s="109">
        <f t="shared" si="1"/>
        <v>0</v>
      </c>
      <c r="M28" s="109">
        <f t="shared" si="2"/>
        <v>0</v>
      </c>
      <c r="N28" s="120"/>
      <c r="O28" s="119">
        <f t="shared" si="3"/>
        <v>0</v>
      </c>
      <c r="P28" s="120"/>
      <c r="Q28" s="120"/>
      <c r="R28" s="120"/>
      <c r="S28" s="13">
        <f t="shared" si="4"/>
        <v>0</v>
      </c>
      <c r="T28" s="14" t="str">
        <f t="shared" si="0"/>
        <v>OK</v>
      </c>
      <c r="U28" s="197"/>
      <c r="V28" s="197"/>
      <c r="W28" s="197"/>
      <c r="X28" s="205"/>
      <c r="Y28" s="204"/>
      <c r="Z28" s="204"/>
      <c r="AA28" s="31"/>
      <c r="AB28" s="30"/>
      <c r="AC28" s="30"/>
      <c r="AD28" s="30"/>
      <c r="AE28" s="30"/>
      <c r="AF28" s="30"/>
      <c r="AG28" s="31"/>
      <c r="AH28" s="31"/>
      <c r="AI28" s="31"/>
      <c r="AJ28" s="31"/>
      <c r="AK28" s="31"/>
      <c r="AL28" s="31"/>
    </row>
    <row r="29" spans="1:38" ht="57.2" customHeight="1" x14ac:dyDescent="0.25">
      <c r="A29" s="315"/>
      <c r="B29" s="314"/>
      <c r="C29" s="77">
        <v>35</v>
      </c>
      <c r="D29" s="67" t="s">
        <v>566</v>
      </c>
      <c r="E29" s="68" t="s">
        <v>505</v>
      </c>
      <c r="F29" s="46" t="s">
        <v>503</v>
      </c>
      <c r="G29" s="54" t="s">
        <v>603</v>
      </c>
      <c r="H29" s="38" t="s">
        <v>597</v>
      </c>
      <c r="I29" s="54">
        <v>33903026</v>
      </c>
      <c r="J29" s="100">
        <v>308.75</v>
      </c>
      <c r="K29" s="8">
        <v>10</v>
      </c>
      <c r="L29" s="109">
        <f t="shared" si="1"/>
        <v>0</v>
      </c>
      <c r="M29" s="109">
        <f t="shared" si="2"/>
        <v>0</v>
      </c>
      <c r="N29" s="120"/>
      <c r="O29" s="119">
        <f t="shared" si="3"/>
        <v>2</v>
      </c>
      <c r="P29" s="120"/>
      <c r="Q29" s="120"/>
      <c r="R29" s="120"/>
      <c r="S29" s="13">
        <f t="shared" si="4"/>
        <v>10</v>
      </c>
      <c r="T29" s="14" t="str">
        <f t="shared" si="0"/>
        <v>OK</v>
      </c>
      <c r="U29" s="197"/>
      <c r="V29" s="197"/>
      <c r="W29" s="197"/>
      <c r="X29" s="205"/>
      <c r="Y29" s="204"/>
      <c r="Z29" s="204"/>
      <c r="AA29" s="31"/>
      <c r="AB29" s="30"/>
      <c r="AC29" s="30"/>
      <c r="AD29" s="30"/>
      <c r="AE29" s="30"/>
      <c r="AF29" s="30"/>
      <c r="AG29" s="31"/>
      <c r="AH29" s="31"/>
      <c r="AI29" s="31"/>
      <c r="AJ29" s="31"/>
      <c r="AK29" s="31"/>
      <c r="AL29" s="31"/>
    </row>
    <row r="30" spans="1:38" ht="69" customHeight="1" x14ac:dyDescent="0.25">
      <c r="A30" s="315"/>
      <c r="B30" s="314"/>
      <c r="C30" s="77">
        <v>36</v>
      </c>
      <c r="D30" s="67" t="s">
        <v>567</v>
      </c>
      <c r="E30" s="68" t="s">
        <v>506</v>
      </c>
      <c r="F30" s="46" t="s">
        <v>503</v>
      </c>
      <c r="G30" s="54" t="s">
        <v>603</v>
      </c>
      <c r="H30" s="38" t="s">
        <v>597</v>
      </c>
      <c r="I30" s="54">
        <v>33903026</v>
      </c>
      <c r="J30" s="100">
        <v>88.13</v>
      </c>
      <c r="K30" s="8">
        <v>10</v>
      </c>
      <c r="L30" s="109">
        <f t="shared" si="1"/>
        <v>0</v>
      </c>
      <c r="M30" s="109">
        <f t="shared" si="2"/>
        <v>0</v>
      </c>
      <c r="N30" s="120"/>
      <c r="O30" s="119">
        <f t="shared" si="3"/>
        <v>2</v>
      </c>
      <c r="P30" s="120"/>
      <c r="Q30" s="120"/>
      <c r="R30" s="120"/>
      <c r="S30" s="13">
        <f t="shared" si="4"/>
        <v>10</v>
      </c>
      <c r="T30" s="14" t="str">
        <f t="shared" si="0"/>
        <v>OK</v>
      </c>
      <c r="U30" s="197"/>
      <c r="V30" s="197"/>
      <c r="W30" s="197"/>
      <c r="X30" s="204"/>
      <c r="Y30" s="204"/>
      <c r="Z30" s="204"/>
      <c r="AA30" s="31"/>
      <c r="AB30" s="30"/>
      <c r="AC30" s="30"/>
      <c r="AD30" s="30"/>
      <c r="AE30" s="30"/>
      <c r="AF30" s="30"/>
      <c r="AG30" s="31"/>
      <c r="AH30" s="31"/>
      <c r="AI30" s="31"/>
      <c r="AJ30" s="31"/>
      <c r="AK30" s="31"/>
      <c r="AL30" s="31"/>
    </row>
    <row r="31" spans="1:38" ht="39.950000000000003" customHeight="1" x14ac:dyDescent="0.25">
      <c r="A31" s="315"/>
      <c r="B31" s="314"/>
      <c r="C31" s="77">
        <v>37</v>
      </c>
      <c r="D31" s="95" t="s">
        <v>568</v>
      </c>
      <c r="E31" s="94" t="s">
        <v>506</v>
      </c>
      <c r="F31" s="46" t="s">
        <v>503</v>
      </c>
      <c r="G31" s="54" t="s">
        <v>603</v>
      </c>
      <c r="H31" s="38" t="s">
        <v>597</v>
      </c>
      <c r="I31" s="54">
        <v>33903026</v>
      </c>
      <c r="J31" s="100">
        <v>333.27</v>
      </c>
      <c r="K31" s="8">
        <v>10</v>
      </c>
      <c r="L31" s="109">
        <f t="shared" si="1"/>
        <v>0</v>
      </c>
      <c r="M31" s="109">
        <f t="shared" si="2"/>
        <v>0</v>
      </c>
      <c r="N31" s="120"/>
      <c r="O31" s="119">
        <f t="shared" si="3"/>
        <v>2</v>
      </c>
      <c r="P31" s="120"/>
      <c r="Q31" s="120"/>
      <c r="R31" s="120"/>
      <c r="S31" s="13">
        <f t="shared" si="4"/>
        <v>10</v>
      </c>
      <c r="T31" s="14" t="str">
        <f t="shared" si="0"/>
        <v>OK</v>
      </c>
      <c r="U31" s="197"/>
      <c r="V31" s="197"/>
      <c r="W31" s="197"/>
      <c r="X31" s="204"/>
      <c r="Y31" s="204"/>
      <c r="Z31" s="204"/>
      <c r="AA31" s="31"/>
      <c r="AB31" s="30"/>
      <c r="AC31" s="30"/>
      <c r="AD31" s="30"/>
      <c r="AE31" s="30"/>
      <c r="AF31" s="30"/>
      <c r="AG31" s="31"/>
      <c r="AH31" s="31"/>
      <c r="AI31" s="31"/>
      <c r="AJ31" s="31"/>
      <c r="AK31" s="31"/>
      <c r="AL31" s="31"/>
    </row>
    <row r="32" spans="1:38" ht="39.950000000000003" customHeight="1" x14ac:dyDescent="0.25">
      <c r="A32" s="315"/>
      <c r="B32" s="314"/>
      <c r="C32" s="77">
        <v>38</v>
      </c>
      <c r="D32" s="95" t="s">
        <v>569</v>
      </c>
      <c r="E32" s="94" t="s">
        <v>507</v>
      </c>
      <c r="F32" s="46" t="s">
        <v>503</v>
      </c>
      <c r="G32" s="54" t="s">
        <v>603</v>
      </c>
      <c r="H32" s="38" t="s">
        <v>597</v>
      </c>
      <c r="I32" s="54">
        <v>33903026</v>
      </c>
      <c r="J32" s="100">
        <v>331.19</v>
      </c>
      <c r="K32" s="8"/>
      <c r="L32" s="109">
        <f t="shared" si="1"/>
        <v>0</v>
      </c>
      <c r="M32" s="109">
        <f t="shared" si="2"/>
        <v>0</v>
      </c>
      <c r="N32" s="120"/>
      <c r="O32" s="119">
        <f t="shared" si="3"/>
        <v>0</v>
      </c>
      <c r="P32" s="120"/>
      <c r="Q32" s="120"/>
      <c r="R32" s="120"/>
      <c r="S32" s="13">
        <f t="shared" si="4"/>
        <v>0</v>
      </c>
      <c r="T32" s="14" t="str">
        <f t="shared" si="0"/>
        <v>OK</v>
      </c>
      <c r="U32" s="197"/>
      <c r="V32" s="197"/>
      <c r="W32" s="197"/>
      <c r="X32" s="204"/>
      <c r="Y32" s="204"/>
      <c r="Z32" s="204"/>
      <c r="AA32" s="31"/>
      <c r="AB32" s="30"/>
      <c r="AC32" s="30"/>
      <c r="AD32" s="30"/>
      <c r="AE32" s="30"/>
      <c r="AF32" s="30"/>
      <c r="AG32" s="31"/>
      <c r="AH32" s="31"/>
      <c r="AI32" s="31"/>
      <c r="AJ32" s="31"/>
      <c r="AK32" s="31"/>
      <c r="AL32" s="31"/>
    </row>
    <row r="33" spans="1:38" ht="39.950000000000003" customHeight="1" x14ac:dyDescent="0.25">
      <c r="A33" s="315"/>
      <c r="B33" s="308"/>
      <c r="C33" s="77">
        <v>39</v>
      </c>
      <c r="D33" s="67" t="s">
        <v>570</v>
      </c>
      <c r="E33" s="68" t="s">
        <v>508</v>
      </c>
      <c r="F33" s="46" t="s">
        <v>503</v>
      </c>
      <c r="G33" s="54" t="s">
        <v>603</v>
      </c>
      <c r="H33" s="38" t="s">
        <v>597</v>
      </c>
      <c r="I33" s="54">
        <v>33903026</v>
      </c>
      <c r="J33" s="100">
        <v>549.65</v>
      </c>
      <c r="K33" s="8"/>
      <c r="L33" s="109">
        <f t="shared" si="1"/>
        <v>0</v>
      </c>
      <c r="M33" s="109">
        <f t="shared" si="2"/>
        <v>0</v>
      </c>
      <c r="N33" s="120"/>
      <c r="O33" s="119">
        <f t="shared" si="3"/>
        <v>0</v>
      </c>
      <c r="P33" s="120"/>
      <c r="Q33" s="120"/>
      <c r="R33" s="120"/>
      <c r="S33" s="13">
        <f t="shared" si="4"/>
        <v>0</v>
      </c>
      <c r="T33" s="14" t="str">
        <f t="shared" si="0"/>
        <v>OK</v>
      </c>
      <c r="U33" s="197"/>
      <c r="V33" s="197"/>
      <c r="W33" s="197"/>
      <c r="X33" s="204"/>
      <c r="Y33" s="204"/>
      <c r="Z33" s="204"/>
      <c r="AA33" s="31"/>
      <c r="AB33" s="30"/>
      <c r="AC33" s="30"/>
      <c r="AD33" s="30"/>
      <c r="AE33" s="30"/>
      <c r="AF33" s="30"/>
      <c r="AG33" s="31"/>
      <c r="AH33" s="31"/>
      <c r="AI33" s="31"/>
      <c r="AJ33" s="31"/>
      <c r="AK33" s="31"/>
      <c r="AL33" s="31"/>
    </row>
    <row r="34" spans="1:38" ht="39.950000000000003" customHeight="1" x14ac:dyDescent="0.25">
      <c r="A34" s="309">
        <v>18</v>
      </c>
      <c r="B34" s="311" t="s">
        <v>509</v>
      </c>
      <c r="C34" s="82">
        <v>59</v>
      </c>
      <c r="D34" s="90" t="s">
        <v>571</v>
      </c>
      <c r="E34" s="91" t="s">
        <v>510</v>
      </c>
      <c r="F34" s="85" t="s">
        <v>472</v>
      </c>
      <c r="G34" s="97" t="s">
        <v>604</v>
      </c>
      <c r="H34" s="238" t="s">
        <v>597</v>
      </c>
      <c r="I34" s="97">
        <v>33903017</v>
      </c>
      <c r="J34" s="101">
        <v>241.02</v>
      </c>
      <c r="K34" s="8">
        <v>20</v>
      </c>
      <c r="L34" s="109">
        <f t="shared" si="1"/>
        <v>5</v>
      </c>
      <c r="M34" s="109">
        <f t="shared" si="2"/>
        <v>5</v>
      </c>
      <c r="N34" s="120"/>
      <c r="O34" s="119">
        <f t="shared" si="3"/>
        <v>5</v>
      </c>
      <c r="P34" s="120"/>
      <c r="Q34" s="120"/>
      <c r="R34" s="120"/>
      <c r="S34" s="13">
        <f t="shared" si="4"/>
        <v>15</v>
      </c>
      <c r="T34" s="14" t="str">
        <f t="shared" si="0"/>
        <v>OK</v>
      </c>
      <c r="U34" s="198">
        <v>5</v>
      </c>
      <c r="V34" s="197"/>
      <c r="W34" s="197"/>
      <c r="X34" s="204"/>
      <c r="Y34" s="204"/>
      <c r="Z34" s="204"/>
      <c r="AA34" s="31"/>
      <c r="AB34" s="30"/>
      <c r="AC34" s="30"/>
      <c r="AD34" s="30"/>
      <c r="AE34" s="30"/>
      <c r="AF34" s="30"/>
      <c r="AG34" s="31"/>
      <c r="AH34" s="31"/>
      <c r="AI34" s="31"/>
      <c r="AJ34" s="31"/>
      <c r="AK34" s="31"/>
      <c r="AL34" s="31"/>
    </row>
    <row r="35" spans="1:38" ht="39.950000000000003" customHeight="1" x14ac:dyDescent="0.25">
      <c r="A35" s="310"/>
      <c r="B35" s="312"/>
      <c r="C35" s="82">
        <v>60</v>
      </c>
      <c r="D35" s="90" t="s">
        <v>572</v>
      </c>
      <c r="E35" s="91" t="s">
        <v>730</v>
      </c>
      <c r="F35" s="85" t="s">
        <v>472</v>
      </c>
      <c r="G35" s="97" t="s">
        <v>605</v>
      </c>
      <c r="H35" s="238" t="s">
        <v>597</v>
      </c>
      <c r="I35" s="97">
        <v>33903017</v>
      </c>
      <c r="J35" s="101">
        <v>285.95999999999998</v>
      </c>
      <c r="K35" s="8">
        <v>20</v>
      </c>
      <c r="L35" s="109">
        <f t="shared" si="1"/>
        <v>30</v>
      </c>
      <c r="M35" s="109">
        <f t="shared" si="2"/>
        <v>30</v>
      </c>
      <c r="N35" s="120">
        <v>10</v>
      </c>
      <c r="O35" s="119">
        <f t="shared" si="3"/>
        <v>5</v>
      </c>
      <c r="P35" s="120"/>
      <c r="Q35" s="120"/>
      <c r="R35" s="120"/>
      <c r="S35" s="13">
        <f t="shared" si="4"/>
        <v>0</v>
      </c>
      <c r="T35" s="14" t="str">
        <f t="shared" si="0"/>
        <v>OK</v>
      </c>
      <c r="U35" s="198">
        <v>20</v>
      </c>
      <c r="V35" s="197"/>
      <c r="W35" s="198">
        <v>10</v>
      </c>
      <c r="X35" s="204"/>
      <c r="Y35" s="204"/>
      <c r="Z35" s="204"/>
      <c r="AA35" s="31"/>
      <c r="AB35" s="30"/>
      <c r="AC35" s="30"/>
      <c r="AD35" s="30"/>
      <c r="AE35" s="30"/>
      <c r="AF35" s="30"/>
      <c r="AG35" s="31"/>
      <c r="AH35" s="31"/>
      <c r="AI35" s="31"/>
      <c r="AJ35" s="31"/>
      <c r="AK35" s="31"/>
      <c r="AL35" s="31"/>
    </row>
    <row r="36" spans="1:38" ht="39.950000000000003" customHeight="1" x14ac:dyDescent="0.25">
      <c r="A36" s="310"/>
      <c r="B36" s="312"/>
      <c r="C36" s="82">
        <v>61</v>
      </c>
      <c r="D36" s="90" t="s">
        <v>573</v>
      </c>
      <c r="E36" s="91" t="s">
        <v>512</v>
      </c>
      <c r="F36" s="85" t="s">
        <v>472</v>
      </c>
      <c r="G36" s="97" t="s">
        <v>605</v>
      </c>
      <c r="H36" s="238" t="s">
        <v>597</v>
      </c>
      <c r="I36" s="97">
        <v>33903017</v>
      </c>
      <c r="J36" s="101">
        <v>652.70000000000005</v>
      </c>
      <c r="K36" s="8"/>
      <c r="L36" s="109">
        <f t="shared" si="1"/>
        <v>0</v>
      </c>
      <c r="M36" s="109">
        <f t="shared" si="2"/>
        <v>0</v>
      </c>
      <c r="N36" s="120"/>
      <c r="O36" s="119">
        <f t="shared" si="3"/>
        <v>0</v>
      </c>
      <c r="P36" s="120"/>
      <c r="Q36" s="120"/>
      <c r="R36" s="120"/>
      <c r="S36" s="13">
        <f t="shared" si="4"/>
        <v>0</v>
      </c>
      <c r="T36" s="14" t="str">
        <f t="shared" si="0"/>
        <v>OK</v>
      </c>
      <c r="U36" s="197"/>
      <c r="V36" s="197"/>
      <c r="W36" s="197"/>
      <c r="X36" s="204"/>
      <c r="Y36" s="204"/>
      <c r="Z36" s="204"/>
      <c r="AA36" s="31"/>
      <c r="AB36" s="30"/>
      <c r="AC36" s="30"/>
      <c r="AD36" s="30"/>
      <c r="AE36" s="30"/>
      <c r="AF36" s="30"/>
      <c r="AG36" s="31"/>
      <c r="AH36" s="31"/>
      <c r="AI36" s="31"/>
      <c r="AJ36" s="31"/>
      <c r="AK36" s="31"/>
      <c r="AL36" s="31"/>
    </row>
    <row r="37" spans="1:38" ht="39.950000000000003" customHeight="1" x14ac:dyDescent="0.25">
      <c r="A37" s="310"/>
      <c r="B37" s="312"/>
      <c r="C37" s="82">
        <v>62</v>
      </c>
      <c r="D37" s="92" t="s">
        <v>574</v>
      </c>
      <c r="E37" s="91" t="s">
        <v>513</v>
      </c>
      <c r="F37" s="85" t="s">
        <v>472</v>
      </c>
      <c r="G37" s="97" t="s">
        <v>605</v>
      </c>
      <c r="H37" s="238" t="s">
        <v>597</v>
      </c>
      <c r="I37" s="97">
        <v>33903017</v>
      </c>
      <c r="J37" s="101">
        <v>646.72</v>
      </c>
      <c r="K37" s="8"/>
      <c r="L37" s="109">
        <f t="shared" si="1"/>
        <v>0</v>
      </c>
      <c r="M37" s="109">
        <f t="shared" si="2"/>
        <v>0</v>
      </c>
      <c r="N37" s="120"/>
      <c r="O37" s="119">
        <f t="shared" si="3"/>
        <v>0</v>
      </c>
      <c r="P37" s="120"/>
      <c r="Q37" s="120"/>
      <c r="R37" s="120"/>
      <c r="S37" s="13">
        <f t="shared" si="4"/>
        <v>0</v>
      </c>
      <c r="T37" s="14" t="str">
        <f t="shared" si="0"/>
        <v>OK</v>
      </c>
      <c r="U37" s="197"/>
      <c r="V37" s="197"/>
      <c r="W37" s="197"/>
      <c r="X37" s="204"/>
      <c r="Y37" s="204"/>
      <c r="Z37" s="204"/>
      <c r="AA37" s="31"/>
      <c r="AB37" s="30"/>
      <c r="AC37" s="30"/>
      <c r="AD37" s="30"/>
      <c r="AE37" s="30"/>
      <c r="AF37" s="30"/>
      <c r="AG37" s="31"/>
      <c r="AH37" s="31"/>
      <c r="AI37" s="31"/>
      <c r="AJ37" s="31"/>
      <c r="AK37" s="31"/>
      <c r="AL37" s="31"/>
    </row>
    <row r="38" spans="1:38" ht="39.950000000000003" customHeight="1" x14ac:dyDescent="0.25">
      <c r="A38" s="310"/>
      <c r="B38" s="312"/>
      <c r="C38" s="82">
        <v>63</v>
      </c>
      <c r="D38" s="89" t="s">
        <v>575</v>
      </c>
      <c r="E38" s="87" t="s">
        <v>514</v>
      </c>
      <c r="F38" s="85" t="s">
        <v>472</v>
      </c>
      <c r="G38" s="97" t="s">
        <v>605</v>
      </c>
      <c r="H38" s="238" t="s">
        <v>597</v>
      </c>
      <c r="I38" s="97">
        <v>33903017</v>
      </c>
      <c r="J38" s="101">
        <v>1144.82</v>
      </c>
      <c r="K38" s="8"/>
      <c r="L38" s="109">
        <f t="shared" si="1"/>
        <v>0</v>
      </c>
      <c r="M38" s="109">
        <f t="shared" si="2"/>
        <v>0</v>
      </c>
      <c r="N38" s="120"/>
      <c r="O38" s="119">
        <f t="shared" si="3"/>
        <v>0</v>
      </c>
      <c r="P38" s="120"/>
      <c r="Q38" s="120"/>
      <c r="R38" s="120"/>
      <c r="S38" s="13">
        <f t="shared" si="4"/>
        <v>0</v>
      </c>
      <c r="T38" s="14" t="str">
        <f t="shared" si="0"/>
        <v>OK</v>
      </c>
      <c r="U38" s="197"/>
      <c r="V38" s="197"/>
      <c r="W38" s="197"/>
      <c r="X38" s="204"/>
      <c r="Y38" s="204"/>
      <c r="Z38" s="205"/>
      <c r="AA38" s="32"/>
      <c r="AB38" s="30"/>
      <c r="AC38" s="30"/>
      <c r="AD38" s="30"/>
      <c r="AE38" s="30"/>
      <c r="AF38" s="30"/>
      <c r="AG38" s="31"/>
      <c r="AH38" s="31"/>
      <c r="AI38" s="31"/>
      <c r="AJ38" s="31"/>
      <c r="AK38" s="31"/>
      <c r="AL38" s="31"/>
    </row>
    <row r="39" spans="1:38" ht="39.950000000000003" customHeight="1" x14ac:dyDescent="0.25">
      <c r="A39" s="310"/>
      <c r="B39" s="312"/>
      <c r="C39" s="82">
        <v>64</v>
      </c>
      <c r="D39" s="90" t="s">
        <v>576</v>
      </c>
      <c r="E39" s="91" t="s">
        <v>515</v>
      </c>
      <c r="F39" s="85" t="s">
        <v>472</v>
      </c>
      <c r="G39" s="97" t="s">
        <v>606</v>
      </c>
      <c r="H39" s="238" t="s">
        <v>597</v>
      </c>
      <c r="I39" s="97">
        <v>33903017</v>
      </c>
      <c r="J39" s="101">
        <v>2771.79</v>
      </c>
      <c r="K39" s="8">
        <v>1</v>
      </c>
      <c r="L39" s="109">
        <f t="shared" si="1"/>
        <v>0</v>
      </c>
      <c r="M39" s="109">
        <f t="shared" si="2"/>
        <v>0</v>
      </c>
      <c r="N39" s="120"/>
      <c r="O39" s="119">
        <f t="shared" si="3"/>
        <v>0</v>
      </c>
      <c r="P39" s="120"/>
      <c r="Q39" s="120"/>
      <c r="R39" s="120"/>
      <c r="S39" s="13">
        <f t="shared" si="4"/>
        <v>1</v>
      </c>
      <c r="T39" s="14" t="str">
        <f t="shared" si="0"/>
        <v>OK</v>
      </c>
      <c r="U39" s="197"/>
      <c r="V39" s="197"/>
      <c r="W39" s="197"/>
      <c r="X39" s="204"/>
      <c r="Y39" s="204"/>
      <c r="Z39" s="205"/>
      <c r="AA39" s="32"/>
      <c r="AB39" s="30"/>
      <c r="AC39" s="30"/>
      <c r="AD39" s="30"/>
      <c r="AE39" s="30"/>
      <c r="AF39" s="30"/>
      <c r="AG39" s="31"/>
      <c r="AH39" s="31"/>
      <c r="AI39" s="31"/>
      <c r="AJ39" s="31"/>
      <c r="AK39" s="31"/>
      <c r="AL39" s="31"/>
    </row>
    <row r="40" spans="1:38" ht="39.950000000000003" customHeight="1" x14ac:dyDescent="0.25">
      <c r="A40" s="310"/>
      <c r="B40" s="313"/>
      <c r="C40" s="82">
        <v>65</v>
      </c>
      <c r="D40" s="90" t="s">
        <v>577</v>
      </c>
      <c r="E40" s="91" t="s">
        <v>516</v>
      </c>
      <c r="F40" s="85" t="s">
        <v>472</v>
      </c>
      <c r="G40" s="97" t="s">
        <v>607</v>
      </c>
      <c r="H40" s="238" t="s">
        <v>597</v>
      </c>
      <c r="I40" s="97">
        <v>33903017</v>
      </c>
      <c r="J40" s="101">
        <v>1058.8599999999999</v>
      </c>
      <c r="K40" s="8"/>
      <c r="L40" s="109">
        <f t="shared" si="1"/>
        <v>0</v>
      </c>
      <c r="M40" s="109">
        <f t="shared" si="2"/>
        <v>0</v>
      </c>
      <c r="N40" s="120"/>
      <c r="O40" s="119">
        <f t="shared" si="3"/>
        <v>0</v>
      </c>
      <c r="P40" s="120"/>
      <c r="Q40" s="120"/>
      <c r="R40" s="120"/>
      <c r="S40" s="13">
        <f t="shared" si="4"/>
        <v>0</v>
      </c>
      <c r="T40" s="14" t="str">
        <f t="shared" si="0"/>
        <v>OK</v>
      </c>
      <c r="U40" s="197"/>
      <c r="V40" s="197"/>
      <c r="W40" s="197"/>
      <c r="X40" s="204"/>
      <c r="Y40" s="204"/>
      <c r="Z40" s="205"/>
      <c r="AA40" s="32"/>
      <c r="AB40" s="30"/>
      <c r="AC40" s="30"/>
      <c r="AD40" s="30"/>
      <c r="AE40" s="30"/>
      <c r="AF40" s="30"/>
      <c r="AG40" s="31"/>
      <c r="AH40" s="31"/>
      <c r="AI40" s="31"/>
      <c r="AJ40" s="31"/>
      <c r="AK40" s="31"/>
      <c r="AL40" s="31"/>
    </row>
    <row r="41" spans="1:38" ht="39.950000000000003" customHeight="1" x14ac:dyDescent="0.25">
      <c r="A41" s="75">
        <v>21</v>
      </c>
      <c r="B41" s="76" t="s">
        <v>517</v>
      </c>
      <c r="C41" s="77">
        <v>68</v>
      </c>
      <c r="D41" s="95" t="s">
        <v>578</v>
      </c>
      <c r="E41" s="94" t="s">
        <v>518</v>
      </c>
      <c r="F41" s="46" t="s">
        <v>519</v>
      </c>
      <c r="G41" s="54" t="s">
        <v>608</v>
      </c>
      <c r="H41" s="38" t="s">
        <v>597</v>
      </c>
      <c r="I41" s="54">
        <v>33903016</v>
      </c>
      <c r="J41" s="100">
        <v>56.81</v>
      </c>
      <c r="K41" s="8"/>
      <c r="L41" s="109">
        <f t="shared" si="1"/>
        <v>0</v>
      </c>
      <c r="M41" s="109">
        <f t="shared" si="2"/>
        <v>0</v>
      </c>
      <c r="N41" s="120"/>
      <c r="O41" s="119">
        <f t="shared" si="3"/>
        <v>0</v>
      </c>
      <c r="P41" s="120"/>
      <c r="Q41" s="120"/>
      <c r="R41" s="120"/>
      <c r="S41" s="13">
        <f t="shared" si="4"/>
        <v>0</v>
      </c>
      <c r="T41" s="14" t="str">
        <f t="shared" si="0"/>
        <v>OK</v>
      </c>
      <c r="U41" s="197"/>
      <c r="V41" s="197"/>
      <c r="W41" s="197"/>
      <c r="X41" s="204"/>
      <c r="Y41" s="204"/>
      <c r="Z41" s="205"/>
      <c r="AA41" s="32"/>
      <c r="AB41" s="30"/>
      <c r="AC41" s="30"/>
      <c r="AD41" s="30"/>
      <c r="AE41" s="30"/>
      <c r="AF41" s="30"/>
      <c r="AG41" s="31"/>
      <c r="AH41" s="31"/>
      <c r="AI41" s="31"/>
      <c r="AJ41" s="31"/>
      <c r="AK41" s="31"/>
      <c r="AL41" s="31"/>
    </row>
    <row r="42" spans="1:38" ht="39.950000000000003" customHeight="1" x14ac:dyDescent="0.25">
      <c r="A42" s="309">
        <v>23</v>
      </c>
      <c r="B42" s="311" t="s">
        <v>520</v>
      </c>
      <c r="C42" s="82">
        <v>75</v>
      </c>
      <c r="D42" s="83" t="s">
        <v>579</v>
      </c>
      <c r="E42" s="84" t="s">
        <v>521</v>
      </c>
      <c r="F42" s="85" t="s">
        <v>522</v>
      </c>
      <c r="G42" s="97" t="s">
        <v>609</v>
      </c>
      <c r="H42" s="238" t="s">
        <v>597</v>
      </c>
      <c r="I42" s="97">
        <v>33903017</v>
      </c>
      <c r="J42" s="101">
        <v>13.87</v>
      </c>
      <c r="K42" s="8">
        <v>5</v>
      </c>
      <c r="L42" s="109">
        <f t="shared" si="1"/>
        <v>0</v>
      </c>
      <c r="M42" s="109">
        <f t="shared" si="2"/>
        <v>0</v>
      </c>
      <c r="N42" s="120"/>
      <c r="O42" s="119">
        <f t="shared" si="3"/>
        <v>1</v>
      </c>
      <c r="P42" s="120"/>
      <c r="Q42" s="120"/>
      <c r="R42" s="120"/>
      <c r="S42" s="13">
        <f t="shared" si="4"/>
        <v>5</v>
      </c>
      <c r="T42" s="14" t="str">
        <f t="shared" si="0"/>
        <v>OK</v>
      </c>
      <c r="U42" s="197"/>
      <c r="V42" s="197"/>
      <c r="W42" s="197"/>
      <c r="X42" s="204"/>
      <c r="Y42" s="204"/>
      <c r="Z42" s="205"/>
      <c r="AA42" s="32"/>
      <c r="AB42" s="30"/>
      <c r="AC42" s="30"/>
      <c r="AD42" s="30"/>
      <c r="AE42" s="30"/>
      <c r="AF42" s="30"/>
      <c r="AG42" s="31"/>
      <c r="AH42" s="31"/>
      <c r="AI42" s="31"/>
      <c r="AJ42" s="31"/>
      <c r="AK42" s="31"/>
      <c r="AL42" s="31"/>
    </row>
    <row r="43" spans="1:38" ht="39.950000000000003" customHeight="1" x14ac:dyDescent="0.25">
      <c r="A43" s="310"/>
      <c r="B43" s="312"/>
      <c r="C43" s="82">
        <v>76</v>
      </c>
      <c r="D43" s="83" t="s">
        <v>580</v>
      </c>
      <c r="E43" s="84" t="s">
        <v>523</v>
      </c>
      <c r="F43" s="85" t="s">
        <v>524</v>
      </c>
      <c r="G43" s="97">
        <v>3816046</v>
      </c>
      <c r="H43" s="238" t="s">
        <v>597</v>
      </c>
      <c r="I43" s="97">
        <v>33903016</v>
      </c>
      <c r="J43" s="101">
        <v>24.91</v>
      </c>
      <c r="K43" s="8">
        <v>3</v>
      </c>
      <c r="L43" s="109">
        <f t="shared" si="1"/>
        <v>0</v>
      </c>
      <c r="M43" s="109">
        <f t="shared" si="2"/>
        <v>0</v>
      </c>
      <c r="N43" s="120"/>
      <c r="O43" s="119">
        <f t="shared" si="3"/>
        <v>0</v>
      </c>
      <c r="P43" s="120"/>
      <c r="Q43" s="120"/>
      <c r="R43" s="120"/>
      <c r="S43" s="13">
        <f t="shared" si="4"/>
        <v>3</v>
      </c>
      <c r="T43" s="14" t="str">
        <f t="shared" si="0"/>
        <v>OK</v>
      </c>
      <c r="U43" s="197"/>
      <c r="V43" s="197"/>
      <c r="W43" s="197"/>
      <c r="X43" s="204"/>
      <c r="Y43" s="204"/>
      <c r="Z43" s="205"/>
      <c r="AA43" s="32"/>
      <c r="AB43" s="30"/>
      <c r="AC43" s="30"/>
      <c r="AD43" s="30"/>
      <c r="AE43" s="30"/>
      <c r="AF43" s="30"/>
      <c r="AG43" s="31"/>
      <c r="AH43" s="31"/>
      <c r="AI43" s="31"/>
      <c r="AJ43" s="31"/>
      <c r="AK43" s="31"/>
      <c r="AL43" s="31"/>
    </row>
    <row r="44" spans="1:38" ht="39.950000000000003" customHeight="1" x14ac:dyDescent="0.25">
      <c r="A44" s="310"/>
      <c r="B44" s="313"/>
      <c r="C44" s="82">
        <v>77</v>
      </c>
      <c r="D44" s="83" t="s">
        <v>581</v>
      </c>
      <c r="E44" s="84" t="s">
        <v>523</v>
      </c>
      <c r="F44" s="85" t="s">
        <v>525</v>
      </c>
      <c r="G44" s="97">
        <v>36021004</v>
      </c>
      <c r="H44" s="238" t="s">
        <v>597</v>
      </c>
      <c r="I44" s="97">
        <v>33903011</v>
      </c>
      <c r="J44" s="101">
        <v>27.94</v>
      </c>
      <c r="K44" s="8">
        <v>3</v>
      </c>
      <c r="L44" s="109">
        <f t="shared" si="1"/>
        <v>0</v>
      </c>
      <c r="M44" s="109">
        <f t="shared" si="2"/>
        <v>0</v>
      </c>
      <c r="N44" s="120"/>
      <c r="O44" s="119">
        <f t="shared" si="3"/>
        <v>0</v>
      </c>
      <c r="P44" s="120"/>
      <c r="Q44" s="120"/>
      <c r="R44" s="120"/>
      <c r="S44" s="13">
        <f t="shared" si="4"/>
        <v>3</v>
      </c>
      <c r="T44" s="14" t="str">
        <f t="shared" si="0"/>
        <v>OK</v>
      </c>
      <c r="U44" s="197"/>
      <c r="V44" s="197"/>
      <c r="W44" s="197"/>
      <c r="X44" s="204"/>
      <c r="Y44" s="204"/>
      <c r="Z44" s="205"/>
      <c r="AA44" s="32"/>
      <c r="AB44" s="30"/>
      <c r="AC44" s="30"/>
      <c r="AD44" s="30"/>
      <c r="AE44" s="30"/>
      <c r="AF44" s="30"/>
      <c r="AG44" s="31"/>
      <c r="AH44" s="31"/>
      <c r="AI44" s="31"/>
      <c r="AJ44" s="31"/>
      <c r="AK44" s="31"/>
      <c r="AL44" s="31"/>
    </row>
    <row r="45" spans="1:38" ht="39.950000000000003" customHeight="1" x14ac:dyDescent="0.25">
      <c r="A45" s="75">
        <v>24</v>
      </c>
      <c r="B45" s="76" t="s">
        <v>526</v>
      </c>
      <c r="C45" s="77">
        <v>78</v>
      </c>
      <c r="D45" s="96" t="s">
        <v>582</v>
      </c>
      <c r="E45" s="68" t="s">
        <v>527</v>
      </c>
      <c r="F45" s="46" t="s">
        <v>522</v>
      </c>
      <c r="G45" s="54" t="s">
        <v>610</v>
      </c>
      <c r="H45" s="38" t="s">
        <v>597</v>
      </c>
      <c r="I45" s="54">
        <v>33903017</v>
      </c>
      <c r="J45" s="100">
        <v>250</v>
      </c>
      <c r="K45" s="8">
        <v>5</v>
      </c>
      <c r="L45" s="109">
        <f t="shared" si="1"/>
        <v>0</v>
      </c>
      <c r="M45" s="109">
        <f t="shared" si="2"/>
        <v>0</v>
      </c>
      <c r="N45" s="120"/>
      <c r="O45" s="119">
        <f t="shared" si="3"/>
        <v>1</v>
      </c>
      <c r="P45" s="120"/>
      <c r="Q45" s="120"/>
      <c r="R45" s="120"/>
      <c r="S45" s="13">
        <f t="shared" si="4"/>
        <v>5</v>
      </c>
      <c r="T45" s="14" t="str">
        <f t="shared" si="0"/>
        <v>OK</v>
      </c>
      <c r="U45" s="197"/>
      <c r="V45" s="197"/>
      <c r="W45" s="197"/>
      <c r="X45" s="204"/>
      <c r="Y45" s="204"/>
      <c r="Z45" s="205"/>
      <c r="AA45" s="32"/>
      <c r="AB45" s="30"/>
      <c r="AC45" s="30"/>
      <c r="AD45" s="30"/>
      <c r="AE45" s="30"/>
      <c r="AF45" s="30"/>
      <c r="AG45" s="31"/>
      <c r="AH45" s="31"/>
      <c r="AI45" s="31"/>
      <c r="AJ45" s="31"/>
      <c r="AK45" s="31"/>
      <c r="AL45" s="31"/>
    </row>
    <row r="46" spans="1:38" ht="39.950000000000003" customHeight="1" x14ac:dyDescent="0.25">
      <c r="A46" s="309">
        <v>30</v>
      </c>
      <c r="B46" s="311" t="s">
        <v>528</v>
      </c>
      <c r="C46" s="82">
        <v>84</v>
      </c>
      <c r="D46" s="92" t="s">
        <v>583</v>
      </c>
      <c r="E46" s="91" t="s">
        <v>529</v>
      </c>
      <c r="F46" s="85" t="s">
        <v>530</v>
      </c>
      <c r="G46" s="97" t="s">
        <v>611</v>
      </c>
      <c r="H46" s="238" t="s">
        <v>597</v>
      </c>
      <c r="I46" s="97">
        <v>33903017</v>
      </c>
      <c r="J46" s="101">
        <v>1357.6</v>
      </c>
      <c r="K46" s="8"/>
      <c r="L46" s="109">
        <f t="shared" si="1"/>
        <v>0</v>
      </c>
      <c r="M46" s="109">
        <f t="shared" si="2"/>
        <v>0</v>
      </c>
      <c r="N46" s="120"/>
      <c r="O46" s="119">
        <f t="shared" si="3"/>
        <v>0</v>
      </c>
      <c r="P46" s="120"/>
      <c r="Q46" s="120"/>
      <c r="R46" s="120"/>
      <c r="S46" s="13">
        <f t="shared" si="4"/>
        <v>0</v>
      </c>
      <c r="T46" s="14" t="str">
        <f t="shared" si="0"/>
        <v>OK</v>
      </c>
      <c r="U46" s="197"/>
      <c r="V46" s="197"/>
      <c r="W46" s="197"/>
      <c r="X46" s="204"/>
      <c r="Y46" s="204"/>
      <c r="Z46" s="205"/>
      <c r="AA46" s="32"/>
      <c r="AB46" s="30"/>
      <c r="AC46" s="30"/>
      <c r="AD46" s="30"/>
      <c r="AE46" s="30"/>
      <c r="AF46" s="30"/>
      <c r="AG46" s="31"/>
      <c r="AH46" s="31"/>
      <c r="AI46" s="31"/>
      <c r="AJ46" s="31"/>
      <c r="AK46" s="31"/>
      <c r="AL46" s="31"/>
    </row>
    <row r="47" spans="1:38" ht="39.950000000000003" customHeight="1" x14ac:dyDescent="0.25">
      <c r="A47" s="310"/>
      <c r="B47" s="312"/>
      <c r="C47" s="82">
        <v>85</v>
      </c>
      <c r="D47" s="92" t="s">
        <v>584</v>
      </c>
      <c r="E47" s="91" t="s">
        <v>529</v>
      </c>
      <c r="F47" s="85" t="s">
        <v>530</v>
      </c>
      <c r="G47" s="97" t="s">
        <v>611</v>
      </c>
      <c r="H47" s="238" t="s">
        <v>597</v>
      </c>
      <c r="I47" s="97">
        <v>33903017</v>
      </c>
      <c r="J47" s="101">
        <v>1413.46</v>
      </c>
      <c r="K47" s="8"/>
      <c r="L47" s="109">
        <f t="shared" si="1"/>
        <v>0</v>
      </c>
      <c r="M47" s="109">
        <f t="shared" si="2"/>
        <v>0</v>
      </c>
      <c r="N47" s="120"/>
      <c r="O47" s="119">
        <f t="shared" si="3"/>
        <v>0</v>
      </c>
      <c r="P47" s="120"/>
      <c r="Q47" s="120"/>
      <c r="R47" s="120"/>
      <c r="S47" s="13">
        <f t="shared" si="4"/>
        <v>0</v>
      </c>
      <c r="T47" s="14" t="str">
        <f t="shared" si="0"/>
        <v>OK</v>
      </c>
      <c r="U47" s="197"/>
      <c r="V47" s="197"/>
      <c r="W47" s="197"/>
      <c r="X47" s="204"/>
      <c r="Y47" s="204"/>
      <c r="Z47" s="205"/>
      <c r="AA47" s="32"/>
      <c r="AB47" s="30"/>
      <c r="AC47" s="30"/>
      <c r="AD47" s="30"/>
      <c r="AE47" s="30"/>
      <c r="AF47" s="30"/>
      <c r="AG47" s="31"/>
      <c r="AH47" s="31"/>
      <c r="AI47" s="31"/>
      <c r="AJ47" s="31"/>
      <c r="AK47" s="31"/>
      <c r="AL47" s="31"/>
    </row>
    <row r="48" spans="1:38" ht="39.950000000000003" customHeight="1" x14ac:dyDescent="0.25">
      <c r="A48" s="310"/>
      <c r="B48" s="312"/>
      <c r="C48" s="82">
        <v>86</v>
      </c>
      <c r="D48" s="92" t="s">
        <v>585</v>
      </c>
      <c r="E48" s="91" t="s">
        <v>529</v>
      </c>
      <c r="F48" s="85" t="s">
        <v>530</v>
      </c>
      <c r="G48" s="97" t="s">
        <v>611</v>
      </c>
      <c r="H48" s="238" t="s">
        <v>597</v>
      </c>
      <c r="I48" s="97">
        <v>33903017</v>
      </c>
      <c r="J48" s="101">
        <v>1452.36</v>
      </c>
      <c r="K48" s="8"/>
      <c r="L48" s="109">
        <f t="shared" si="1"/>
        <v>0</v>
      </c>
      <c r="M48" s="109">
        <f t="shared" si="2"/>
        <v>0</v>
      </c>
      <c r="N48" s="120"/>
      <c r="O48" s="119">
        <f t="shared" si="3"/>
        <v>0</v>
      </c>
      <c r="P48" s="120"/>
      <c r="Q48" s="120"/>
      <c r="R48" s="120"/>
      <c r="S48" s="13">
        <f t="shared" si="4"/>
        <v>0</v>
      </c>
      <c r="T48" s="14" t="str">
        <f t="shared" si="0"/>
        <v>OK</v>
      </c>
      <c r="U48" s="197"/>
      <c r="V48" s="197"/>
      <c r="W48" s="197"/>
      <c r="X48" s="204"/>
      <c r="Y48" s="204"/>
      <c r="Z48" s="205"/>
      <c r="AA48" s="32"/>
      <c r="AB48" s="30"/>
      <c r="AC48" s="30"/>
      <c r="AD48" s="30"/>
      <c r="AE48" s="30"/>
      <c r="AF48" s="30"/>
      <c r="AG48" s="31"/>
      <c r="AH48" s="31"/>
      <c r="AI48" s="31"/>
      <c r="AJ48" s="31"/>
      <c r="AK48" s="31"/>
      <c r="AL48" s="31"/>
    </row>
    <row r="49" spans="1:38" ht="39.950000000000003" customHeight="1" x14ac:dyDescent="0.25">
      <c r="A49" s="310"/>
      <c r="B49" s="313"/>
      <c r="C49" s="82">
        <v>87</v>
      </c>
      <c r="D49" s="92" t="s">
        <v>586</v>
      </c>
      <c r="E49" s="91" t="s">
        <v>529</v>
      </c>
      <c r="F49" s="85" t="s">
        <v>530</v>
      </c>
      <c r="G49" s="97" t="s">
        <v>611</v>
      </c>
      <c r="H49" s="238" t="s">
        <v>597</v>
      </c>
      <c r="I49" s="97">
        <v>33903017</v>
      </c>
      <c r="J49" s="101">
        <v>1462.34</v>
      </c>
      <c r="K49" s="8"/>
      <c r="L49" s="109">
        <f t="shared" si="1"/>
        <v>0</v>
      </c>
      <c r="M49" s="109">
        <f t="shared" si="2"/>
        <v>0</v>
      </c>
      <c r="N49" s="120"/>
      <c r="O49" s="119">
        <f t="shared" si="3"/>
        <v>0</v>
      </c>
      <c r="P49" s="120"/>
      <c r="Q49" s="120"/>
      <c r="R49" s="120"/>
      <c r="S49" s="13">
        <f t="shared" si="4"/>
        <v>0</v>
      </c>
      <c r="T49" s="14" t="str">
        <f t="shared" si="0"/>
        <v>OK</v>
      </c>
      <c r="U49" s="197"/>
      <c r="V49" s="197"/>
      <c r="W49" s="197"/>
      <c r="X49" s="204"/>
      <c r="Y49" s="204"/>
      <c r="Z49" s="205"/>
      <c r="AA49" s="32"/>
      <c r="AB49" s="30"/>
      <c r="AC49" s="30"/>
      <c r="AD49" s="30"/>
      <c r="AE49" s="30"/>
      <c r="AF49" s="30"/>
      <c r="AG49" s="31"/>
      <c r="AH49" s="31"/>
      <c r="AI49" s="31"/>
      <c r="AJ49" s="31"/>
      <c r="AK49" s="31"/>
      <c r="AL49" s="31"/>
    </row>
    <row r="50" spans="1:38" ht="39.950000000000003" customHeight="1" x14ac:dyDescent="0.25">
      <c r="A50" s="305">
        <v>32</v>
      </c>
      <c r="B50" s="307" t="s">
        <v>532</v>
      </c>
      <c r="C50" s="77">
        <v>89</v>
      </c>
      <c r="D50" s="95" t="s">
        <v>587</v>
      </c>
      <c r="E50" s="94" t="s">
        <v>533</v>
      </c>
      <c r="F50" s="46" t="s">
        <v>531</v>
      </c>
      <c r="G50" s="54" t="s">
        <v>612</v>
      </c>
      <c r="H50" s="38" t="s">
        <v>597</v>
      </c>
      <c r="I50" s="54">
        <v>33903041</v>
      </c>
      <c r="J50" s="100">
        <v>68.25</v>
      </c>
      <c r="K50" s="8"/>
      <c r="L50" s="109">
        <f t="shared" si="1"/>
        <v>5</v>
      </c>
      <c r="M50" s="109">
        <f t="shared" si="2"/>
        <v>5</v>
      </c>
      <c r="N50" s="120">
        <v>5</v>
      </c>
      <c r="O50" s="119">
        <f t="shared" si="3"/>
        <v>0</v>
      </c>
      <c r="P50" s="120"/>
      <c r="Q50" s="120"/>
      <c r="R50" s="120"/>
      <c r="S50" s="13">
        <f t="shared" si="4"/>
        <v>0</v>
      </c>
      <c r="T50" s="14" t="str">
        <f t="shared" si="0"/>
        <v>OK</v>
      </c>
      <c r="U50" s="197"/>
      <c r="V50" s="197"/>
      <c r="W50" s="197"/>
      <c r="X50" s="198">
        <v>5</v>
      </c>
      <c r="Y50" s="204"/>
      <c r="Z50" s="205"/>
      <c r="AA50" s="32"/>
      <c r="AB50" s="30"/>
      <c r="AC50" s="30"/>
      <c r="AD50" s="30"/>
      <c r="AE50" s="30"/>
      <c r="AF50" s="30"/>
      <c r="AG50" s="31"/>
      <c r="AH50" s="31"/>
      <c r="AI50" s="31"/>
      <c r="AJ50" s="31"/>
      <c r="AK50" s="31"/>
      <c r="AL50" s="31"/>
    </row>
    <row r="51" spans="1:38" ht="39.950000000000003" customHeight="1" x14ac:dyDescent="0.25">
      <c r="A51" s="315"/>
      <c r="B51" s="314"/>
      <c r="C51" s="77">
        <v>90</v>
      </c>
      <c r="D51" s="95" t="s">
        <v>588</v>
      </c>
      <c r="E51" s="94" t="s">
        <v>534</v>
      </c>
      <c r="F51" s="46" t="s">
        <v>531</v>
      </c>
      <c r="G51" s="54" t="s">
        <v>612</v>
      </c>
      <c r="H51" s="38" t="s">
        <v>597</v>
      </c>
      <c r="I51" s="54">
        <v>33903041</v>
      </c>
      <c r="J51" s="100">
        <v>72.45</v>
      </c>
      <c r="K51" s="8"/>
      <c r="L51" s="109">
        <f t="shared" si="1"/>
        <v>2</v>
      </c>
      <c r="M51" s="109">
        <f t="shared" si="2"/>
        <v>2</v>
      </c>
      <c r="N51" s="120">
        <v>2</v>
      </c>
      <c r="O51" s="119">
        <f t="shared" si="3"/>
        <v>0</v>
      </c>
      <c r="P51" s="120"/>
      <c r="Q51" s="120"/>
      <c r="R51" s="120"/>
      <c r="S51" s="13">
        <f t="shared" si="4"/>
        <v>0</v>
      </c>
      <c r="T51" s="14" t="str">
        <f t="shared" si="0"/>
        <v>OK</v>
      </c>
      <c r="U51" s="197"/>
      <c r="V51" s="197"/>
      <c r="W51" s="197"/>
      <c r="X51" s="198">
        <v>2</v>
      </c>
      <c r="Y51" s="204"/>
      <c r="Z51" s="205"/>
      <c r="AA51" s="32"/>
      <c r="AB51" s="30"/>
      <c r="AC51" s="30"/>
      <c r="AD51" s="30"/>
      <c r="AE51" s="30"/>
      <c r="AF51" s="30"/>
      <c r="AG51" s="31"/>
      <c r="AH51" s="31"/>
      <c r="AI51" s="31"/>
      <c r="AJ51" s="31"/>
      <c r="AK51" s="31"/>
      <c r="AL51" s="31"/>
    </row>
    <row r="52" spans="1:38" ht="39.950000000000003" customHeight="1" x14ac:dyDescent="0.25">
      <c r="A52" s="315"/>
      <c r="B52" s="314"/>
      <c r="C52" s="77">
        <v>91</v>
      </c>
      <c r="D52" s="95" t="s">
        <v>589</v>
      </c>
      <c r="E52" s="94" t="s">
        <v>535</v>
      </c>
      <c r="F52" s="46" t="s">
        <v>531</v>
      </c>
      <c r="G52" s="54" t="s">
        <v>612</v>
      </c>
      <c r="H52" s="38" t="s">
        <v>597</v>
      </c>
      <c r="I52" s="54">
        <v>33903041</v>
      </c>
      <c r="J52" s="100">
        <v>71.400000000000006</v>
      </c>
      <c r="K52" s="8"/>
      <c r="L52" s="109">
        <f t="shared" si="1"/>
        <v>5</v>
      </c>
      <c r="M52" s="109">
        <f t="shared" si="2"/>
        <v>5</v>
      </c>
      <c r="N52" s="120">
        <v>5</v>
      </c>
      <c r="O52" s="119">
        <f t="shared" si="3"/>
        <v>0</v>
      </c>
      <c r="P52" s="120"/>
      <c r="Q52" s="120"/>
      <c r="R52" s="120"/>
      <c r="S52" s="13">
        <f t="shared" si="4"/>
        <v>0</v>
      </c>
      <c r="T52" s="14" t="str">
        <f t="shared" si="0"/>
        <v>OK</v>
      </c>
      <c r="U52" s="197"/>
      <c r="V52" s="197"/>
      <c r="W52" s="197"/>
      <c r="X52" s="198">
        <v>5</v>
      </c>
      <c r="Y52" s="204"/>
      <c r="Z52" s="205"/>
      <c r="AA52" s="32"/>
      <c r="AB52" s="30"/>
      <c r="AC52" s="30"/>
      <c r="AD52" s="30"/>
      <c r="AE52" s="30"/>
      <c r="AF52" s="30"/>
      <c r="AG52" s="31"/>
      <c r="AH52" s="31"/>
      <c r="AI52" s="31"/>
      <c r="AJ52" s="31"/>
      <c r="AK52" s="31"/>
      <c r="AL52" s="31"/>
    </row>
    <row r="53" spans="1:38" ht="39.950000000000003" customHeight="1" x14ac:dyDescent="0.25">
      <c r="A53" s="315"/>
      <c r="B53" s="314"/>
      <c r="C53" s="77">
        <v>92</v>
      </c>
      <c r="D53" s="95" t="s">
        <v>590</v>
      </c>
      <c r="E53" s="94" t="s">
        <v>536</v>
      </c>
      <c r="F53" s="46" t="s">
        <v>531</v>
      </c>
      <c r="G53" s="54" t="s">
        <v>612</v>
      </c>
      <c r="H53" s="38" t="s">
        <v>597</v>
      </c>
      <c r="I53" s="54">
        <v>33903041</v>
      </c>
      <c r="J53" s="100">
        <v>99.75</v>
      </c>
      <c r="K53" s="8"/>
      <c r="L53" s="109">
        <f t="shared" si="1"/>
        <v>0</v>
      </c>
      <c r="M53" s="109">
        <f t="shared" si="2"/>
        <v>0</v>
      </c>
      <c r="N53" s="120"/>
      <c r="O53" s="119">
        <f t="shared" si="3"/>
        <v>0</v>
      </c>
      <c r="P53" s="120"/>
      <c r="Q53" s="120"/>
      <c r="R53" s="120"/>
      <c r="S53" s="13">
        <f t="shared" si="4"/>
        <v>0</v>
      </c>
      <c r="T53" s="14" t="str">
        <f t="shared" si="0"/>
        <v>OK</v>
      </c>
      <c r="U53" s="197"/>
      <c r="V53" s="197"/>
      <c r="W53" s="197"/>
      <c r="X53" s="204"/>
      <c r="Y53" s="204"/>
      <c r="Z53" s="205"/>
      <c r="AA53" s="32"/>
      <c r="AB53" s="30"/>
      <c r="AC53" s="30"/>
      <c r="AD53" s="30"/>
      <c r="AE53" s="30"/>
      <c r="AF53" s="30"/>
      <c r="AG53" s="31"/>
      <c r="AH53" s="31"/>
      <c r="AI53" s="31"/>
      <c r="AJ53" s="31"/>
      <c r="AK53" s="31"/>
      <c r="AL53" s="31"/>
    </row>
    <row r="54" spans="1:38" ht="39.950000000000003" customHeight="1" x14ac:dyDescent="0.25">
      <c r="A54" s="315"/>
      <c r="B54" s="314"/>
      <c r="C54" s="77">
        <v>93</v>
      </c>
      <c r="D54" s="95" t="s">
        <v>591</v>
      </c>
      <c r="E54" s="94" t="s">
        <v>537</v>
      </c>
      <c r="F54" s="46" t="s">
        <v>531</v>
      </c>
      <c r="G54" s="54" t="s">
        <v>612</v>
      </c>
      <c r="H54" s="38" t="s">
        <v>597</v>
      </c>
      <c r="I54" s="54">
        <v>33903041</v>
      </c>
      <c r="J54" s="100">
        <v>136.5</v>
      </c>
      <c r="K54" s="8"/>
      <c r="L54" s="109">
        <f t="shared" si="1"/>
        <v>0</v>
      </c>
      <c r="M54" s="109">
        <f t="shared" si="2"/>
        <v>0</v>
      </c>
      <c r="N54" s="120"/>
      <c r="O54" s="119">
        <f t="shared" si="3"/>
        <v>0</v>
      </c>
      <c r="P54" s="120"/>
      <c r="Q54" s="120"/>
      <c r="R54" s="120"/>
      <c r="S54" s="13">
        <f t="shared" si="4"/>
        <v>0</v>
      </c>
      <c r="T54" s="14" t="str">
        <f t="shared" si="0"/>
        <v>OK</v>
      </c>
      <c r="U54" s="197"/>
      <c r="V54" s="197"/>
      <c r="W54" s="197"/>
      <c r="X54" s="204"/>
      <c r="Y54" s="204"/>
      <c r="Z54" s="205"/>
      <c r="AA54" s="32"/>
      <c r="AB54" s="30"/>
      <c r="AC54" s="30"/>
      <c r="AD54" s="30"/>
      <c r="AE54" s="30"/>
      <c r="AF54" s="30"/>
      <c r="AG54" s="31"/>
      <c r="AH54" s="31"/>
      <c r="AI54" s="31"/>
      <c r="AJ54" s="31"/>
      <c r="AK54" s="31"/>
      <c r="AL54" s="31"/>
    </row>
    <row r="55" spans="1:38" ht="39.950000000000003" customHeight="1" x14ac:dyDescent="0.25">
      <c r="A55" s="315"/>
      <c r="B55" s="314"/>
      <c r="C55" s="77">
        <v>94</v>
      </c>
      <c r="D55" s="95" t="s">
        <v>592</v>
      </c>
      <c r="E55" s="94" t="s">
        <v>534</v>
      </c>
      <c r="F55" s="46" t="s">
        <v>531</v>
      </c>
      <c r="G55" s="54" t="s">
        <v>612</v>
      </c>
      <c r="H55" s="38" t="s">
        <v>597</v>
      </c>
      <c r="I55" s="54">
        <v>33903041</v>
      </c>
      <c r="J55" s="100">
        <v>72.45</v>
      </c>
      <c r="K55" s="8"/>
      <c r="L55" s="109">
        <f t="shared" si="1"/>
        <v>0</v>
      </c>
      <c r="M55" s="109">
        <f t="shared" si="2"/>
        <v>0</v>
      </c>
      <c r="N55" s="120"/>
      <c r="O55" s="119">
        <f t="shared" si="3"/>
        <v>0</v>
      </c>
      <c r="P55" s="120"/>
      <c r="Q55" s="120"/>
      <c r="R55" s="120"/>
      <c r="S55" s="13">
        <f t="shared" si="4"/>
        <v>0</v>
      </c>
      <c r="T55" s="14" t="str">
        <f t="shared" si="0"/>
        <v>OK</v>
      </c>
      <c r="U55" s="197"/>
      <c r="V55" s="197"/>
      <c r="W55" s="197"/>
      <c r="X55" s="204"/>
      <c r="Y55" s="204"/>
      <c r="Z55" s="205"/>
      <c r="AA55" s="32"/>
      <c r="AB55" s="30"/>
      <c r="AC55" s="30"/>
      <c r="AD55" s="30"/>
      <c r="AE55" s="30"/>
      <c r="AF55" s="30"/>
      <c r="AG55" s="31"/>
      <c r="AH55" s="31"/>
      <c r="AI55" s="31"/>
      <c r="AJ55" s="31"/>
      <c r="AK55" s="31"/>
      <c r="AL55" s="31"/>
    </row>
    <row r="56" spans="1:38" ht="39.950000000000003" customHeight="1" x14ac:dyDescent="0.25">
      <c r="A56" s="315"/>
      <c r="B56" s="314"/>
      <c r="C56" s="77">
        <v>95</v>
      </c>
      <c r="D56" s="95" t="s">
        <v>593</v>
      </c>
      <c r="E56" s="94" t="s">
        <v>535</v>
      </c>
      <c r="F56" s="46" t="s">
        <v>531</v>
      </c>
      <c r="G56" s="54" t="s">
        <v>612</v>
      </c>
      <c r="H56" s="38" t="s">
        <v>597</v>
      </c>
      <c r="I56" s="54">
        <v>33903041</v>
      </c>
      <c r="J56" s="100">
        <v>71.400000000000006</v>
      </c>
      <c r="K56" s="8"/>
      <c r="L56" s="109">
        <f t="shared" si="1"/>
        <v>0</v>
      </c>
      <c r="M56" s="109">
        <f t="shared" si="2"/>
        <v>0</v>
      </c>
      <c r="N56" s="120"/>
      <c r="O56" s="119">
        <f t="shared" si="3"/>
        <v>0</v>
      </c>
      <c r="P56" s="120"/>
      <c r="Q56" s="120"/>
      <c r="R56" s="120"/>
      <c r="S56" s="13">
        <f t="shared" si="4"/>
        <v>0</v>
      </c>
      <c r="T56" s="14" t="str">
        <f t="shared" si="0"/>
        <v>OK</v>
      </c>
      <c r="U56" s="197"/>
      <c r="V56" s="197"/>
      <c r="W56" s="197"/>
      <c r="X56" s="204"/>
      <c r="Y56" s="204"/>
      <c r="Z56" s="205"/>
      <c r="AA56" s="32"/>
      <c r="AB56" s="30"/>
      <c r="AC56" s="30"/>
      <c r="AD56" s="30"/>
      <c r="AE56" s="30"/>
      <c r="AF56" s="30"/>
      <c r="AG56" s="31"/>
      <c r="AH56" s="31"/>
      <c r="AI56" s="31"/>
      <c r="AJ56" s="31"/>
      <c r="AK56" s="31"/>
      <c r="AL56" s="31"/>
    </row>
    <row r="57" spans="1:38" ht="39.950000000000003" customHeight="1" x14ac:dyDescent="0.25">
      <c r="A57" s="315"/>
      <c r="B57" s="308"/>
      <c r="C57" s="77">
        <v>96</v>
      </c>
      <c r="D57" s="67" t="s">
        <v>594</v>
      </c>
      <c r="E57" s="68" t="s">
        <v>537</v>
      </c>
      <c r="F57" s="46" t="s">
        <v>531</v>
      </c>
      <c r="G57" s="54" t="s">
        <v>612</v>
      </c>
      <c r="H57" s="38" t="s">
        <v>597</v>
      </c>
      <c r="I57" s="54">
        <v>33903041</v>
      </c>
      <c r="J57" s="100">
        <v>136.5</v>
      </c>
      <c r="K57" s="8"/>
      <c r="L57" s="109">
        <f t="shared" si="1"/>
        <v>0</v>
      </c>
      <c r="M57" s="109">
        <f t="shared" si="2"/>
        <v>0</v>
      </c>
      <c r="N57" s="120"/>
      <c r="O57" s="119">
        <f t="shared" si="3"/>
        <v>0</v>
      </c>
      <c r="P57" s="120"/>
      <c r="Q57" s="120"/>
      <c r="R57" s="120"/>
      <c r="S57" s="13">
        <f t="shared" si="4"/>
        <v>0</v>
      </c>
      <c r="T57" s="14" t="str">
        <f t="shared" si="0"/>
        <v>OK</v>
      </c>
      <c r="U57" s="197"/>
      <c r="V57" s="197"/>
      <c r="W57" s="197"/>
      <c r="X57" s="204"/>
      <c r="Y57" s="204"/>
      <c r="Z57" s="205"/>
      <c r="AA57" s="32"/>
      <c r="AB57" s="30"/>
      <c r="AC57" s="30"/>
      <c r="AD57" s="30"/>
      <c r="AE57" s="30"/>
      <c r="AF57" s="30"/>
      <c r="AG57" s="31"/>
      <c r="AH57" s="31"/>
      <c r="AI57" s="31"/>
      <c r="AJ57" s="31"/>
      <c r="AK57" s="31"/>
      <c r="AL57" s="31"/>
    </row>
    <row r="58" spans="1:38" ht="39.950000000000003" customHeight="1" x14ac:dyDescent="0.25">
      <c r="A58" s="80">
        <v>36</v>
      </c>
      <c r="B58" s="81" t="s">
        <v>538</v>
      </c>
      <c r="C58" s="82">
        <v>101</v>
      </c>
      <c r="D58" s="86" t="s">
        <v>595</v>
      </c>
      <c r="E58" s="87" t="s">
        <v>539</v>
      </c>
      <c r="F58" s="85" t="s">
        <v>540</v>
      </c>
      <c r="G58" s="97" t="s">
        <v>613</v>
      </c>
      <c r="H58" s="238" t="s">
        <v>597</v>
      </c>
      <c r="I58" s="97">
        <v>33903035</v>
      </c>
      <c r="J58" s="101">
        <v>204.7</v>
      </c>
      <c r="K58" s="8"/>
      <c r="L58" s="109">
        <f t="shared" si="1"/>
        <v>0</v>
      </c>
      <c r="M58" s="109">
        <f t="shared" si="2"/>
        <v>0</v>
      </c>
      <c r="N58" s="120"/>
      <c r="O58" s="119">
        <f t="shared" si="3"/>
        <v>0</v>
      </c>
      <c r="P58" s="120"/>
      <c r="Q58" s="120"/>
      <c r="R58" s="120"/>
      <c r="S58" s="13">
        <f t="shared" si="4"/>
        <v>0</v>
      </c>
      <c r="T58" s="14" t="str">
        <f t="shared" si="0"/>
        <v>OK</v>
      </c>
      <c r="U58" s="197"/>
      <c r="V58" s="197"/>
      <c r="W58" s="197"/>
      <c r="X58" s="204"/>
      <c r="Y58" s="204"/>
      <c r="Z58" s="205"/>
      <c r="AA58" s="32"/>
      <c r="AB58" s="30"/>
      <c r="AC58" s="30"/>
      <c r="AD58" s="30"/>
      <c r="AE58" s="30"/>
      <c r="AF58" s="30"/>
      <c r="AG58" s="31"/>
      <c r="AH58" s="31"/>
      <c r="AI58" s="31"/>
      <c r="AJ58" s="31"/>
      <c r="AK58" s="31"/>
      <c r="AL58" s="31"/>
    </row>
    <row r="59" spans="1:38" ht="39.950000000000003" customHeight="1" x14ac:dyDescent="0.25">
      <c r="K59" s="4">
        <f>SUM(K4:K58)</f>
        <v>219</v>
      </c>
      <c r="S59" s="16">
        <f>SUM(S4:S58)</f>
        <v>136</v>
      </c>
      <c r="U59" s="211">
        <f>SUMPRODUCT($J$4:$J$58,U4:U58)</f>
        <v>6924.3</v>
      </c>
      <c r="V59" s="211">
        <f t="shared" ref="V59:AL59" si="5">SUMPRODUCT($J$4:$J$58,V4:V58)</f>
        <v>7654.2</v>
      </c>
      <c r="W59" s="211">
        <f t="shared" si="5"/>
        <v>2859.6</v>
      </c>
      <c r="X59" s="211">
        <f t="shared" si="5"/>
        <v>843.15</v>
      </c>
      <c r="Y59" s="211">
        <f t="shared" si="5"/>
        <v>844.65000000000009</v>
      </c>
      <c r="Z59" s="211">
        <f t="shared" si="5"/>
        <v>9364.7000000000007</v>
      </c>
      <c r="AA59" s="211">
        <f t="shared" si="5"/>
        <v>0</v>
      </c>
      <c r="AB59" s="211">
        <f t="shared" si="5"/>
        <v>0</v>
      </c>
      <c r="AC59" s="211">
        <f t="shared" si="5"/>
        <v>0</v>
      </c>
      <c r="AD59" s="211">
        <f t="shared" si="5"/>
        <v>0</v>
      </c>
      <c r="AE59" s="211">
        <f t="shared" si="5"/>
        <v>0</v>
      </c>
      <c r="AF59" s="211">
        <f t="shared" si="5"/>
        <v>0</v>
      </c>
      <c r="AG59" s="211">
        <f t="shared" si="5"/>
        <v>0</v>
      </c>
      <c r="AH59" s="211">
        <f t="shared" si="5"/>
        <v>0</v>
      </c>
      <c r="AI59" s="211">
        <f t="shared" si="5"/>
        <v>0</v>
      </c>
      <c r="AJ59" s="211">
        <f t="shared" si="5"/>
        <v>0</v>
      </c>
      <c r="AK59" s="211">
        <f t="shared" si="5"/>
        <v>0</v>
      </c>
      <c r="AL59" s="211">
        <f t="shared" si="5"/>
        <v>0</v>
      </c>
    </row>
    <row r="60" spans="1:38" ht="39.950000000000003" customHeight="1" x14ac:dyDescent="0.25">
      <c r="K60" s="160">
        <f>SUMPRODUCT($J$4:$J$58,K4:K58)</f>
        <v>62822.07</v>
      </c>
      <c r="L60" s="160">
        <f t="shared" ref="L60:M60" si="6">SUMPRODUCT($J$4:$J$58,L4:L58)</f>
        <v>28490.6</v>
      </c>
      <c r="M60" s="160">
        <f t="shared" si="6"/>
        <v>28490.6</v>
      </c>
      <c r="U60" s="201"/>
      <c r="V60" s="201"/>
      <c r="W60" s="201"/>
      <c r="X60" s="201"/>
      <c r="Y60" s="201"/>
      <c r="Z60" s="201"/>
    </row>
    <row r="61" spans="1:38" ht="39.950000000000003" customHeight="1" x14ac:dyDescent="0.25">
      <c r="U61" s="201"/>
      <c r="V61" s="201"/>
      <c r="W61" s="201"/>
      <c r="X61" s="201"/>
      <c r="Y61" s="201"/>
      <c r="Z61" s="201"/>
    </row>
    <row r="62" spans="1:38" ht="39.950000000000003" customHeight="1" x14ac:dyDescent="0.25">
      <c r="U62" s="201"/>
      <c r="V62" s="201"/>
      <c r="W62" s="201"/>
      <c r="X62" s="201"/>
      <c r="Y62" s="201"/>
      <c r="Z62" s="201"/>
    </row>
    <row r="63" spans="1:38" ht="39.950000000000003" customHeight="1" x14ac:dyDescent="0.25">
      <c r="U63" s="201"/>
      <c r="V63" s="201"/>
      <c r="W63" s="201"/>
      <c r="X63" s="201"/>
      <c r="Y63" s="201"/>
      <c r="Z63" s="201"/>
    </row>
    <row r="64" spans="1:38" ht="39.950000000000003" customHeight="1" x14ac:dyDescent="0.25">
      <c r="U64" s="201"/>
      <c r="V64" s="201"/>
      <c r="W64" s="201"/>
      <c r="X64" s="201"/>
      <c r="Y64" s="201"/>
      <c r="Z64" s="201"/>
    </row>
    <row r="65" spans="21:26" ht="39.950000000000003" customHeight="1" x14ac:dyDescent="0.25">
      <c r="U65" s="201"/>
      <c r="V65" s="201"/>
      <c r="W65" s="201"/>
      <c r="X65" s="201"/>
      <c r="Y65" s="201"/>
      <c r="Z65" s="201"/>
    </row>
    <row r="66" spans="21:26" ht="39.950000000000003" customHeight="1" x14ac:dyDescent="0.25">
      <c r="U66" s="201"/>
      <c r="V66" s="201"/>
      <c r="W66" s="201"/>
      <c r="X66" s="201"/>
      <c r="Y66" s="201"/>
      <c r="Z66" s="201"/>
    </row>
    <row r="67" spans="21:26" ht="39.950000000000003" customHeight="1" x14ac:dyDescent="0.25">
      <c r="U67" s="201"/>
      <c r="V67" s="201"/>
      <c r="W67" s="201"/>
      <c r="X67" s="201"/>
      <c r="Y67" s="201"/>
      <c r="Z67" s="201"/>
    </row>
    <row r="68" spans="21:26" ht="39.950000000000003" customHeight="1" x14ac:dyDescent="0.25">
      <c r="U68" s="201"/>
      <c r="V68" s="201"/>
      <c r="W68" s="201"/>
      <c r="X68" s="201"/>
      <c r="Y68" s="201"/>
      <c r="Z68" s="201"/>
    </row>
    <row r="69" spans="21:26" ht="39.950000000000003" customHeight="1" x14ac:dyDescent="0.25">
      <c r="U69" s="201"/>
      <c r="V69" s="201"/>
      <c r="W69" s="201"/>
      <c r="X69" s="201"/>
      <c r="Y69" s="201"/>
      <c r="Z69" s="201"/>
    </row>
    <row r="70" spans="21:26" ht="39.950000000000003" customHeight="1" x14ac:dyDescent="0.25">
      <c r="U70" s="201"/>
      <c r="V70" s="201"/>
      <c r="W70" s="201"/>
      <c r="X70" s="201"/>
      <c r="Y70" s="201"/>
      <c r="Z70" s="201"/>
    </row>
    <row r="71" spans="21:26" ht="39.950000000000003" customHeight="1" x14ac:dyDescent="0.25">
      <c r="U71" s="201"/>
      <c r="V71" s="201"/>
      <c r="W71" s="201"/>
      <c r="X71" s="201"/>
      <c r="Y71" s="201"/>
      <c r="Z71" s="201"/>
    </row>
    <row r="72" spans="21:26" ht="39.950000000000003" customHeight="1" x14ac:dyDescent="0.25">
      <c r="U72" s="201"/>
      <c r="V72" s="201"/>
      <c r="W72" s="201"/>
      <c r="X72" s="201"/>
      <c r="Y72" s="201"/>
      <c r="Z72" s="201"/>
    </row>
    <row r="73" spans="21:26" ht="39.950000000000003" customHeight="1" x14ac:dyDescent="0.25">
      <c r="U73" s="201"/>
      <c r="V73" s="201"/>
      <c r="W73" s="201"/>
      <c r="X73" s="201"/>
      <c r="Y73" s="201"/>
      <c r="Z73" s="201"/>
    </row>
    <row r="74" spans="21:26" ht="39.950000000000003" customHeight="1" x14ac:dyDescent="0.25">
      <c r="U74" s="201"/>
      <c r="V74" s="201"/>
      <c r="W74" s="201"/>
      <c r="X74" s="201"/>
      <c r="Y74" s="201"/>
      <c r="Z74" s="201"/>
    </row>
    <row r="75" spans="21:26" ht="39.950000000000003" customHeight="1" x14ac:dyDescent="0.25">
      <c r="U75" s="201"/>
      <c r="V75" s="201"/>
      <c r="W75" s="201"/>
      <c r="X75" s="201"/>
      <c r="Y75" s="201"/>
      <c r="Z75" s="201"/>
    </row>
    <row r="76" spans="21:26" ht="39.950000000000003" customHeight="1" x14ac:dyDescent="0.25">
      <c r="U76" s="201"/>
      <c r="V76" s="201"/>
      <c r="W76" s="201"/>
      <c r="X76" s="201"/>
      <c r="Y76" s="201"/>
      <c r="Z76" s="201"/>
    </row>
    <row r="77" spans="21:26" ht="39.950000000000003" customHeight="1" x14ac:dyDescent="0.25">
      <c r="U77" s="201"/>
      <c r="V77" s="201"/>
      <c r="W77" s="201"/>
      <c r="X77" s="201"/>
      <c r="Y77" s="201"/>
      <c r="Z77" s="201"/>
    </row>
    <row r="78" spans="21:26" ht="39.950000000000003" customHeight="1" x14ac:dyDescent="0.25">
      <c r="U78" s="201"/>
      <c r="V78" s="201"/>
      <c r="W78" s="201"/>
      <c r="X78" s="201"/>
      <c r="Y78" s="201"/>
      <c r="Z78" s="201"/>
    </row>
    <row r="79" spans="21:26" ht="39.950000000000003" customHeight="1" x14ac:dyDescent="0.25">
      <c r="U79" s="201"/>
      <c r="V79" s="201"/>
      <c r="W79" s="201"/>
      <c r="X79" s="201"/>
      <c r="Y79" s="201"/>
      <c r="Z79" s="201"/>
    </row>
    <row r="80" spans="21:26" ht="39.950000000000003" customHeight="1" x14ac:dyDescent="0.25">
      <c r="U80" s="201"/>
      <c r="V80" s="201"/>
      <c r="W80" s="201"/>
      <c r="X80" s="201"/>
      <c r="Y80" s="201"/>
      <c r="Z80" s="201"/>
    </row>
    <row r="81" spans="21:26" ht="39.950000000000003" customHeight="1" x14ac:dyDescent="0.25">
      <c r="U81" s="201"/>
      <c r="V81" s="201"/>
      <c r="W81" s="201"/>
      <c r="X81" s="201"/>
      <c r="Y81" s="201"/>
      <c r="Z81" s="201"/>
    </row>
    <row r="82" spans="21:26" ht="39.950000000000003" customHeight="1" x14ac:dyDescent="0.25">
      <c r="U82" s="201"/>
      <c r="V82" s="201"/>
      <c r="W82" s="201"/>
      <c r="X82" s="201"/>
      <c r="Y82" s="201"/>
      <c r="Z82" s="201"/>
    </row>
    <row r="83" spans="21:26" ht="39.950000000000003" customHeight="1" x14ac:dyDescent="0.25">
      <c r="U83" s="201"/>
      <c r="V83" s="201"/>
      <c r="W83" s="201"/>
      <c r="X83" s="201"/>
      <c r="Y83" s="201"/>
      <c r="Z83" s="201"/>
    </row>
    <row r="84" spans="21:26" ht="39.950000000000003" customHeight="1" x14ac:dyDescent="0.25">
      <c r="U84" s="201"/>
      <c r="V84" s="201"/>
      <c r="W84" s="201"/>
      <c r="X84" s="201"/>
      <c r="Y84" s="201"/>
      <c r="Z84" s="201"/>
    </row>
    <row r="85" spans="21:26" ht="39.950000000000003" customHeight="1" x14ac:dyDescent="0.25">
      <c r="U85" s="201"/>
      <c r="V85" s="201"/>
      <c r="W85" s="201"/>
      <c r="X85" s="201"/>
      <c r="Y85" s="201"/>
      <c r="Z85" s="201"/>
    </row>
    <row r="86" spans="21:26" ht="39.950000000000003" customHeight="1" x14ac:dyDescent="0.25">
      <c r="U86" s="201"/>
      <c r="V86" s="201"/>
      <c r="W86" s="201"/>
      <c r="X86" s="201"/>
      <c r="Y86" s="201"/>
      <c r="Z86" s="201"/>
    </row>
    <row r="87" spans="21:26" ht="39.950000000000003" customHeight="1" x14ac:dyDescent="0.25">
      <c r="U87" s="201"/>
      <c r="V87" s="201"/>
      <c r="W87" s="201"/>
      <c r="X87" s="201"/>
      <c r="Y87" s="201"/>
      <c r="Z87" s="201"/>
    </row>
    <row r="88" spans="21:26" ht="39.950000000000003" customHeight="1" x14ac:dyDescent="0.25">
      <c r="U88" s="201"/>
      <c r="V88" s="201"/>
      <c r="W88" s="201"/>
      <c r="X88" s="201"/>
      <c r="Y88" s="201"/>
      <c r="Z88" s="201"/>
    </row>
    <row r="89" spans="21:26" ht="39.950000000000003" customHeight="1" x14ac:dyDescent="0.25">
      <c r="U89" s="201"/>
      <c r="V89" s="201"/>
      <c r="W89" s="201"/>
      <c r="X89" s="201"/>
      <c r="Y89" s="201"/>
      <c r="Z89" s="201"/>
    </row>
    <row r="90" spans="21:26" ht="39.950000000000003" customHeight="1" x14ac:dyDescent="0.25">
      <c r="U90" s="201"/>
      <c r="V90" s="201"/>
      <c r="W90" s="201"/>
      <c r="X90" s="201"/>
      <c r="Y90" s="201"/>
      <c r="Z90" s="201"/>
    </row>
    <row r="91" spans="21:26" ht="39.950000000000003" customHeight="1" x14ac:dyDescent="0.25">
      <c r="U91" s="201"/>
      <c r="V91" s="201"/>
      <c r="W91" s="201"/>
      <c r="X91" s="201"/>
      <c r="Y91" s="201"/>
      <c r="Z91" s="201"/>
    </row>
    <row r="92" spans="21:26" ht="39.950000000000003" customHeight="1" x14ac:dyDescent="0.25">
      <c r="U92" s="201"/>
      <c r="V92" s="201"/>
      <c r="W92" s="201"/>
      <c r="X92" s="201"/>
      <c r="Y92" s="201"/>
      <c r="Z92" s="201"/>
    </row>
    <row r="93" spans="21:26" ht="39.950000000000003" customHeight="1" x14ac:dyDescent="0.25">
      <c r="U93" s="201"/>
      <c r="V93" s="201"/>
      <c r="W93" s="201"/>
      <c r="X93" s="201"/>
      <c r="Y93" s="201"/>
      <c r="Z93" s="201"/>
    </row>
    <row r="94" spans="21:26" ht="39.950000000000003" customHeight="1" x14ac:dyDescent="0.25">
      <c r="U94" s="201"/>
      <c r="V94" s="201"/>
      <c r="W94" s="201"/>
      <c r="X94" s="201"/>
      <c r="Y94" s="201"/>
      <c r="Z94" s="201"/>
    </row>
    <row r="95" spans="21:26" ht="39.950000000000003" customHeight="1" x14ac:dyDescent="0.25">
      <c r="U95" s="201"/>
      <c r="V95" s="201"/>
      <c r="W95" s="201"/>
      <c r="X95" s="201"/>
      <c r="Y95" s="201"/>
      <c r="Z95" s="201"/>
    </row>
    <row r="96" spans="21:26" ht="39.950000000000003" customHeight="1" x14ac:dyDescent="0.25">
      <c r="U96" s="201"/>
      <c r="V96" s="201"/>
      <c r="W96" s="201"/>
      <c r="X96" s="201"/>
      <c r="Y96" s="201"/>
      <c r="Z96" s="201"/>
    </row>
    <row r="97" spans="21:26" ht="39.950000000000003" customHeight="1" x14ac:dyDescent="0.25">
      <c r="U97" s="201"/>
      <c r="V97" s="201"/>
      <c r="W97" s="201"/>
      <c r="X97" s="201"/>
      <c r="Y97" s="201"/>
      <c r="Z97" s="201"/>
    </row>
    <row r="98" spans="21:26" ht="39.950000000000003" customHeight="1" x14ac:dyDescent="0.25">
      <c r="U98" s="201"/>
      <c r="V98" s="201"/>
      <c r="W98" s="201"/>
      <c r="X98" s="201"/>
      <c r="Y98" s="201"/>
      <c r="Z98" s="201"/>
    </row>
    <row r="99" spans="21:26" ht="39.950000000000003" customHeight="1" x14ac:dyDescent="0.25">
      <c r="U99" s="201"/>
      <c r="V99" s="201"/>
      <c r="W99" s="201"/>
      <c r="X99" s="201"/>
      <c r="Y99" s="201"/>
      <c r="Z99" s="201"/>
    </row>
    <row r="100" spans="21:26" ht="39.950000000000003" customHeight="1" x14ac:dyDescent="0.25">
      <c r="U100" s="201"/>
      <c r="V100" s="201"/>
      <c r="W100" s="201"/>
      <c r="X100" s="201"/>
      <c r="Y100" s="201"/>
      <c r="Z100" s="201"/>
    </row>
    <row r="101" spans="21:26" ht="39.950000000000003" customHeight="1" x14ac:dyDescent="0.25">
      <c r="U101" s="201"/>
      <c r="V101" s="201"/>
      <c r="W101" s="201"/>
      <c r="X101" s="201"/>
      <c r="Y101" s="201"/>
      <c r="Z101" s="201"/>
    </row>
    <row r="102" spans="21:26" ht="39.950000000000003" customHeight="1" x14ac:dyDescent="0.25">
      <c r="U102" s="201"/>
      <c r="V102" s="201"/>
      <c r="W102" s="201"/>
      <c r="X102" s="201"/>
      <c r="Y102" s="201"/>
      <c r="Z102" s="201"/>
    </row>
    <row r="103" spans="21:26" ht="39.950000000000003" customHeight="1" x14ac:dyDescent="0.25">
      <c r="U103" s="201"/>
      <c r="V103" s="201"/>
      <c r="W103" s="201"/>
      <c r="X103" s="201"/>
      <c r="Y103" s="201"/>
      <c r="Z103" s="201"/>
    </row>
    <row r="104" spans="21:26" ht="39.950000000000003" customHeight="1" x14ac:dyDescent="0.25">
      <c r="U104" s="201"/>
      <c r="V104" s="201"/>
      <c r="W104" s="201"/>
      <c r="X104" s="201"/>
      <c r="Y104" s="201"/>
      <c r="Z104" s="201"/>
    </row>
    <row r="105" spans="21:26" ht="39.950000000000003" customHeight="1" x14ac:dyDescent="0.25">
      <c r="U105" s="201"/>
      <c r="V105" s="201"/>
      <c r="W105" s="201"/>
      <c r="X105" s="201"/>
      <c r="Y105" s="201"/>
      <c r="Z105" s="201"/>
    </row>
    <row r="106" spans="21:26" ht="39.950000000000003" customHeight="1" x14ac:dyDescent="0.25">
      <c r="U106" s="201"/>
      <c r="V106" s="201"/>
      <c r="W106" s="201"/>
      <c r="X106" s="201"/>
      <c r="Y106" s="201"/>
      <c r="Z106" s="201"/>
    </row>
    <row r="107" spans="21:26" ht="39.950000000000003" customHeight="1" x14ac:dyDescent="0.25">
      <c r="U107" s="201"/>
      <c r="V107" s="201"/>
      <c r="W107" s="201"/>
      <c r="X107" s="201"/>
      <c r="Y107" s="201"/>
      <c r="Z107" s="201"/>
    </row>
    <row r="108" spans="21:26" ht="39.950000000000003" customHeight="1" x14ac:dyDescent="0.25">
      <c r="U108" s="201"/>
      <c r="V108" s="201"/>
      <c r="W108" s="201"/>
      <c r="X108" s="201"/>
      <c r="Y108" s="201"/>
      <c r="Z108" s="201"/>
    </row>
    <row r="109" spans="21:26" ht="39.950000000000003" customHeight="1" x14ac:dyDescent="0.25">
      <c r="U109" s="201"/>
      <c r="V109" s="201"/>
      <c r="W109" s="201"/>
      <c r="X109" s="201"/>
      <c r="Y109" s="201"/>
      <c r="Z109" s="201"/>
    </row>
    <row r="110" spans="21:26" ht="39.950000000000003" customHeight="1" x14ac:dyDescent="0.25">
      <c r="U110" s="201"/>
      <c r="V110" s="201"/>
      <c r="W110" s="201"/>
      <c r="X110" s="201"/>
      <c r="Y110" s="201"/>
      <c r="Z110" s="201"/>
    </row>
    <row r="111" spans="21:26" ht="39.950000000000003" customHeight="1" x14ac:dyDescent="0.25">
      <c r="U111" s="201"/>
      <c r="V111" s="201"/>
      <c r="W111" s="201"/>
      <c r="X111" s="201"/>
      <c r="Y111" s="201"/>
      <c r="Z111" s="201"/>
    </row>
    <row r="112" spans="21:26" ht="39.950000000000003" customHeight="1" x14ac:dyDescent="0.25">
      <c r="U112" s="201"/>
      <c r="V112" s="201"/>
      <c r="W112" s="201"/>
      <c r="X112" s="201"/>
      <c r="Y112" s="201"/>
      <c r="Z112" s="201"/>
    </row>
    <row r="113" spans="21:26" ht="39.950000000000003" customHeight="1" x14ac:dyDescent="0.25">
      <c r="U113" s="201"/>
      <c r="V113" s="201"/>
      <c r="W113" s="201"/>
      <c r="X113" s="201"/>
      <c r="Y113" s="201"/>
      <c r="Z113" s="201"/>
    </row>
    <row r="114" spans="21:26" ht="39.950000000000003" customHeight="1" x14ac:dyDescent="0.25">
      <c r="U114" s="201"/>
      <c r="V114" s="201"/>
      <c r="W114" s="201"/>
      <c r="X114" s="201"/>
      <c r="Y114" s="201"/>
      <c r="Z114" s="201"/>
    </row>
    <row r="115" spans="21:26" ht="39.950000000000003" customHeight="1" x14ac:dyDescent="0.25">
      <c r="U115" s="201"/>
      <c r="V115" s="201"/>
      <c r="W115" s="201"/>
      <c r="X115" s="201"/>
      <c r="Y115" s="201"/>
      <c r="Z115" s="201"/>
    </row>
    <row r="116" spans="21:26" ht="39.950000000000003" customHeight="1" x14ac:dyDescent="0.25">
      <c r="U116" s="201"/>
      <c r="V116" s="201"/>
      <c r="W116" s="201"/>
      <c r="X116" s="201"/>
      <c r="Y116" s="201"/>
      <c r="Z116" s="201"/>
    </row>
    <row r="117" spans="21:26" ht="39.950000000000003" customHeight="1" x14ac:dyDescent="0.25">
      <c r="U117" s="201"/>
      <c r="V117" s="201"/>
      <c r="W117" s="201"/>
      <c r="X117" s="201"/>
      <c r="Y117" s="201"/>
      <c r="Z117" s="201"/>
    </row>
    <row r="118" spans="21:26" ht="39.950000000000003" customHeight="1" x14ac:dyDescent="0.25">
      <c r="U118" s="201"/>
      <c r="V118" s="201"/>
      <c r="W118" s="201"/>
      <c r="X118" s="201"/>
      <c r="Y118" s="201"/>
      <c r="Z118" s="201"/>
    </row>
    <row r="119" spans="21:26" ht="39.950000000000003" customHeight="1" x14ac:dyDescent="0.25">
      <c r="U119" s="201"/>
      <c r="V119" s="201"/>
      <c r="W119" s="201"/>
      <c r="X119" s="201"/>
      <c r="Y119" s="201"/>
      <c r="Z119" s="201"/>
    </row>
    <row r="120" spans="21:26" ht="39.950000000000003" customHeight="1" x14ac:dyDescent="0.25">
      <c r="U120" s="201"/>
      <c r="V120" s="201"/>
      <c r="W120" s="201"/>
      <c r="X120" s="201"/>
      <c r="Y120" s="201"/>
      <c r="Z120" s="201"/>
    </row>
    <row r="121" spans="21:26" ht="39.950000000000003" customHeight="1" x14ac:dyDescent="0.25">
      <c r="U121" s="201"/>
      <c r="V121" s="201"/>
      <c r="W121" s="201"/>
      <c r="X121" s="201"/>
      <c r="Y121" s="201"/>
      <c r="Z121" s="201"/>
    </row>
    <row r="122" spans="21:26" ht="39.950000000000003" customHeight="1" x14ac:dyDescent="0.25">
      <c r="U122" s="201"/>
      <c r="V122" s="201"/>
      <c r="W122" s="201"/>
      <c r="X122" s="201"/>
      <c r="Y122" s="201"/>
      <c r="Z122" s="201"/>
    </row>
    <row r="123" spans="21:26" ht="39.950000000000003" customHeight="1" x14ac:dyDescent="0.25">
      <c r="U123" s="201"/>
      <c r="V123" s="201"/>
      <c r="W123" s="201"/>
      <c r="X123" s="201"/>
      <c r="Y123" s="201"/>
      <c r="Z123" s="201"/>
    </row>
    <row r="124" spans="21:26" ht="39.950000000000003" customHeight="1" x14ac:dyDescent="0.25">
      <c r="U124" s="201"/>
      <c r="V124" s="201"/>
      <c r="W124" s="201"/>
      <c r="X124" s="201"/>
      <c r="Y124" s="201"/>
      <c r="Z124" s="201"/>
    </row>
    <row r="125" spans="21:26" ht="39.950000000000003" customHeight="1" x14ac:dyDescent="0.25">
      <c r="U125" s="201"/>
      <c r="V125" s="201"/>
      <c r="W125" s="201"/>
      <c r="X125" s="201"/>
      <c r="Y125" s="201"/>
      <c r="Z125" s="201"/>
    </row>
    <row r="126" spans="21:26" ht="39.950000000000003" customHeight="1" x14ac:dyDescent="0.25">
      <c r="U126" s="201"/>
      <c r="V126" s="201"/>
      <c r="W126" s="201"/>
      <c r="X126" s="201"/>
      <c r="Y126" s="201"/>
      <c r="Z126" s="201"/>
    </row>
    <row r="127" spans="21:26" ht="39.950000000000003" customHeight="1" x14ac:dyDescent="0.25">
      <c r="U127" s="201"/>
      <c r="V127" s="201"/>
      <c r="W127" s="201"/>
      <c r="X127" s="201"/>
      <c r="Y127" s="201"/>
      <c r="Z127" s="201"/>
    </row>
    <row r="128" spans="21:26" ht="39.950000000000003" customHeight="1" x14ac:dyDescent="0.25">
      <c r="U128" s="201"/>
      <c r="V128" s="201"/>
      <c r="W128" s="201"/>
      <c r="X128" s="201"/>
      <c r="Y128" s="201"/>
      <c r="Z128" s="201"/>
    </row>
    <row r="129" spans="21:26" ht="39.950000000000003" customHeight="1" x14ac:dyDescent="0.25">
      <c r="U129" s="201"/>
      <c r="V129" s="201"/>
      <c r="W129" s="201"/>
      <c r="X129" s="201"/>
      <c r="Y129" s="201"/>
      <c r="Z129" s="201"/>
    </row>
    <row r="130" spans="21:26" ht="39.950000000000003" customHeight="1" x14ac:dyDescent="0.25">
      <c r="U130" s="201"/>
      <c r="V130" s="201"/>
      <c r="W130" s="201"/>
      <c r="X130" s="201"/>
      <c r="Y130" s="201"/>
      <c r="Z130" s="201"/>
    </row>
    <row r="131" spans="21:26" ht="39.950000000000003" customHeight="1" x14ac:dyDescent="0.25">
      <c r="U131" s="201"/>
      <c r="V131" s="201"/>
      <c r="W131" s="201"/>
      <c r="X131" s="201"/>
      <c r="Y131" s="201"/>
      <c r="Z131" s="201"/>
    </row>
    <row r="132" spans="21:26" ht="39.950000000000003" customHeight="1" x14ac:dyDescent="0.25">
      <c r="U132" s="201"/>
      <c r="V132" s="201"/>
      <c r="W132" s="201"/>
      <c r="X132" s="201"/>
      <c r="Y132" s="201"/>
      <c r="Z132" s="201"/>
    </row>
    <row r="133" spans="21:26" ht="39.950000000000003" customHeight="1" x14ac:dyDescent="0.25">
      <c r="U133" s="201"/>
      <c r="V133" s="201"/>
      <c r="W133" s="201"/>
      <c r="X133" s="201"/>
      <c r="Y133" s="201"/>
      <c r="Z133" s="201"/>
    </row>
    <row r="134" spans="21:26" ht="39.950000000000003" customHeight="1" x14ac:dyDescent="0.25">
      <c r="U134" s="201"/>
      <c r="V134" s="201"/>
      <c r="W134" s="201"/>
      <c r="X134" s="201"/>
      <c r="Y134" s="201"/>
      <c r="Z134" s="201"/>
    </row>
    <row r="135" spans="21:26" ht="39.950000000000003" customHeight="1" x14ac:dyDescent="0.25">
      <c r="U135" s="201"/>
      <c r="V135" s="201"/>
      <c r="W135" s="201"/>
      <c r="X135" s="201"/>
      <c r="Y135" s="201"/>
      <c r="Z135" s="201"/>
    </row>
    <row r="136" spans="21:26" ht="39.950000000000003" customHeight="1" x14ac:dyDescent="0.25">
      <c r="U136" s="201"/>
      <c r="V136" s="201"/>
      <c r="W136" s="201"/>
      <c r="X136" s="201"/>
      <c r="Y136" s="201"/>
      <c r="Z136" s="201"/>
    </row>
    <row r="137" spans="21:26" ht="39.950000000000003" customHeight="1" x14ac:dyDescent="0.25">
      <c r="U137" s="201"/>
      <c r="V137" s="201"/>
      <c r="W137" s="201"/>
      <c r="X137" s="201"/>
      <c r="Y137" s="201"/>
      <c r="Z137" s="201"/>
    </row>
    <row r="138" spans="21:26" ht="39.950000000000003" customHeight="1" x14ac:dyDescent="0.25">
      <c r="U138" s="201"/>
      <c r="V138" s="201"/>
      <c r="W138" s="201"/>
      <c r="X138" s="201"/>
      <c r="Y138" s="201"/>
      <c r="Z138" s="201"/>
    </row>
    <row r="139" spans="21:26" ht="39.950000000000003" customHeight="1" x14ac:dyDescent="0.25">
      <c r="U139" s="201"/>
      <c r="V139" s="201"/>
      <c r="W139" s="201"/>
      <c r="X139" s="201"/>
      <c r="Y139" s="201"/>
      <c r="Z139" s="201"/>
    </row>
    <row r="140" spans="21:26" ht="39.950000000000003" customHeight="1" x14ac:dyDescent="0.25">
      <c r="U140" s="201"/>
      <c r="V140" s="201"/>
      <c r="W140" s="201"/>
      <c r="X140" s="201"/>
      <c r="Y140" s="201"/>
      <c r="Z140" s="201"/>
    </row>
    <row r="141" spans="21:26" ht="39.950000000000003" customHeight="1" x14ac:dyDescent="0.25">
      <c r="U141" s="201"/>
      <c r="V141" s="201"/>
      <c r="W141" s="201"/>
      <c r="X141" s="201"/>
      <c r="Y141" s="201"/>
      <c r="Z141" s="201"/>
    </row>
    <row r="142" spans="21:26" ht="39.950000000000003" customHeight="1" x14ac:dyDescent="0.25">
      <c r="U142" s="201"/>
      <c r="V142" s="201"/>
      <c r="W142" s="201"/>
      <c r="X142" s="201"/>
      <c r="Y142" s="201"/>
      <c r="Z142" s="201"/>
    </row>
    <row r="143" spans="21:26" ht="39.950000000000003" customHeight="1" x14ac:dyDescent="0.25">
      <c r="U143" s="201"/>
      <c r="V143" s="201"/>
      <c r="W143" s="201"/>
      <c r="X143" s="201"/>
      <c r="Y143" s="201"/>
      <c r="Z143" s="201"/>
    </row>
    <row r="144" spans="21:26" ht="39.950000000000003" customHeight="1" x14ac:dyDescent="0.25">
      <c r="U144" s="201"/>
      <c r="V144" s="201"/>
      <c r="W144" s="201"/>
      <c r="X144" s="201"/>
      <c r="Y144" s="201"/>
      <c r="Z144" s="201"/>
    </row>
    <row r="145" spans="21:26" ht="39.950000000000003" customHeight="1" x14ac:dyDescent="0.25">
      <c r="U145" s="201"/>
      <c r="V145" s="201"/>
      <c r="W145" s="201"/>
      <c r="X145" s="201"/>
      <c r="Y145" s="201"/>
      <c r="Z145" s="201"/>
    </row>
    <row r="146" spans="21:26" ht="39.950000000000003" customHeight="1" x14ac:dyDescent="0.25">
      <c r="U146" s="201"/>
      <c r="V146" s="201"/>
      <c r="W146" s="201"/>
      <c r="X146" s="201"/>
      <c r="Y146" s="201"/>
      <c r="Z146" s="201"/>
    </row>
    <row r="147" spans="21:26" ht="39.950000000000003" customHeight="1" x14ac:dyDescent="0.25">
      <c r="U147" s="201"/>
      <c r="V147" s="201"/>
      <c r="W147" s="201"/>
      <c r="X147" s="201"/>
      <c r="Y147" s="201"/>
      <c r="Z147" s="201"/>
    </row>
    <row r="148" spans="21:26" ht="39.950000000000003" customHeight="1" x14ac:dyDescent="0.25">
      <c r="U148" s="201"/>
      <c r="V148" s="201"/>
      <c r="W148" s="201"/>
      <c r="X148" s="201"/>
      <c r="Y148" s="201"/>
      <c r="Z148" s="201"/>
    </row>
    <row r="149" spans="21:26" ht="39.950000000000003" customHeight="1" x14ac:dyDescent="0.25">
      <c r="U149" s="201"/>
      <c r="V149" s="201"/>
      <c r="W149" s="201"/>
      <c r="X149" s="201"/>
      <c r="Y149" s="201"/>
      <c r="Z149" s="201"/>
    </row>
    <row r="150" spans="21:26" ht="39.950000000000003" customHeight="1" x14ac:dyDescent="0.25">
      <c r="U150" s="201"/>
      <c r="V150" s="201"/>
      <c r="W150" s="201"/>
      <c r="X150" s="201"/>
      <c r="Y150" s="201"/>
      <c r="Z150" s="201"/>
    </row>
    <row r="151" spans="21:26" ht="39.950000000000003" customHeight="1" x14ac:dyDescent="0.25">
      <c r="U151" s="201"/>
      <c r="V151" s="201"/>
      <c r="W151" s="201"/>
      <c r="X151" s="201"/>
      <c r="Y151" s="201"/>
      <c r="Z151" s="201"/>
    </row>
    <row r="152" spans="21:26" ht="39.950000000000003" customHeight="1" x14ac:dyDescent="0.25">
      <c r="U152" s="201"/>
      <c r="V152" s="201"/>
      <c r="W152" s="201"/>
      <c r="X152" s="201"/>
      <c r="Y152" s="201"/>
      <c r="Z152" s="201"/>
    </row>
    <row r="153" spans="21:26" ht="39.950000000000003" customHeight="1" x14ac:dyDescent="0.25">
      <c r="U153" s="201"/>
      <c r="V153" s="201"/>
      <c r="W153" s="201"/>
      <c r="X153" s="201"/>
      <c r="Y153" s="201"/>
      <c r="Z153" s="201"/>
    </row>
    <row r="154" spans="21:26" ht="39.950000000000003" customHeight="1" x14ac:dyDescent="0.25">
      <c r="U154" s="201"/>
      <c r="V154" s="201"/>
      <c r="W154" s="201"/>
      <c r="X154" s="201"/>
      <c r="Y154" s="201"/>
      <c r="Z154" s="201"/>
    </row>
    <row r="155" spans="21:26" ht="39.950000000000003" customHeight="1" x14ac:dyDescent="0.25">
      <c r="U155" s="201"/>
      <c r="V155" s="201"/>
      <c r="W155" s="201"/>
      <c r="X155" s="201"/>
      <c r="Y155" s="201"/>
      <c r="Z155" s="201"/>
    </row>
    <row r="156" spans="21:26" ht="39.950000000000003" customHeight="1" x14ac:dyDescent="0.25">
      <c r="U156" s="201"/>
      <c r="V156" s="201"/>
      <c r="W156" s="201"/>
      <c r="X156" s="201"/>
      <c r="Y156" s="201"/>
      <c r="Z156" s="201"/>
    </row>
    <row r="157" spans="21:26" ht="39.950000000000003" customHeight="1" x14ac:dyDescent="0.25">
      <c r="U157" s="201"/>
      <c r="V157" s="201"/>
      <c r="W157" s="201"/>
      <c r="X157" s="201"/>
      <c r="Y157" s="201"/>
      <c r="Z157" s="201"/>
    </row>
    <row r="158" spans="21:26" ht="39.950000000000003" customHeight="1" x14ac:dyDescent="0.25">
      <c r="U158" s="201"/>
      <c r="V158" s="201"/>
      <c r="W158" s="201"/>
      <c r="X158" s="201"/>
      <c r="Y158" s="201"/>
      <c r="Z158" s="201"/>
    </row>
    <row r="159" spans="21:26" ht="39.950000000000003" customHeight="1" x14ac:dyDescent="0.25">
      <c r="U159" s="201"/>
      <c r="V159" s="201"/>
      <c r="W159" s="201"/>
      <c r="X159" s="201"/>
      <c r="Y159" s="201"/>
      <c r="Z159" s="201"/>
    </row>
    <row r="160" spans="21:26" ht="39.950000000000003" customHeight="1" x14ac:dyDescent="0.25">
      <c r="U160" s="201"/>
      <c r="V160" s="201"/>
      <c r="W160" s="201"/>
      <c r="X160" s="201"/>
      <c r="Y160" s="201"/>
      <c r="Z160" s="201"/>
    </row>
    <row r="161" spans="21:26" ht="39.950000000000003" customHeight="1" x14ac:dyDescent="0.25">
      <c r="U161" s="201"/>
      <c r="V161" s="201"/>
      <c r="W161" s="201"/>
      <c r="X161" s="201"/>
      <c r="Y161" s="201"/>
      <c r="Z161" s="201"/>
    </row>
    <row r="162" spans="21:26" ht="39.950000000000003" customHeight="1" x14ac:dyDescent="0.25">
      <c r="U162" s="201"/>
      <c r="V162" s="201"/>
      <c r="W162" s="201"/>
      <c r="X162" s="201"/>
      <c r="Y162" s="201"/>
      <c r="Z162" s="201"/>
    </row>
    <row r="163" spans="21:26" ht="39.950000000000003" customHeight="1" x14ac:dyDescent="0.25">
      <c r="U163" s="201"/>
      <c r="V163" s="201"/>
      <c r="W163" s="201"/>
      <c r="X163" s="201"/>
      <c r="Y163" s="201"/>
      <c r="Z163" s="201"/>
    </row>
    <row r="164" spans="21:26" ht="39.950000000000003" customHeight="1" x14ac:dyDescent="0.25">
      <c r="U164" s="201"/>
      <c r="V164" s="201"/>
      <c r="W164" s="201"/>
      <c r="X164" s="201"/>
      <c r="Y164" s="201"/>
      <c r="Z164" s="201"/>
    </row>
    <row r="165" spans="21:26" ht="39.950000000000003" customHeight="1" x14ac:dyDescent="0.25">
      <c r="U165" s="201"/>
      <c r="V165" s="201"/>
      <c r="W165" s="201"/>
      <c r="X165" s="201"/>
      <c r="Y165" s="201"/>
      <c r="Z165" s="201"/>
    </row>
    <row r="166" spans="21:26" ht="39.950000000000003" customHeight="1" x14ac:dyDescent="0.25">
      <c r="U166" s="201"/>
      <c r="V166" s="201"/>
      <c r="W166" s="201"/>
      <c r="X166" s="201"/>
      <c r="Y166" s="201"/>
      <c r="Z166" s="201"/>
    </row>
    <row r="167" spans="21:26" ht="39.950000000000003" customHeight="1" x14ac:dyDescent="0.25">
      <c r="U167" s="201"/>
      <c r="V167" s="201"/>
      <c r="W167" s="201"/>
      <c r="X167" s="201"/>
      <c r="Y167" s="201"/>
      <c r="Z167" s="201"/>
    </row>
    <row r="168" spans="21:26" ht="39.950000000000003" customHeight="1" x14ac:dyDescent="0.25">
      <c r="U168" s="201"/>
      <c r="V168" s="201"/>
      <c r="W168" s="201"/>
      <c r="X168" s="201"/>
      <c r="Y168" s="201"/>
      <c r="Z168" s="201"/>
    </row>
    <row r="169" spans="21:26" ht="39.950000000000003" customHeight="1" x14ac:dyDescent="0.25">
      <c r="U169" s="201"/>
      <c r="V169" s="201"/>
      <c r="W169" s="201"/>
      <c r="X169" s="201"/>
      <c r="Y169" s="201"/>
      <c r="Z169" s="201"/>
    </row>
    <row r="170" spans="21:26" ht="39.950000000000003" customHeight="1" x14ac:dyDescent="0.25">
      <c r="U170" s="201"/>
      <c r="V170" s="201"/>
      <c r="W170" s="201"/>
      <c r="X170" s="201"/>
      <c r="Y170" s="201"/>
      <c r="Z170" s="201"/>
    </row>
    <row r="171" spans="21:26" ht="39.950000000000003" customHeight="1" x14ac:dyDescent="0.25">
      <c r="U171" s="201"/>
      <c r="V171" s="201"/>
      <c r="W171" s="201"/>
      <c r="X171" s="201"/>
      <c r="Y171" s="201"/>
      <c r="Z171" s="201"/>
    </row>
    <row r="172" spans="21:26" ht="39.950000000000003" customHeight="1" x14ac:dyDescent="0.25">
      <c r="U172" s="201"/>
      <c r="V172" s="201"/>
      <c r="W172" s="201"/>
      <c r="X172" s="201"/>
      <c r="Y172" s="201"/>
      <c r="Z172" s="201"/>
    </row>
    <row r="173" spans="21:26" ht="39.950000000000003" customHeight="1" x14ac:dyDescent="0.25">
      <c r="U173" s="201"/>
      <c r="V173" s="201"/>
      <c r="W173" s="201"/>
      <c r="X173" s="201"/>
      <c r="Y173" s="201"/>
      <c r="Z173" s="201"/>
    </row>
    <row r="174" spans="21:26" ht="39.950000000000003" customHeight="1" x14ac:dyDescent="0.25">
      <c r="U174" s="201"/>
      <c r="V174" s="201"/>
      <c r="W174" s="201"/>
      <c r="X174" s="201"/>
      <c r="Y174" s="201"/>
      <c r="Z174" s="201"/>
    </row>
    <row r="175" spans="21:26" ht="39.950000000000003" customHeight="1" x14ac:dyDescent="0.25">
      <c r="U175" s="201"/>
      <c r="V175" s="201"/>
      <c r="W175" s="201"/>
      <c r="X175" s="201"/>
      <c r="Y175" s="201"/>
      <c r="Z175" s="201"/>
    </row>
    <row r="176" spans="21:26" ht="39.950000000000003" customHeight="1" x14ac:dyDescent="0.25">
      <c r="U176" s="201"/>
      <c r="V176" s="201"/>
      <c r="W176" s="201"/>
      <c r="X176" s="201"/>
      <c r="Y176" s="201"/>
      <c r="Z176" s="201"/>
    </row>
    <row r="177" spans="21:26" ht="39.950000000000003" customHeight="1" x14ac:dyDescent="0.25">
      <c r="U177" s="201"/>
      <c r="V177" s="201"/>
      <c r="W177" s="201"/>
      <c r="X177" s="201"/>
      <c r="Y177" s="201"/>
      <c r="Z177" s="201"/>
    </row>
    <row r="178" spans="21:26" ht="39.950000000000003" customHeight="1" x14ac:dyDescent="0.25">
      <c r="U178" s="201"/>
      <c r="V178" s="201"/>
      <c r="W178" s="201"/>
      <c r="X178" s="201"/>
      <c r="Y178" s="201"/>
      <c r="Z178" s="201"/>
    </row>
    <row r="179" spans="21:26" ht="39.950000000000003" customHeight="1" x14ac:dyDescent="0.25">
      <c r="U179" s="201"/>
      <c r="V179" s="201"/>
      <c r="W179" s="201"/>
      <c r="X179" s="201"/>
      <c r="Y179" s="201"/>
      <c r="Z179" s="201"/>
    </row>
    <row r="180" spans="21:26" ht="39.950000000000003" customHeight="1" x14ac:dyDescent="0.25">
      <c r="U180" s="201"/>
      <c r="V180" s="201"/>
      <c r="W180" s="201"/>
      <c r="X180" s="201"/>
      <c r="Y180" s="201"/>
      <c r="Z180" s="201"/>
    </row>
    <row r="181" spans="21:26" ht="39.950000000000003" customHeight="1" x14ac:dyDescent="0.25">
      <c r="U181" s="201"/>
      <c r="V181" s="201"/>
      <c r="W181" s="201"/>
      <c r="X181" s="201"/>
      <c r="Y181" s="201"/>
      <c r="Z181" s="201"/>
    </row>
    <row r="182" spans="21:26" ht="39.950000000000003" customHeight="1" x14ac:dyDescent="0.25">
      <c r="U182" s="201"/>
      <c r="V182" s="201"/>
      <c r="W182" s="201"/>
      <c r="X182" s="201"/>
      <c r="Y182" s="201"/>
      <c r="Z182" s="201"/>
    </row>
    <row r="183" spans="21:26" ht="39.950000000000003" customHeight="1" x14ac:dyDescent="0.25">
      <c r="U183" s="201"/>
      <c r="V183" s="201"/>
      <c r="W183" s="201"/>
      <c r="X183" s="201"/>
      <c r="Y183" s="201"/>
      <c r="Z183" s="201"/>
    </row>
    <row r="184" spans="21:26" ht="39.950000000000003" customHeight="1" x14ac:dyDescent="0.25">
      <c r="U184" s="201"/>
      <c r="V184" s="201"/>
      <c r="W184" s="201"/>
      <c r="X184" s="201"/>
      <c r="Y184" s="201"/>
      <c r="Z184" s="201"/>
    </row>
    <row r="185" spans="21:26" ht="39.950000000000003" customHeight="1" x14ac:dyDescent="0.25">
      <c r="U185" s="201"/>
      <c r="V185" s="201"/>
      <c r="W185" s="201"/>
      <c r="X185" s="201"/>
      <c r="Y185" s="201"/>
      <c r="Z185" s="201"/>
    </row>
    <row r="186" spans="21:26" ht="39.950000000000003" customHeight="1" x14ac:dyDescent="0.25">
      <c r="U186" s="201"/>
      <c r="V186" s="201"/>
      <c r="W186" s="201"/>
      <c r="X186" s="201"/>
      <c r="Y186" s="201"/>
      <c r="Z186" s="201"/>
    </row>
    <row r="187" spans="21:26" ht="39.950000000000003" customHeight="1" x14ac:dyDescent="0.25">
      <c r="U187" s="201"/>
      <c r="V187" s="201"/>
      <c r="W187" s="201"/>
      <c r="X187" s="201"/>
      <c r="Y187" s="201"/>
      <c r="Z187" s="201"/>
    </row>
    <row r="188" spans="21:26" ht="39.950000000000003" customHeight="1" x14ac:dyDescent="0.25">
      <c r="U188" s="201"/>
      <c r="V188" s="201"/>
      <c r="W188" s="201"/>
      <c r="X188" s="201"/>
      <c r="Y188" s="201"/>
      <c r="Z188" s="201"/>
    </row>
    <row r="189" spans="21:26" ht="39.950000000000003" customHeight="1" x14ac:dyDescent="0.25">
      <c r="U189" s="201"/>
      <c r="V189" s="201"/>
      <c r="W189" s="201"/>
      <c r="X189" s="201"/>
      <c r="Y189" s="201"/>
      <c r="Z189" s="201"/>
    </row>
    <row r="190" spans="21:26" ht="39.950000000000003" customHeight="1" x14ac:dyDescent="0.25">
      <c r="U190" s="201"/>
      <c r="V190" s="201"/>
      <c r="W190" s="201"/>
      <c r="X190" s="201"/>
      <c r="Y190" s="201"/>
      <c r="Z190" s="201"/>
    </row>
    <row r="191" spans="21:26" ht="39.950000000000003" customHeight="1" x14ac:dyDescent="0.25">
      <c r="U191" s="201"/>
      <c r="V191" s="201"/>
      <c r="W191" s="201"/>
      <c r="X191" s="201"/>
      <c r="Y191" s="201"/>
      <c r="Z191" s="201"/>
    </row>
    <row r="192" spans="21:26" ht="39.950000000000003" customHeight="1" x14ac:dyDescent="0.25">
      <c r="U192" s="201"/>
      <c r="V192" s="201"/>
      <c r="W192" s="201"/>
      <c r="X192" s="201"/>
      <c r="Y192" s="201"/>
      <c r="Z192" s="201"/>
    </row>
    <row r="193" spans="21:26" ht="39.950000000000003" customHeight="1" x14ac:dyDescent="0.25">
      <c r="U193" s="201"/>
      <c r="V193" s="201"/>
      <c r="W193" s="201"/>
      <c r="X193" s="201"/>
      <c r="Y193" s="201"/>
      <c r="Z193" s="201"/>
    </row>
    <row r="194" spans="21:26" ht="39.950000000000003" customHeight="1" x14ac:dyDescent="0.25">
      <c r="U194" s="201"/>
      <c r="V194" s="201"/>
      <c r="W194" s="201"/>
      <c r="X194" s="201"/>
      <c r="Y194" s="201"/>
      <c r="Z194" s="201"/>
    </row>
    <row r="195" spans="21:26" ht="39.950000000000003" customHeight="1" x14ac:dyDescent="0.25">
      <c r="U195" s="201"/>
      <c r="V195" s="201"/>
      <c r="W195" s="201"/>
      <c r="X195" s="201"/>
      <c r="Y195" s="201"/>
      <c r="Z195" s="201"/>
    </row>
    <row r="196" spans="21:26" ht="39.950000000000003" customHeight="1" x14ac:dyDescent="0.25">
      <c r="U196" s="201"/>
      <c r="V196" s="201"/>
      <c r="W196" s="201"/>
      <c r="X196" s="201"/>
      <c r="Y196" s="201"/>
      <c r="Z196" s="201"/>
    </row>
    <row r="197" spans="21:26" ht="39.950000000000003" customHeight="1" x14ac:dyDescent="0.25">
      <c r="U197" s="201"/>
      <c r="V197" s="201"/>
      <c r="W197" s="201"/>
      <c r="X197" s="201"/>
      <c r="Y197" s="201"/>
      <c r="Z197" s="201"/>
    </row>
    <row r="198" spans="21:26" ht="39.950000000000003" customHeight="1" x14ac:dyDescent="0.25">
      <c r="U198" s="201"/>
      <c r="V198" s="201"/>
      <c r="W198" s="201"/>
      <c r="X198" s="201"/>
      <c r="Y198" s="201"/>
      <c r="Z198" s="201"/>
    </row>
    <row r="199" spans="21:26" ht="39.950000000000003" customHeight="1" x14ac:dyDescent="0.25">
      <c r="U199" s="201"/>
      <c r="V199" s="201"/>
      <c r="W199" s="201"/>
      <c r="X199" s="201"/>
      <c r="Y199" s="201"/>
      <c r="Z199" s="201"/>
    </row>
    <row r="200" spans="21:26" ht="39.950000000000003" customHeight="1" x14ac:dyDescent="0.25">
      <c r="U200" s="201"/>
      <c r="V200" s="201"/>
      <c r="W200" s="201"/>
      <c r="X200" s="201"/>
      <c r="Y200" s="201"/>
      <c r="Z200" s="201"/>
    </row>
    <row r="201" spans="21:26" ht="39.950000000000003" customHeight="1" x14ac:dyDescent="0.25">
      <c r="U201" s="201"/>
      <c r="V201" s="201"/>
      <c r="W201" s="201"/>
      <c r="X201" s="201"/>
      <c r="Y201" s="201"/>
      <c r="Z201" s="201"/>
    </row>
    <row r="202" spans="21:26" ht="39.950000000000003" customHeight="1" x14ac:dyDescent="0.25">
      <c r="U202" s="201"/>
      <c r="V202" s="201"/>
      <c r="W202" s="201"/>
      <c r="X202" s="201"/>
      <c r="Y202" s="201"/>
      <c r="Z202" s="201"/>
    </row>
    <row r="203" spans="21:26" ht="39.950000000000003" customHeight="1" x14ac:dyDescent="0.25">
      <c r="U203" s="201"/>
      <c r="V203" s="201"/>
      <c r="W203" s="201"/>
      <c r="X203" s="201"/>
      <c r="Y203" s="201"/>
      <c r="Z203" s="201"/>
    </row>
    <row r="204" spans="21:26" ht="39.950000000000003" customHeight="1" x14ac:dyDescent="0.25">
      <c r="U204" s="201"/>
      <c r="V204" s="201"/>
      <c r="W204" s="201"/>
      <c r="X204" s="201"/>
      <c r="Y204" s="201"/>
      <c r="Z204" s="201"/>
    </row>
    <row r="205" spans="21:26" ht="39.950000000000003" customHeight="1" x14ac:dyDescent="0.25">
      <c r="U205" s="201"/>
      <c r="V205" s="201"/>
      <c r="W205" s="201"/>
      <c r="X205" s="201"/>
      <c r="Y205" s="201"/>
      <c r="Z205" s="201"/>
    </row>
    <row r="206" spans="21:26" ht="39.950000000000003" customHeight="1" x14ac:dyDescent="0.25">
      <c r="U206" s="201"/>
      <c r="V206" s="201"/>
      <c r="W206" s="201"/>
      <c r="X206" s="201"/>
      <c r="Y206" s="201"/>
      <c r="Z206" s="201"/>
    </row>
    <row r="207" spans="21:26" ht="39.950000000000003" customHeight="1" x14ac:dyDescent="0.25">
      <c r="U207" s="201"/>
      <c r="V207" s="201"/>
      <c r="W207" s="201"/>
      <c r="X207" s="201"/>
      <c r="Y207" s="201"/>
      <c r="Z207" s="201"/>
    </row>
    <row r="208" spans="21:26" ht="39.950000000000003" customHeight="1" x14ac:dyDescent="0.25">
      <c r="U208" s="201"/>
      <c r="V208" s="201"/>
      <c r="W208" s="201"/>
      <c r="X208" s="201"/>
      <c r="Y208" s="201"/>
      <c r="Z208" s="201"/>
    </row>
    <row r="209" spans="21:26" ht="39.950000000000003" customHeight="1" x14ac:dyDescent="0.25">
      <c r="U209" s="201"/>
      <c r="V209" s="201"/>
      <c r="W209" s="201"/>
      <c r="X209" s="201"/>
      <c r="Y209" s="201"/>
      <c r="Z209" s="201"/>
    </row>
    <row r="210" spans="21:26" ht="39.950000000000003" customHeight="1" x14ac:dyDescent="0.25">
      <c r="U210" s="201"/>
      <c r="V210" s="201"/>
      <c r="W210" s="201"/>
      <c r="X210" s="201"/>
      <c r="Y210" s="201"/>
      <c r="Z210" s="201"/>
    </row>
    <row r="211" spans="21:26" ht="39.950000000000003" customHeight="1" x14ac:dyDescent="0.25">
      <c r="U211" s="201"/>
      <c r="V211" s="201"/>
      <c r="W211" s="201"/>
      <c r="X211" s="201"/>
      <c r="Y211" s="201"/>
      <c r="Z211" s="201"/>
    </row>
    <row r="212" spans="21:26" ht="39.950000000000003" customHeight="1" x14ac:dyDescent="0.25">
      <c r="U212" s="201"/>
      <c r="V212" s="201"/>
      <c r="W212" s="201"/>
      <c r="X212" s="201"/>
      <c r="Y212" s="201"/>
      <c r="Z212" s="201"/>
    </row>
    <row r="213" spans="21:26" ht="39.950000000000003" customHeight="1" x14ac:dyDescent="0.25">
      <c r="U213" s="201"/>
      <c r="V213" s="201"/>
      <c r="W213" s="201"/>
      <c r="X213" s="201"/>
      <c r="Y213" s="201"/>
      <c r="Z213" s="201"/>
    </row>
    <row r="214" spans="21:26" ht="39.950000000000003" customHeight="1" x14ac:dyDescent="0.25">
      <c r="U214" s="201"/>
      <c r="V214" s="201"/>
      <c r="W214" s="201"/>
      <c r="X214" s="201"/>
      <c r="Y214" s="201"/>
      <c r="Z214" s="201"/>
    </row>
    <row r="215" spans="21:26" ht="39.950000000000003" customHeight="1" x14ac:dyDescent="0.25">
      <c r="U215" s="201"/>
      <c r="V215" s="201"/>
      <c r="W215" s="201"/>
      <c r="X215" s="201"/>
      <c r="Y215" s="201"/>
      <c r="Z215" s="201"/>
    </row>
    <row r="216" spans="21:26" ht="39.950000000000003" customHeight="1" x14ac:dyDescent="0.25">
      <c r="U216" s="201"/>
      <c r="V216" s="201"/>
      <c r="W216" s="201"/>
      <c r="X216" s="201"/>
      <c r="Y216" s="201"/>
      <c r="Z216" s="201"/>
    </row>
    <row r="217" spans="21:26" ht="39.950000000000003" customHeight="1" x14ac:dyDescent="0.25">
      <c r="U217" s="201"/>
      <c r="V217" s="201"/>
      <c r="W217" s="201"/>
      <c r="X217" s="201"/>
      <c r="Y217" s="201"/>
      <c r="Z217" s="201"/>
    </row>
    <row r="218" spans="21:26" ht="39.950000000000003" customHeight="1" x14ac:dyDescent="0.25">
      <c r="U218" s="201"/>
      <c r="V218" s="201"/>
      <c r="W218" s="201"/>
      <c r="X218" s="201"/>
      <c r="Y218" s="201"/>
      <c r="Z218" s="201"/>
    </row>
    <row r="219" spans="21:26" ht="39.950000000000003" customHeight="1" x14ac:dyDescent="0.25">
      <c r="U219" s="201"/>
      <c r="V219" s="201"/>
      <c r="W219" s="201"/>
      <c r="X219" s="201"/>
      <c r="Y219" s="201"/>
      <c r="Z219" s="201"/>
    </row>
    <row r="220" spans="21:26" ht="39.950000000000003" customHeight="1" x14ac:dyDescent="0.25">
      <c r="U220" s="201"/>
      <c r="V220" s="201"/>
      <c r="W220" s="201"/>
      <c r="X220" s="201"/>
      <c r="Y220" s="201"/>
      <c r="Z220" s="201"/>
    </row>
    <row r="221" spans="21:26" ht="39.950000000000003" customHeight="1" x14ac:dyDescent="0.25">
      <c r="U221" s="201"/>
      <c r="V221" s="201"/>
      <c r="W221" s="201"/>
      <c r="X221" s="201"/>
      <c r="Y221" s="201"/>
      <c r="Z221" s="201"/>
    </row>
    <row r="222" spans="21:26" ht="39.950000000000003" customHeight="1" x14ac:dyDescent="0.25">
      <c r="U222" s="201"/>
      <c r="V222" s="201"/>
      <c r="W222" s="201"/>
      <c r="X222" s="201"/>
      <c r="Y222" s="201"/>
      <c r="Z222" s="201"/>
    </row>
    <row r="223" spans="21:26" ht="39.950000000000003" customHeight="1" x14ac:dyDescent="0.25">
      <c r="U223" s="201"/>
      <c r="V223" s="201"/>
      <c r="W223" s="201"/>
      <c r="X223" s="201"/>
      <c r="Y223" s="201"/>
      <c r="Z223" s="201"/>
    </row>
    <row r="224" spans="21:26" ht="39.950000000000003" customHeight="1" x14ac:dyDescent="0.25">
      <c r="U224" s="201"/>
      <c r="V224" s="201"/>
      <c r="W224" s="201"/>
      <c r="X224" s="201"/>
      <c r="Y224" s="201"/>
      <c r="Z224" s="201"/>
    </row>
    <row r="225" spans="21:26" ht="39.950000000000003" customHeight="1" x14ac:dyDescent="0.25">
      <c r="U225" s="201"/>
      <c r="V225" s="201"/>
      <c r="W225" s="201"/>
      <c r="X225" s="201"/>
      <c r="Y225" s="201"/>
      <c r="Z225" s="201"/>
    </row>
    <row r="226" spans="21:26" ht="39.950000000000003" customHeight="1" x14ac:dyDescent="0.25">
      <c r="U226" s="201"/>
      <c r="V226" s="201"/>
      <c r="W226" s="201"/>
      <c r="X226" s="201"/>
      <c r="Y226" s="201"/>
      <c r="Z226" s="201"/>
    </row>
    <row r="227" spans="21:26" ht="39.950000000000003" customHeight="1" x14ac:dyDescent="0.25">
      <c r="U227" s="201"/>
      <c r="V227" s="201"/>
      <c r="W227" s="201"/>
      <c r="X227" s="201"/>
      <c r="Y227" s="201"/>
      <c r="Z227" s="201"/>
    </row>
    <row r="228" spans="21:26" ht="39.950000000000003" customHeight="1" x14ac:dyDescent="0.25">
      <c r="U228" s="201"/>
      <c r="V228" s="201"/>
      <c r="W228" s="201"/>
      <c r="X228" s="201"/>
      <c r="Y228" s="201"/>
      <c r="Z228" s="201"/>
    </row>
    <row r="229" spans="21:26" ht="39.950000000000003" customHeight="1" x14ac:dyDescent="0.25">
      <c r="U229" s="201"/>
      <c r="V229" s="201"/>
      <c r="W229" s="201"/>
      <c r="X229" s="201"/>
      <c r="Y229" s="201"/>
      <c r="Z229" s="201"/>
    </row>
    <row r="230" spans="21:26" ht="39.950000000000003" customHeight="1" x14ac:dyDescent="0.25">
      <c r="U230" s="201"/>
      <c r="V230" s="201"/>
      <c r="W230" s="201"/>
      <c r="X230" s="201"/>
      <c r="Y230" s="201"/>
      <c r="Z230" s="201"/>
    </row>
    <row r="231" spans="21:26" ht="39.950000000000003" customHeight="1" x14ac:dyDescent="0.25">
      <c r="U231" s="201"/>
      <c r="V231" s="201"/>
      <c r="W231" s="201"/>
      <c r="X231" s="201"/>
      <c r="Y231" s="201"/>
      <c r="Z231" s="201"/>
    </row>
    <row r="232" spans="21:26" ht="39.950000000000003" customHeight="1" x14ac:dyDescent="0.25">
      <c r="U232" s="201"/>
      <c r="V232" s="201"/>
      <c r="W232" s="201"/>
      <c r="X232" s="201"/>
      <c r="Y232" s="201"/>
      <c r="Z232" s="201"/>
    </row>
    <row r="233" spans="21:26" ht="39.950000000000003" customHeight="1" x14ac:dyDescent="0.25">
      <c r="U233" s="201"/>
      <c r="V233" s="201"/>
      <c r="W233" s="201"/>
      <c r="X233" s="201"/>
      <c r="Y233" s="201"/>
      <c r="Z233" s="201"/>
    </row>
    <row r="234" spans="21:26" ht="39.950000000000003" customHeight="1" x14ac:dyDescent="0.25">
      <c r="U234" s="201"/>
      <c r="V234" s="201"/>
      <c r="W234" s="201"/>
      <c r="X234" s="201"/>
      <c r="Y234" s="201"/>
      <c r="Z234" s="201"/>
    </row>
    <row r="235" spans="21:26" ht="39.950000000000003" customHeight="1" x14ac:dyDescent="0.25">
      <c r="U235" s="201"/>
      <c r="V235" s="201"/>
      <c r="W235" s="201"/>
      <c r="X235" s="201"/>
      <c r="Y235" s="201"/>
      <c r="Z235" s="201"/>
    </row>
    <row r="236" spans="21:26" ht="39.950000000000003" customHeight="1" x14ac:dyDescent="0.25">
      <c r="U236" s="201"/>
      <c r="V236" s="201"/>
      <c r="W236" s="201"/>
      <c r="X236" s="201"/>
      <c r="Y236" s="201"/>
      <c r="Z236" s="201"/>
    </row>
    <row r="237" spans="21:26" ht="39.950000000000003" customHeight="1" x14ac:dyDescent="0.25">
      <c r="U237" s="201"/>
      <c r="V237" s="201"/>
      <c r="W237" s="201"/>
      <c r="X237" s="201"/>
      <c r="Y237" s="201"/>
      <c r="Z237" s="201"/>
    </row>
    <row r="238" spans="21:26" ht="39.950000000000003" customHeight="1" x14ac:dyDescent="0.25">
      <c r="U238" s="201"/>
      <c r="V238" s="201"/>
      <c r="W238" s="201"/>
      <c r="X238" s="201"/>
      <c r="Y238" s="201"/>
      <c r="Z238" s="201"/>
    </row>
    <row r="239" spans="21:26" ht="39.950000000000003" customHeight="1" x14ac:dyDescent="0.25">
      <c r="U239" s="201"/>
      <c r="V239" s="201"/>
      <c r="W239" s="201"/>
      <c r="X239" s="201"/>
      <c r="Y239" s="201"/>
      <c r="Z239" s="201"/>
    </row>
    <row r="240" spans="21:26" ht="39.950000000000003" customHeight="1" x14ac:dyDescent="0.25">
      <c r="U240" s="201"/>
      <c r="V240" s="201"/>
      <c r="W240" s="201"/>
      <c r="X240" s="201"/>
      <c r="Y240" s="201"/>
      <c r="Z240" s="201"/>
    </row>
    <row r="241" spans="21:26" ht="39.950000000000003" customHeight="1" x14ac:dyDescent="0.25">
      <c r="U241" s="201"/>
      <c r="V241" s="201"/>
      <c r="W241" s="201"/>
      <c r="X241" s="201"/>
      <c r="Y241" s="201"/>
      <c r="Z241" s="201"/>
    </row>
    <row r="242" spans="21:26" ht="39.950000000000003" customHeight="1" x14ac:dyDescent="0.25">
      <c r="U242" s="201"/>
      <c r="V242" s="201"/>
      <c r="W242" s="201"/>
      <c r="X242" s="201"/>
      <c r="Y242" s="201"/>
      <c r="Z242" s="201"/>
    </row>
    <row r="243" spans="21:26" ht="39.950000000000003" customHeight="1" x14ac:dyDescent="0.25">
      <c r="U243" s="201"/>
      <c r="V243" s="201"/>
      <c r="W243" s="201"/>
      <c r="X243" s="201"/>
      <c r="Y243" s="201"/>
      <c r="Z243" s="201"/>
    </row>
    <row r="244" spans="21:26" ht="39.950000000000003" customHeight="1" x14ac:dyDescent="0.25">
      <c r="U244" s="201"/>
      <c r="V244" s="201"/>
      <c r="W244" s="201"/>
      <c r="X244" s="201"/>
      <c r="Y244" s="201"/>
      <c r="Z244" s="201"/>
    </row>
    <row r="245" spans="21:26" ht="39.950000000000003" customHeight="1" x14ac:dyDescent="0.25">
      <c r="U245" s="201"/>
      <c r="V245" s="201"/>
      <c r="W245" s="201"/>
      <c r="X245" s="201"/>
      <c r="Y245" s="201"/>
      <c r="Z245" s="201"/>
    </row>
    <row r="246" spans="21:26" ht="39.950000000000003" customHeight="1" x14ac:dyDescent="0.25">
      <c r="U246" s="201"/>
      <c r="V246" s="201"/>
      <c r="W246" s="201"/>
      <c r="X246" s="201"/>
      <c r="Y246" s="201"/>
      <c r="Z246" s="201"/>
    </row>
    <row r="247" spans="21:26" ht="39.950000000000003" customHeight="1" x14ac:dyDescent="0.25">
      <c r="U247" s="201"/>
      <c r="V247" s="201"/>
      <c r="W247" s="201"/>
      <c r="X247" s="201"/>
      <c r="Y247" s="201"/>
      <c r="Z247" s="201"/>
    </row>
    <row r="248" spans="21:26" ht="39.950000000000003" customHeight="1" x14ac:dyDescent="0.25">
      <c r="U248" s="201"/>
      <c r="V248" s="201"/>
      <c r="W248" s="201"/>
      <c r="X248" s="201"/>
      <c r="Y248" s="201"/>
      <c r="Z248" s="201"/>
    </row>
    <row r="249" spans="21:26" ht="39.950000000000003" customHeight="1" x14ac:dyDescent="0.25">
      <c r="U249" s="201"/>
      <c r="V249" s="201"/>
      <c r="W249" s="201"/>
      <c r="X249" s="201"/>
      <c r="Y249" s="201"/>
      <c r="Z249" s="201"/>
    </row>
    <row r="250" spans="21:26" ht="39.950000000000003" customHeight="1" x14ac:dyDescent="0.25">
      <c r="U250" s="201"/>
      <c r="V250" s="201"/>
      <c r="W250" s="201"/>
      <c r="X250" s="201"/>
      <c r="Y250" s="201"/>
      <c r="Z250" s="201"/>
    </row>
    <row r="251" spans="21:26" ht="39.950000000000003" customHeight="1" x14ac:dyDescent="0.25">
      <c r="U251" s="201"/>
      <c r="V251" s="201"/>
      <c r="W251" s="201"/>
      <c r="X251" s="201"/>
      <c r="Y251" s="201"/>
      <c r="Z251" s="201"/>
    </row>
    <row r="252" spans="21:26" ht="39.950000000000003" customHeight="1" x14ac:dyDescent="0.25">
      <c r="U252" s="201"/>
      <c r="V252" s="201"/>
      <c r="W252" s="201"/>
      <c r="X252" s="201"/>
      <c r="Y252" s="201"/>
      <c r="Z252" s="201"/>
    </row>
    <row r="253" spans="21:26" ht="39.950000000000003" customHeight="1" x14ac:dyDescent="0.25">
      <c r="U253" s="201"/>
      <c r="V253" s="201"/>
      <c r="W253" s="201"/>
      <c r="X253" s="201"/>
      <c r="Y253" s="201"/>
      <c r="Z253" s="201"/>
    </row>
    <row r="254" spans="21:26" ht="39.950000000000003" customHeight="1" x14ac:dyDescent="0.25">
      <c r="U254" s="201"/>
      <c r="V254" s="201"/>
      <c r="W254" s="201"/>
      <c r="X254" s="201"/>
      <c r="Y254" s="201"/>
      <c r="Z254" s="201"/>
    </row>
    <row r="255" spans="21:26" ht="39.950000000000003" customHeight="1" x14ac:dyDescent="0.25">
      <c r="U255" s="201"/>
      <c r="V255" s="201"/>
      <c r="W255" s="201"/>
      <c r="X255" s="201"/>
      <c r="Y255" s="201"/>
      <c r="Z255" s="201"/>
    </row>
    <row r="256" spans="21:26" ht="39.950000000000003" customHeight="1" x14ac:dyDescent="0.25">
      <c r="U256" s="201"/>
      <c r="V256" s="201"/>
      <c r="W256" s="201"/>
      <c r="X256" s="201"/>
      <c r="Y256" s="201"/>
      <c r="Z256" s="201"/>
    </row>
    <row r="257" spans="21:26" ht="39.950000000000003" customHeight="1" x14ac:dyDescent="0.25">
      <c r="U257" s="201"/>
      <c r="V257" s="201"/>
      <c r="W257" s="201"/>
      <c r="X257" s="201"/>
      <c r="Y257" s="201"/>
      <c r="Z257" s="201"/>
    </row>
    <row r="258" spans="21:26" ht="39.950000000000003" customHeight="1" x14ac:dyDescent="0.25">
      <c r="U258" s="201"/>
      <c r="V258" s="201"/>
      <c r="W258" s="201"/>
      <c r="X258" s="201"/>
      <c r="Y258" s="201"/>
      <c r="Z258" s="201"/>
    </row>
    <row r="259" spans="21:26" ht="39.950000000000003" customHeight="1" x14ac:dyDescent="0.25">
      <c r="U259" s="201"/>
      <c r="V259" s="201"/>
      <c r="W259" s="201"/>
      <c r="X259" s="201"/>
      <c r="Y259" s="201"/>
      <c r="Z259" s="201"/>
    </row>
    <row r="260" spans="21:26" ht="39.950000000000003" customHeight="1" x14ac:dyDescent="0.25">
      <c r="U260" s="201"/>
      <c r="V260" s="201"/>
      <c r="W260" s="201"/>
      <c r="X260" s="201"/>
      <c r="Y260" s="201"/>
      <c r="Z260" s="201"/>
    </row>
    <row r="261" spans="21:26" ht="39.950000000000003" customHeight="1" x14ac:dyDescent="0.25">
      <c r="U261" s="201"/>
      <c r="V261" s="201"/>
      <c r="W261" s="201"/>
      <c r="X261" s="201"/>
      <c r="Y261" s="201"/>
      <c r="Z261" s="201"/>
    </row>
    <row r="262" spans="21:26" ht="39.950000000000003" customHeight="1" x14ac:dyDescent="0.25">
      <c r="U262" s="201"/>
      <c r="V262" s="201"/>
      <c r="W262" s="201"/>
      <c r="X262" s="201"/>
      <c r="Y262" s="201"/>
      <c r="Z262" s="201"/>
    </row>
    <row r="263" spans="21:26" ht="39.950000000000003" customHeight="1" x14ac:dyDescent="0.25">
      <c r="U263" s="201"/>
      <c r="V263" s="201"/>
      <c r="W263" s="201"/>
      <c r="X263" s="201"/>
      <c r="Y263" s="201"/>
      <c r="Z263" s="201"/>
    </row>
    <row r="264" spans="21:26" ht="39.950000000000003" customHeight="1" x14ac:dyDescent="0.25">
      <c r="U264" s="201"/>
      <c r="V264" s="201"/>
      <c r="W264" s="201"/>
      <c r="X264" s="201"/>
      <c r="Y264" s="201"/>
      <c r="Z264" s="201"/>
    </row>
    <row r="265" spans="21:26" ht="39.950000000000003" customHeight="1" x14ac:dyDescent="0.25">
      <c r="U265" s="201"/>
      <c r="V265" s="201"/>
      <c r="W265" s="201"/>
      <c r="X265" s="201"/>
      <c r="Y265" s="201"/>
      <c r="Z265" s="201"/>
    </row>
    <row r="266" spans="21:26" ht="39.950000000000003" customHeight="1" x14ac:dyDescent="0.25">
      <c r="U266" s="201"/>
      <c r="V266" s="201"/>
      <c r="W266" s="201"/>
      <c r="X266" s="201"/>
      <c r="Y266" s="201"/>
      <c r="Z266" s="201"/>
    </row>
    <row r="267" spans="21:26" ht="39.950000000000003" customHeight="1" x14ac:dyDescent="0.25">
      <c r="U267" s="201"/>
      <c r="V267" s="201"/>
      <c r="W267" s="201"/>
      <c r="X267" s="201"/>
      <c r="Y267" s="201"/>
      <c r="Z267" s="201"/>
    </row>
    <row r="268" spans="21:26" ht="39.950000000000003" customHeight="1" x14ac:dyDescent="0.25">
      <c r="U268" s="201"/>
      <c r="V268" s="201"/>
      <c r="W268" s="201"/>
      <c r="X268" s="201"/>
      <c r="Y268" s="201"/>
      <c r="Z268" s="201"/>
    </row>
    <row r="269" spans="21:26" ht="39.950000000000003" customHeight="1" x14ac:dyDescent="0.25">
      <c r="U269" s="201"/>
      <c r="V269" s="201"/>
      <c r="W269" s="201"/>
      <c r="X269" s="201"/>
      <c r="Y269" s="201"/>
      <c r="Z269" s="201"/>
    </row>
    <row r="270" spans="21:26" ht="39.950000000000003" customHeight="1" x14ac:dyDescent="0.25">
      <c r="U270" s="201"/>
      <c r="V270" s="201"/>
      <c r="W270" s="201"/>
      <c r="X270" s="201"/>
      <c r="Y270" s="201"/>
      <c r="Z270" s="201"/>
    </row>
    <row r="271" spans="21:26" ht="39.950000000000003" customHeight="1" x14ac:dyDescent="0.25">
      <c r="U271" s="201"/>
      <c r="V271" s="201"/>
      <c r="W271" s="201"/>
      <c r="X271" s="201"/>
      <c r="Y271" s="201"/>
      <c r="Z271" s="201"/>
    </row>
    <row r="272" spans="21:26" ht="39.950000000000003" customHeight="1" x14ac:dyDescent="0.25">
      <c r="U272" s="201"/>
      <c r="V272" s="201"/>
      <c r="W272" s="201"/>
      <c r="X272" s="201"/>
      <c r="Y272" s="201"/>
      <c r="Z272" s="201"/>
    </row>
    <row r="273" spans="21:26" ht="39.950000000000003" customHeight="1" x14ac:dyDescent="0.25">
      <c r="U273" s="201"/>
      <c r="V273" s="201"/>
      <c r="W273" s="201"/>
      <c r="X273" s="201"/>
      <c r="Y273" s="201"/>
      <c r="Z273" s="201"/>
    </row>
    <row r="274" spans="21:26" ht="39.950000000000003" customHeight="1" x14ac:dyDescent="0.25">
      <c r="U274" s="201"/>
      <c r="V274" s="201"/>
      <c r="W274" s="201"/>
      <c r="X274" s="201"/>
      <c r="Y274" s="201"/>
      <c r="Z274" s="201"/>
    </row>
    <row r="275" spans="21:26" ht="39.950000000000003" customHeight="1" x14ac:dyDescent="0.25">
      <c r="U275" s="201"/>
      <c r="V275" s="201"/>
      <c r="W275" s="201"/>
      <c r="X275" s="201"/>
      <c r="Y275" s="201"/>
      <c r="Z275" s="201"/>
    </row>
    <row r="276" spans="21:26" ht="39.950000000000003" customHeight="1" x14ac:dyDescent="0.25">
      <c r="U276" s="201"/>
      <c r="V276" s="201"/>
      <c r="W276" s="201"/>
      <c r="X276" s="201"/>
      <c r="Y276" s="201"/>
      <c r="Z276" s="201"/>
    </row>
    <row r="277" spans="21:26" ht="39.950000000000003" customHeight="1" x14ac:dyDescent="0.25">
      <c r="U277" s="201"/>
      <c r="V277" s="201"/>
      <c r="W277" s="201"/>
      <c r="X277" s="201"/>
      <c r="Y277" s="201"/>
      <c r="Z277" s="201"/>
    </row>
    <row r="278" spans="21:26" ht="39.950000000000003" customHeight="1" x14ac:dyDescent="0.25">
      <c r="U278" s="201"/>
      <c r="V278" s="201"/>
      <c r="W278" s="201"/>
      <c r="X278" s="201"/>
      <c r="Y278" s="201"/>
      <c r="Z278" s="201"/>
    </row>
    <row r="279" spans="21:26" ht="39.950000000000003" customHeight="1" x14ac:dyDescent="0.25">
      <c r="U279" s="201"/>
      <c r="V279" s="201"/>
      <c r="W279" s="201"/>
      <c r="X279" s="201"/>
      <c r="Y279" s="201"/>
      <c r="Z279" s="201"/>
    </row>
    <row r="280" spans="21:26" ht="39.950000000000003" customHeight="1" x14ac:dyDescent="0.25">
      <c r="U280" s="201"/>
      <c r="V280" s="201"/>
      <c r="W280" s="201"/>
      <c r="X280" s="201"/>
      <c r="Y280" s="201"/>
      <c r="Z280" s="201"/>
    </row>
    <row r="281" spans="21:26" ht="39.950000000000003" customHeight="1" x14ac:dyDescent="0.25">
      <c r="U281" s="201"/>
      <c r="V281" s="201"/>
      <c r="W281" s="201"/>
      <c r="X281" s="201"/>
      <c r="Y281" s="201"/>
      <c r="Z281" s="201"/>
    </row>
    <row r="282" spans="21:26" ht="39.950000000000003" customHeight="1" x14ac:dyDescent="0.25">
      <c r="U282" s="201"/>
      <c r="V282" s="201"/>
      <c r="W282" s="201"/>
      <c r="X282" s="201"/>
      <c r="Y282" s="201"/>
      <c r="Z282" s="201"/>
    </row>
    <row r="283" spans="21:26" ht="39.950000000000003" customHeight="1" x14ac:dyDescent="0.25">
      <c r="U283" s="201"/>
      <c r="V283" s="201"/>
      <c r="W283" s="201"/>
      <c r="X283" s="201"/>
      <c r="Y283" s="201"/>
      <c r="Z283" s="201"/>
    </row>
    <row r="284" spans="21:26" ht="39.950000000000003" customHeight="1" x14ac:dyDescent="0.25">
      <c r="U284" s="201"/>
      <c r="V284" s="201"/>
      <c r="W284" s="201"/>
      <c r="X284" s="201"/>
      <c r="Y284" s="201"/>
      <c r="Z284" s="201"/>
    </row>
    <row r="285" spans="21:26" ht="39.950000000000003" customHeight="1" x14ac:dyDescent="0.25">
      <c r="U285" s="201"/>
      <c r="V285" s="201"/>
      <c r="W285" s="201"/>
      <c r="X285" s="201"/>
      <c r="Y285" s="201"/>
      <c r="Z285" s="201"/>
    </row>
    <row r="286" spans="21:26" ht="39.950000000000003" customHeight="1" x14ac:dyDescent="0.25">
      <c r="U286" s="201"/>
      <c r="V286" s="201"/>
      <c r="W286" s="201"/>
      <c r="X286" s="201"/>
      <c r="Y286" s="201"/>
      <c r="Z286" s="201"/>
    </row>
    <row r="287" spans="21:26" ht="39.950000000000003" customHeight="1" x14ac:dyDescent="0.25">
      <c r="U287" s="201"/>
      <c r="V287" s="201"/>
      <c r="W287" s="201"/>
      <c r="X287" s="201"/>
      <c r="Y287" s="201"/>
      <c r="Z287" s="201"/>
    </row>
    <row r="288" spans="21:26" ht="39.950000000000003" customHeight="1" x14ac:dyDescent="0.25">
      <c r="U288" s="201"/>
      <c r="V288" s="201"/>
      <c r="W288" s="201"/>
      <c r="X288" s="201"/>
      <c r="Y288" s="201"/>
      <c r="Z288" s="201"/>
    </row>
    <row r="289" spans="21:26" ht="39.950000000000003" customHeight="1" x14ac:dyDescent="0.25">
      <c r="U289" s="201"/>
      <c r="V289" s="201"/>
      <c r="W289" s="201"/>
      <c r="X289" s="201"/>
      <c r="Y289" s="201"/>
      <c r="Z289" s="201"/>
    </row>
    <row r="290" spans="21:26" ht="39.950000000000003" customHeight="1" x14ac:dyDescent="0.25">
      <c r="U290" s="201"/>
      <c r="V290" s="201"/>
      <c r="W290" s="201"/>
      <c r="X290" s="201"/>
      <c r="Y290" s="201"/>
      <c r="Z290" s="201"/>
    </row>
    <row r="291" spans="21:26" ht="39.950000000000003" customHeight="1" x14ac:dyDescent="0.25">
      <c r="U291" s="201"/>
      <c r="V291" s="201"/>
      <c r="W291" s="201"/>
      <c r="X291" s="201"/>
      <c r="Y291" s="201"/>
      <c r="Z291" s="201"/>
    </row>
    <row r="292" spans="21:26" ht="39.950000000000003" customHeight="1" x14ac:dyDescent="0.25">
      <c r="U292" s="201"/>
      <c r="V292" s="201"/>
      <c r="W292" s="201"/>
      <c r="X292" s="201"/>
      <c r="Y292" s="201"/>
      <c r="Z292" s="201"/>
    </row>
    <row r="293" spans="21:26" ht="39.950000000000003" customHeight="1" x14ac:dyDescent="0.25">
      <c r="U293" s="201"/>
      <c r="V293" s="201"/>
      <c r="W293" s="201"/>
      <c r="X293" s="201"/>
      <c r="Y293" s="201"/>
      <c r="Z293" s="201"/>
    </row>
    <row r="294" spans="21:26" ht="39.950000000000003" customHeight="1" x14ac:dyDescent="0.25">
      <c r="U294" s="201"/>
      <c r="V294" s="201"/>
      <c r="W294" s="201"/>
      <c r="X294" s="201"/>
      <c r="Y294" s="201"/>
      <c r="Z294" s="201"/>
    </row>
    <row r="295" spans="21:26" ht="39.950000000000003" customHeight="1" x14ac:dyDescent="0.25">
      <c r="U295" s="201"/>
      <c r="V295" s="201"/>
      <c r="W295" s="201"/>
      <c r="X295" s="201"/>
      <c r="Y295" s="201"/>
      <c r="Z295" s="201"/>
    </row>
    <row r="296" spans="21:26" ht="39.950000000000003" customHeight="1" x14ac:dyDescent="0.25">
      <c r="U296" s="201"/>
      <c r="V296" s="201"/>
      <c r="W296" s="201"/>
      <c r="X296" s="201"/>
      <c r="Y296" s="201"/>
      <c r="Z296" s="201"/>
    </row>
    <row r="297" spans="21:26" ht="39.950000000000003" customHeight="1" x14ac:dyDescent="0.25">
      <c r="U297" s="201"/>
      <c r="V297" s="201"/>
      <c r="W297" s="201"/>
      <c r="X297" s="201"/>
      <c r="Y297" s="201"/>
      <c r="Z297" s="201"/>
    </row>
    <row r="298" spans="21:26" ht="39.950000000000003" customHeight="1" x14ac:dyDescent="0.25">
      <c r="U298" s="201"/>
      <c r="V298" s="201"/>
      <c r="W298" s="201"/>
      <c r="X298" s="201"/>
      <c r="Y298" s="201"/>
      <c r="Z298" s="201"/>
    </row>
    <row r="299" spans="21:26" ht="39.950000000000003" customHeight="1" x14ac:dyDescent="0.25">
      <c r="U299" s="201"/>
      <c r="V299" s="201"/>
      <c r="W299" s="201"/>
      <c r="X299" s="201"/>
      <c r="Y299" s="201"/>
      <c r="Z299" s="201"/>
    </row>
    <row r="300" spans="21:26" ht="39.950000000000003" customHeight="1" x14ac:dyDescent="0.25">
      <c r="U300" s="201"/>
      <c r="V300" s="201"/>
      <c r="W300" s="201"/>
      <c r="X300" s="201"/>
      <c r="Y300" s="201"/>
      <c r="Z300" s="201"/>
    </row>
    <row r="301" spans="21:26" ht="39.950000000000003" customHeight="1" x14ac:dyDescent="0.25">
      <c r="U301" s="201"/>
      <c r="V301" s="201"/>
      <c r="W301" s="201"/>
      <c r="X301" s="201"/>
      <c r="Y301" s="201"/>
      <c r="Z301" s="201"/>
    </row>
    <row r="302" spans="21:26" ht="39.950000000000003" customHeight="1" x14ac:dyDescent="0.25">
      <c r="U302" s="201"/>
      <c r="V302" s="201"/>
      <c r="W302" s="201"/>
      <c r="X302" s="201"/>
      <c r="Y302" s="201"/>
      <c r="Z302" s="201"/>
    </row>
    <row r="303" spans="21:26" ht="39.950000000000003" customHeight="1" x14ac:dyDescent="0.25">
      <c r="U303" s="201"/>
      <c r="V303" s="201"/>
      <c r="W303" s="201"/>
      <c r="X303" s="201"/>
      <c r="Y303" s="201"/>
      <c r="Z303" s="201"/>
    </row>
    <row r="304" spans="21:26" ht="39.950000000000003" customHeight="1" x14ac:dyDescent="0.25">
      <c r="U304" s="201"/>
      <c r="V304" s="201"/>
      <c r="W304" s="201"/>
      <c r="X304" s="201"/>
      <c r="Y304" s="201"/>
      <c r="Z304" s="201"/>
    </row>
    <row r="305" spans="21:26" ht="39.950000000000003" customHeight="1" x14ac:dyDescent="0.25">
      <c r="U305" s="201"/>
      <c r="V305" s="201"/>
      <c r="W305" s="201"/>
      <c r="X305" s="201"/>
      <c r="Y305" s="201"/>
      <c r="Z305" s="201"/>
    </row>
    <row r="306" spans="21:26" ht="39.950000000000003" customHeight="1" x14ac:dyDescent="0.25">
      <c r="U306" s="201"/>
      <c r="V306" s="201"/>
      <c r="W306" s="201"/>
      <c r="X306" s="201"/>
      <c r="Y306" s="201"/>
      <c r="Z306" s="201"/>
    </row>
    <row r="307" spans="21:26" ht="39.950000000000003" customHeight="1" x14ac:dyDescent="0.25">
      <c r="U307" s="201"/>
      <c r="V307" s="201"/>
      <c r="W307" s="201"/>
      <c r="X307" s="201"/>
      <c r="Y307" s="201"/>
      <c r="Z307" s="201"/>
    </row>
    <row r="308" spans="21:26" ht="39.950000000000003" customHeight="1" x14ac:dyDescent="0.25">
      <c r="U308" s="201"/>
      <c r="V308" s="201"/>
      <c r="W308" s="201"/>
      <c r="X308" s="201"/>
      <c r="Y308" s="201"/>
      <c r="Z308" s="201"/>
    </row>
    <row r="309" spans="21:26" ht="39.950000000000003" customHeight="1" x14ac:dyDescent="0.25">
      <c r="U309" s="201"/>
      <c r="V309" s="201"/>
      <c r="W309" s="201"/>
      <c r="X309" s="201"/>
      <c r="Y309" s="201"/>
      <c r="Z309" s="201"/>
    </row>
    <row r="310" spans="21:26" ht="39.950000000000003" customHeight="1" x14ac:dyDescent="0.25">
      <c r="U310" s="201"/>
      <c r="V310" s="201"/>
      <c r="W310" s="201"/>
      <c r="X310" s="201"/>
      <c r="Y310" s="201"/>
      <c r="Z310" s="201"/>
    </row>
    <row r="311" spans="21:26" ht="39.950000000000003" customHeight="1" x14ac:dyDescent="0.25">
      <c r="U311" s="201"/>
      <c r="V311" s="201"/>
      <c r="W311" s="201"/>
      <c r="X311" s="201"/>
      <c r="Y311" s="201"/>
      <c r="Z311" s="201"/>
    </row>
    <row r="312" spans="21:26" ht="39.950000000000003" customHeight="1" x14ac:dyDescent="0.25">
      <c r="U312" s="201"/>
      <c r="V312" s="201"/>
      <c r="W312" s="201"/>
      <c r="X312" s="201"/>
      <c r="Y312" s="201"/>
      <c r="Z312" s="201"/>
    </row>
    <row r="313" spans="21:26" ht="39.950000000000003" customHeight="1" x14ac:dyDescent="0.25">
      <c r="U313" s="201"/>
      <c r="V313" s="201"/>
      <c r="W313" s="201"/>
      <c r="X313" s="201"/>
      <c r="Y313" s="201"/>
      <c r="Z313" s="201"/>
    </row>
    <row r="314" spans="21:26" ht="39.950000000000003" customHeight="1" x14ac:dyDescent="0.25">
      <c r="U314" s="201"/>
      <c r="V314" s="201"/>
      <c r="W314" s="201"/>
      <c r="X314" s="201"/>
      <c r="Y314" s="201"/>
      <c r="Z314" s="201"/>
    </row>
    <row r="315" spans="21:26" ht="39.950000000000003" customHeight="1" x14ac:dyDescent="0.25">
      <c r="U315" s="201"/>
      <c r="V315" s="201"/>
      <c r="W315" s="201"/>
      <c r="X315" s="201"/>
      <c r="Y315" s="201"/>
      <c r="Z315" s="201"/>
    </row>
    <row r="316" spans="21:26" ht="39.950000000000003" customHeight="1" x14ac:dyDescent="0.25">
      <c r="U316" s="201"/>
      <c r="V316" s="201"/>
      <c r="W316" s="201"/>
      <c r="X316" s="201"/>
      <c r="Y316" s="201"/>
      <c r="Z316" s="201"/>
    </row>
    <row r="317" spans="21:26" ht="39.950000000000003" customHeight="1" x14ac:dyDescent="0.25">
      <c r="U317" s="201"/>
      <c r="V317" s="201"/>
      <c r="W317" s="201"/>
      <c r="X317" s="201"/>
      <c r="Y317" s="201"/>
      <c r="Z317" s="201"/>
    </row>
    <row r="318" spans="21:26" ht="39.950000000000003" customHeight="1" x14ac:dyDescent="0.25">
      <c r="U318" s="201"/>
      <c r="V318" s="201"/>
      <c r="W318" s="201"/>
      <c r="X318" s="201"/>
      <c r="Y318" s="201"/>
      <c r="Z318" s="201"/>
    </row>
    <row r="319" spans="21:26" ht="39.950000000000003" customHeight="1" x14ac:dyDescent="0.25">
      <c r="U319" s="201"/>
      <c r="V319" s="201"/>
      <c r="W319" s="201"/>
      <c r="X319" s="201"/>
      <c r="Y319" s="201"/>
      <c r="Z319" s="201"/>
    </row>
    <row r="320" spans="21:26" ht="39.950000000000003" customHeight="1" x14ac:dyDescent="0.25">
      <c r="U320" s="201"/>
      <c r="V320" s="201"/>
      <c r="W320" s="201"/>
      <c r="X320" s="201"/>
      <c r="Y320" s="201"/>
      <c r="Z320" s="201"/>
    </row>
    <row r="321" spans="21:26" ht="39.950000000000003" customHeight="1" x14ac:dyDescent="0.25">
      <c r="U321" s="201"/>
      <c r="V321" s="201"/>
      <c r="W321" s="201"/>
      <c r="X321" s="201"/>
      <c r="Y321" s="201"/>
      <c r="Z321" s="201"/>
    </row>
    <row r="322" spans="21:26" ht="39.950000000000003" customHeight="1" x14ac:dyDescent="0.25">
      <c r="U322" s="201"/>
      <c r="V322" s="201"/>
      <c r="W322" s="201"/>
      <c r="X322" s="201"/>
      <c r="Y322" s="201"/>
      <c r="Z322" s="201"/>
    </row>
    <row r="323" spans="21:26" ht="39.950000000000003" customHeight="1" x14ac:dyDescent="0.25">
      <c r="U323" s="201"/>
      <c r="V323" s="201"/>
      <c r="W323" s="201"/>
      <c r="X323" s="201"/>
      <c r="Y323" s="201"/>
      <c r="Z323" s="201"/>
    </row>
    <row r="324" spans="21:26" ht="39.950000000000003" customHeight="1" x14ac:dyDescent="0.25">
      <c r="U324" s="201"/>
      <c r="V324" s="201"/>
      <c r="W324" s="201"/>
      <c r="X324" s="201"/>
      <c r="Y324" s="201"/>
      <c r="Z324" s="201"/>
    </row>
    <row r="325" spans="21:26" ht="39.950000000000003" customHeight="1" x14ac:dyDescent="0.25">
      <c r="U325" s="201"/>
      <c r="V325" s="201"/>
      <c r="W325" s="201"/>
      <c r="X325" s="201"/>
      <c r="Y325" s="201"/>
      <c r="Z325" s="201"/>
    </row>
    <row r="326" spans="21:26" ht="39.950000000000003" customHeight="1" x14ac:dyDescent="0.25">
      <c r="U326" s="201"/>
      <c r="V326" s="201"/>
      <c r="W326" s="201"/>
      <c r="X326" s="201"/>
      <c r="Y326" s="201"/>
      <c r="Z326" s="201"/>
    </row>
    <row r="327" spans="21:26" ht="39.950000000000003" customHeight="1" x14ac:dyDescent="0.25">
      <c r="U327" s="201"/>
      <c r="V327" s="201"/>
      <c r="W327" s="201"/>
      <c r="X327" s="201"/>
      <c r="Y327" s="201"/>
      <c r="Z327" s="201"/>
    </row>
    <row r="328" spans="21:26" ht="39.950000000000003" customHeight="1" x14ac:dyDescent="0.25">
      <c r="U328" s="201"/>
      <c r="V328" s="201"/>
      <c r="W328" s="201"/>
      <c r="X328" s="201"/>
      <c r="Y328" s="201"/>
      <c r="Z328" s="201"/>
    </row>
    <row r="329" spans="21:26" ht="39.950000000000003" customHeight="1" x14ac:dyDescent="0.25">
      <c r="U329" s="201"/>
      <c r="V329" s="201"/>
      <c r="W329" s="201"/>
      <c r="X329" s="201"/>
      <c r="Y329" s="201"/>
      <c r="Z329" s="201"/>
    </row>
    <row r="330" spans="21:26" ht="39.950000000000003" customHeight="1" x14ac:dyDescent="0.25">
      <c r="U330" s="201"/>
      <c r="V330" s="201"/>
      <c r="W330" s="201"/>
      <c r="X330" s="201"/>
      <c r="Y330" s="201"/>
      <c r="Z330" s="201"/>
    </row>
    <row r="331" spans="21:26" ht="39.950000000000003" customHeight="1" x14ac:dyDescent="0.25">
      <c r="U331" s="201"/>
      <c r="V331" s="201"/>
      <c r="W331" s="201"/>
      <c r="X331" s="201"/>
      <c r="Y331" s="201"/>
      <c r="Z331" s="201"/>
    </row>
    <row r="332" spans="21:26" ht="39.950000000000003" customHeight="1" x14ac:dyDescent="0.25">
      <c r="U332" s="201"/>
      <c r="V332" s="201"/>
      <c r="W332" s="201"/>
      <c r="X332" s="201"/>
      <c r="Y332" s="201"/>
      <c r="Z332" s="201"/>
    </row>
    <row r="333" spans="21:26" ht="39.950000000000003" customHeight="1" x14ac:dyDescent="0.25">
      <c r="U333" s="201"/>
      <c r="V333" s="201"/>
      <c r="W333" s="201"/>
      <c r="X333" s="201"/>
      <c r="Y333" s="201"/>
      <c r="Z333" s="201"/>
    </row>
    <row r="334" spans="21:26" ht="39.950000000000003" customHeight="1" x14ac:dyDescent="0.25">
      <c r="U334" s="201"/>
      <c r="V334" s="201"/>
      <c r="W334" s="201"/>
      <c r="X334" s="201"/>
      <c r="Y334" s="201"/>
      <c r="Z334" s="201"/>
    </row>
    <row r="335" spans="21:26" ht="39.950000000000003" customHeight="1" x14ac:dyDescent="0.25">
      <c r="U335" s="201"/>
      <c r="V335" s="201"/>
      <c r="W335" s="201"/>
      <c r="X335" s="201"/>
      <c r="Y335" s="201"/>
      <c r="Z335" s="201"/>
    </row>
    <row r="336" spans="21:26" ht="39.950000000000003" customHeight="1" x14ac:dyDescent="0.25">
      <c r="U336" s="201"/>
      <c r="V336" s="201"/>
      <c r="W336" s="201"/>
      <c r="X336" s="201"/>
      <c r="Y336" s="201"/>
      <c r="Z336" s="201"/>
    </row>
    <row r="337" spans="21:26" ht="39.950000000000003" customHeight="1" x14ac:dyDescent="0.25">
      <c r="U337" s="201"/>
      <c r="V337" s="201"/>
      <c r="W337" s="201"/>
      <c r="X337" s="201"/>
      <c r="Y337" s="201"/>
      <c r="Z337" s="201"/>
    </row>
    <row r="338" spans="21:26" ht="39.950000000000003" customHeight="1" x14ac:dyDescent="0.25">
      <c r="U338" s="201"/>
      <c r="V338" s="201"/>
      <c r="W338" s="201"/>
      <c r="X338" s="201"/>
      <c r="Y338" s="201"/>
      <c r="Z338" s="201"/>
    </row>
    <row r="339" spans="21:26" ht="39.950000000000003" customHeight="1" x14ac:dyDescent="0.25">
      <c r="U339" s="201"/>
      <c r="V339" s="201"/>
      <c r="W339" s="201"/>
      <c r="X339" s="201"/>
      <c r="Y339" s="201"/>
      <c r="Z339" s="201"/>
    </row>
    <row r="340" spans="21:26" ht="39.950000000000003" customHeight="1" x14ac:dyDescent="0.25">
      <c r="U340" s="201"/>
      <c r="V340" s="201"/>
      <c r="W340" s="201"/>
      <c r="X340" s="201"/>
      <c r="Y340" s="201"/>
      <c r="Z340" s="201"/>
    </row>
    <row r="341" spans="21:26" ht="39.950000000000003" customHeight="1" x14ac:dyDescent="0.25">
      <c r="U341" s="201"/>
      <c r="V341" s="201"/>
      <c r="W341" s="201"/>
      <c r="X341" s="201"/>
      <c r="Y341" s="201"/>
      <c r="Z341" s="201"/>
    </row>
    <row r="342" spans="21:26" ht="39.950000000000003" customHeight="1" x14ac:dyDescent="0.25">
      <c r="U342" s="201"/>
      <c r="V342" s="201"/>
      <c r="W342" s="201"/>
      <c r="X342" s="201"/>
      <c r="Y342" s="201"/>
      <c r="Z342" s="201"/>
    </row>
    <row r="343" spans="21:26" ht="39.950000000000003" customHeight="1" x14ac:dyDescent="0.25">
      <c r="U343" s="201"/>
      <c r="V343" s="201"/>
      <c r="W343" s="201"/>
      <c r="X343" s="201"/>
      <c r="Y343" s="201"/>
      <c r="Z343" s="201"/>
    </row>
    <row r="344" spans="21:26" ht="39.950000000000003" customHeight="1" x14ac:dyDescent="0.25">
      <c r="U344" s="201"/>
      <c r="V344" s="201"/>
      <c r="W344" s="201"/>
      <c r="X344" s="201"/>
      <c r="Y344" s="201"/>
      <c r="Z344" s="201"/>
    </row>
    <row r="345" spans="21:26" ht="39.950000000000003" customHeight="1" x14ac:dyDescent="0.25">
      <c r="U345" s="201"/>
      <c r="V345" s="201"/>
      <c r="W345" s="201"/>
      <c r="X345" s="201"/>
      <c r="Y345" s="201"/>
      <c r="Z345" s="201"/>
    </row>
    <row r="346" spans="21:26" ht="39.950000000000003" customHeight="1" x14ac:dyDescent="0.25">
      <c r="U346" s="201"/>
      <c r="V346" s="201"/>
      <c r="W346" s="201"/>
      <c r="X346" s="201"/>
      <c r="Y346" s="201"/>
      <c r="Z346" s="201"/>
    </row>
    <row r="347" spans="21:26" ht="39.950000000000003" customHeight="1" x14ac:dyDescent="0.25">
      <c r="U347" s="201"/>
      <c r="V347" s="201"/>
      <c r="W347" s="201"/>
      <c r="X347" s="201"/>
      <c r="Y347" s="201"/>
      <c r="Z347" s="201"/>
    </row>
    <row r="348" spans="21:26" ht="39.950000000000003" customHeight="1" x14ac:dyDescent="0.25">
      <c r="U348" s="201"/>
      <c r="V348" s="201"/>
      <c r="W348" s="201"/>
      <c r="X348" s="201"/>
      <c r="Y348" s="201"/>
      <c r="Z348" s="201"/>
    </row>
    <row r="349" spans="21:26" ht="39.950000000000003" customHeight="1" x14ac:dyDescent="0.25">
      <c r="U349" s="201"/>
      <c r="V349" s="201"/>
      <c r="W349" s="201"/>
      <c r="X349" s="201"/>
      <c r="Y349" s="201"/>
      <c r="Z349" s="201"/>
    </row>
    <row r="350" spans="21:26" ht="39.950000000000003" customHeight="1" x14ac:dyDescent="0.25">
      <c r="U350" s="201"/>
      <c r="V350" s="201"/>
      <c r="W350" s="201"/>
      <c r="X350" s="201"/>
      <c r="Y350" s="201"/>
      <c r="Z350" s="201"/>
    </row>
    <row r="351" spans="21:26" ht="39.950000000000003" customHeight="1" x14ac:dyDescent="0.25">
      <c r="U351" s="201"/>
      <c r="V351" s="201"/>
      <c r="W351" s="201"/>
      <c r="X351" s="201"/>
      <c r="Y351" s="201"/>
      <c r="Z351" s="201"/>
    </row>
    <row r="352" spans="21:26" ht="39.950000000000003" customHeight="1" x14ac:dyDescent="0.25">
      <c r="U352" s="201"/>
      <c r="V352" s="201"/>
      <c r="W352" s="201"/>
      <c r="X352" s="201"/>
      <c r="Y352" s="201"/>
      <c r="Z352" s="201"/>
    </row>
    <row r="353" spans="21:26" ht="39.950000000000003" customHeight="1" x14ac:dyDescent="0.25">
      <c r="U353" s="201"/>
      <c r="V353" s="201"/>
      <c r="W353" s="201"/>
      <c r="X353" s="201"/>
      <c r="Y353" s="201"/>
      <c r="Z353" s="201"/>
    </row>
    <row r="354" spans="21:26" ht="39.950000000000003" customHeight="1" x14ac:dyDescent="0.25">
      <c r="U354" s="201"/>
      <c r="V354" s="201"/>
      <c r="W354" s="201"/>
      <c r="X354" s="201"/>
      <c r="Y354" s="201"/>
      <c r="Z354" s="201"/>
    </row>
    <row r="355" spans="21:26" ht="39.950000000000003" customHeight="1" x14ac:dyDescent="0.25">
      <c r="U355" s="201"/>
      <c r="V355" s="201"/>
      <c r="W355" s="201"/>
      <c r="X355" s="201"/>
      <c r="Y355" s="201"/>
      <c r="Z355" s="201"/>
    </row>
    <row r="356" spans="21:26" ht="39.950000000000003" customHeight="1" x14ac:dyDescent="0.25">
      <c r="U356" s="201"/>
      <c r="V356" s="201"/>
      <c r="W356" s="201"/>
      <c r="X356" s="201"/>
      <c r="Y356" s="201"/>
      <c r="Z356" s="201"/>
    </row>
    <row r="357" spans="21:26" ht="39.950000000000003" customHeight="1" x14ac:dyDescent="0.25">
      <c r="U357" s="201"/>
      <c r="V357" s="201"/>
      <c r="W357" s="201"/>
      <c r="X357" s="201"/>
      <c r="Y357" s="201"/>
      <c r="Z357" s="201"/>
    </row>
    <row r="358" spans="21:26" ht="39.950000000000003" customHeight="1" x14ac:dyDescent="0.25">
      <c r="U358" s="201"/>
      <c r="V358" s="201"/>
      <c r="W358" s="201"/>
      <c r="X358" s="201"/>
      <c r="Y358" s="201"/>
      <c r="Z358" s="201"/>
    </row>
    <row r="359" spans="21:26" ht="39.950000000000003" customHeight="1" x14ac:dyDescent="0.25">
      <c r="U359" s="201"/>
      <c r="V359" s="201"/>
      <c r="W359" s="201"/>
      <c r="X359" s="201"/>
      <c r="Y359" s="201"/>
      <c r="Z359" s="201"/>
    </row>
    <row r="360" spans="21:26" ht="39.950000000000003" customHeight="1" x14ac:dyDescent="0.25">
      <c r="U360" s="201"/>
      <c r="V360" s="201"/>
      <c r="W360" s="201"/>
      <c r="X360" s="201"/>
      <c r="Y360" s="201"/>
      <c r="Z360" s="201"/>
    </row>
    <row r="361" spans="21:26" ht="39.950000000000003" customHeight="1" x14ac:dyDescent="0.25">
      <c r="U361" s="201"/>
      <c r="V361" s="201"/>
      <c r="W361" s="201"/>
      <c r="X361" s="201"/>
      <c r="Y361" s="201"/>
      <c r="Z361" s="201"/>
    </row>
    <row r="362" spans="21:26" ht="39.950000000000003" customHeight="1" x14ac:dyDescent="0.25">
      <c r="U362" s="201"/>
      <c r="V362" s="201"/>
      <c r="W362" s="201"/>
      <c r="X362" s="201"/>
      <c r="Y362" s="201"/>
      <c r="Z362" s="201"/>
    </row>
    <row r="363" spans="21:26" ht="39.950000000000003" customHeight="1" x14ac:dyDescent="0.25">
      <c r="U363" s="201"/>
      <c r="V363" s="201"/>
      <c r="W363" s="201"/>
      <c r="X363" s="201"/>
      <c r="Y363" s="201"/>
      <c r="Z363" s="201"/>
    </row>
    <row r="364" spans="21:26" ht="39.950000000000003" customHeight="1" x14ac:dyDescent="0.25">
      <c r="U364" s="201"/>
      <c r="V364" s="201"/>
      <c r="W364" s="201"/>
      <c r="X364" s="201"/>
      <c r="Y364" s="201"/>
      <c r="Z364" s="201"/>
    </row>
    <row r="365" spans="21:26" ht="39.950000000000003" customHeight="1" x14ac:dyDescent="0.25">
      <c r="U365" s="201"/>
      <c r="V365" s="201"/>
      <c r="W365" s="201"/>
      <c r="X365" s="201"/>
      <c r="Y365" s="201"/>
      <c r="Z365" s="201"/>
    </row>
    <row r="366" spans="21:26" ht="39.950000000000003" customHeight="1" x14ac:dyDescent="0.25">
      <c r="U366" s="201"/>
      <c r="V366" s="201"/>
      <c r="W366" s="201"/>
      <c r="X366" s="201"/>
      <c r="Y366" s="201"/>
      <c r="Z366" s="201"/>
    </row>
    <row r="367" spans="21:26" ht="39.950000000000003" customHeight="1" x14ac:dyDescent="0.25">
      <c r="U367" s="201"/>
      <c r="V367" s="201"/>
      <c r="W367" s="201"/>
      <c r="X367" s="201"/>
      <c r="Y367" s="201"/>
      <c r="Z367" s="201"/>
    </row>
    <row r="368" spans="21:26" ht="39.950000000000003" customHeight="1" x14ac:dyDescent="0.25">
      <c r="U368" s="201"/>
      <c r="V368" s="201"/>
      <c r="W368" s="201"/>
      <c r="X368" s="201"/>
      <c r="Y368" s="201"/>
      <c r="Z368" s="201"/>
    </row>
    <row r="369" spans="21:26" ht="39.950000000000003" customHeight="1" x14ac:dyDescent="0.25">
      <c r="U369" s="201"/>
      <c r="V369" s="201"/>
      <c r="W369" s="201"/>
      <c r="X369" s="201"/>
      <c r="Y369" s="201"/>
      <c r="Z369" s="201"/>
    </row>
    <row r="370" spans="21:26" ht="39.950000000000003" customHeight="1" x14ac:dyDescent="0.25">
      <c r="U370" s="201"/>
      <c r="V370" s="201"/>
      <c r="W370" s="201"/>
      <c r="X370" s="201"/>
      <c r="Y370" s="201"/>
      <c r="Z370" s="201"/>
    </row>
    <row r="371" spans="21:26" ht="39.950000000000003" customHeight="1" x14ac:dyDescent="0.25">
      <c r="U371" s="201"/>
      <c r="V371" s="201"/>
      <c r="W371" s="201"/>
      <c r="X371" s="201"/>
      <c r="Y371" s="201"/>
      <c r="Z371" s="201"/>
    </row>
    <row r="372" spans="21:26" ht="39.950000000000003" customHeight="1" x14ac:dyDescent="0.25">
      <c r="U372" s="201"/>
      <c r="V372" s="201"/>
      <c r="W372" s="201"/>
      <c r="X372" s="201"/>
      <c r="Y372" s="201"/>
      <c r="Z372" s="201"/>
    </row>
    <row r="373" spans="21:26" ht="39.950000000000003" customHeight="1" x14ac:dyDescent="0.25">
      <c r="U373" s="201"/>
      <c r="V373" s="201"/>
      <c r="W373" s="201"/>
      <c r="X373" s="201"/>
      <c r="Y373" s="201"/>
      <c r="Z373" s="201"/>
    </row>
    <row r="374" spans="21:26" ht="39.950000000000003" customHeight="1" x14ac:dyDescent="0.25">
      <c r="U374" s="201"/>
      <c r="V374" s="201"/>
      <c r="W374" s="201"/>
      <c r="X374" s="201"/>
      <c r="Y374" s="201"/>
      <c r="Z374" s="201"/>
    </row>
    <row r="375" spans="21:26" ht="39.950000000000003" customHeight="1" x14ac:dyDescent="0.25">
      <c r="U375" s="201"/>
      <c r="V375" s="201"/>
      <c r="W375" s="201"/>
      <c r="X375" s="201"/>
      <c r="Y375" s="201"/>
      <c r="Z375" s="201"/>
    </row>
    <row r="376" spans="21:26" ht="39.950000000000003" customHeight="1" x14ac:dyDescent="0.25">
      <c r="U376" s="201"/>
      <c r="V376" s="201"/>
      <c r="W376" s="201"/>
      <c r="X376" s="201"/>
      <c r="Y376" s="201"/>
      <c r="Z376" s="201"/>
    </row>
    <row r="377" spans="21:26" ht="39.950000000000003" customHeight="1" x14ac:dyDescent="0.25">
      <c r="U377" s="201"/>
      <c r="V377" s="201"/>
      <c r="W377" s="201"/>
      <c r="X377" s="201"/>
      <c r="Y377" s="201"/>
      <c r="Z377" s="201"/>
    </row>
    <row r="378" spans="21:26" ht="39.950000000000003" customHeight="1" x14ac:dyDescent="0.25">
      <c r="U378" s="201"/>
      <c r="V378" s="201"/>
      <c r="W378" s="201"/>
      <c r="X378" s="201"/>
      <c r="Y378" s="201"/>
      <c r="Z378" s="201"/>
    </row>
    <row r="379" spans="21:26" ht="39.950000000000003" customHeight="1" x14ac:dyDescent="0.25">
      <c r="U379" s="201"/>
      <c r="V379" s="201"/>
      <c r="W379" s="201"/>
      <c r="X379" s="201"/>
      <c r="Y379" s="201"/>
      <c r="Z379" s="201"/>
    </row>
    <row r="380" spans="21:26" ht="39.950000000000003" customHeight="1" x14ac:dyDescent="0.25">
      <c r="U380" s="201"/>
      <c r="V380" s="201"/>
      <c r="W380" s="201"/>
      <c r="X380" s="201"/>
      <c r="Y380" s="201"/>
      <c r="Z380" s="201"/>
    </row>
    <row r="381" spans="21:26" ht="39.950000000000003" customHeight="1" x14ac:dyDescent="0.25">
      <c r="U381" s="201"/>
      <c r="V381" s="201"/>
      <c r="W381" s="201"/>
      <c r="X381" s="201"/>
      <c r="Y381" s="201"/>
      <c r="Z381" s="201"/>
    </row>
    <row r="382" spans="21:26" ht="39.950000000000003" customHeight="1" x14ac:dyDescent="0.25">
      <c r="U382" s="201"/>
      <c r="V382" s="201"/>
      <c r="W382" s="201"/>
      <c r="X382" s="201"/>
      <c r="Y382" s="201"/>
      <c r="Z382" s="201"/>
    </row>
    <row r="383" spans="21:26" ht="39.950000000000003" customHeight="1" x14ac:dyDescent="0.25">
      <c r="U383" s="201"/>
      <c r="V383" s="201"/>
      <c r="W383" s="201"/>
      <c r="X383" s="201"/>
      <c r="Y383" s="201"/>
      <c r="Z383" s="201"/>
    </row>
    <row r="384" spans="21:26" ht="39.950000000000003" customHeight="1" x14ac:dyDescent="0.25">
      <c r="U384" s="201"/>
      <c r="V384" s="201"/>
      <c r="W384" s="201"/>
      <c r="X384" s="201"/>
      <c r="Y384" s="201"/>
      <c r="Z384" s="201"/>
    </row>
    <row r="385" spans="21:26" ht="39.950000000000003" customHeight="1" x14ac:dyDescent="0.25">
      <c r="U385" s="201"/>
      <c r="V385" s="201"/>
      <c r="W385" s="201"/>
      <c r="X385" s="201"/>
      <c r="Y385" s="201"/>
      <c r="Z385" s="201"/>
    </row>
    <row r="386" spans="21:26" ht="39.950000000000003" customHeight="1" x14ac:dyDescent="0.25">
      <c r="U386" s="201"/>
      <c r="V386" s="201"/>
      <c r="W386" s="201"/>
      <c r="X386" s="201"/>
      <c r="Y386" s="201"/>
      <c r="Z386" s="201"/>
    </row>
    <row r="387" spans="21:26" ht="39.950000000000003" customHeight="1" x14ac:dyDescent="0.25">
      <c r="U387" s="201"/>
      <c r="V387" s="201"/>
      <c r="W387" s="201"/>
      <c r="X387" s="201"/>
      <c r="Y387" s="201"/>
      <c r="Z387" s="201"/>
    </row>
    <row r="388" spans="21:26" ht="39.950000000000003" customHeight="1" x14ac:dyDescent="0.25">
      <c r="U388" s="201"/>
      <c r="V388" s="201"/>
      <c r="W388" s="201"/>
      <c r="X388" s="201"/>
      <c r="Y388" s="201"/>
      <c r="Z388" s="201"/>
    </row>
    <row r="389" spans="21:26" ht="39.950000000000003" customHeight="1" x14ac:dyDescent="0.25">
      <c r="U389" s="201"/>
      <c r="V389" s="201"/>
      <c r="W389" s="201"/>
      <c r="X389" s="201"/>
      <c r="Y389" s="201"/>
      <c r="Z389" s="201"/>
    </row>
    <row r="390" spans="21:26" ht="39.950000000000003" customHeight="1" x14ac:dyDescent="0.25">
      <c r="U390" s="201"/>
      <c r="V390" s="201"/>
      <c r="W390" s="201"/>
      <c r="X390" s="201"/>
      <c r="Y390" s="201"/>
      <c r="Z390" s="201"/>
    </row>
    <row r="391" spans="21:26" ht="39.950000000000003" customHeight="1" x14ac:dyDescent="0.25">
      <c r="U391" s="201"/>
      <c r="V391" s="201"/>
      <c r="W391" s="201"/>
      <c r="X391" s="201"/>
      <c r="Y391" s="201"/>
      <c r="Z391" s="201"/>
    </row>
    <row r="392" spans="21:26" ht="39.950000000000003" customHeight="1" x14ac:dyDescent="0.25">
      <c r="U392" s="201"/>
      <c r="V392" s="201"/>
      <c r="W392" s="201"/>
      <c r="X392" s="201"/>
      <c r="Y392" s="201"/>
      <c r="Z392" s="201"/>
    </row>
    <row r="393" spans="21:26" ht="39.950000000000003" customHeight="1" x14ac:dyDescent="0.25">
      <c r="U393" s="201"/>
      <c r="V393" s="201"/>
      <c r="W393" s="201"/>
      <c r="X393" s="201"/>
      <c r="Y393" s="201"/>
      <c r="Z393" s="201"/>
    </row>
    <row r="394" spans="21:26" ht="39.950000000000003" customHeight="1" x14ac:dyDescent="0.25">
      <c r="U394" s="201"/>
      <c r="V394" s="201"/>
      <c r="W394" s="201"/>
      <c r="X394" s="201"/>
      <c r="Y394" s="201"/>
      <c r="Z394" s="201"/>
    </row>
    <row r="395" spans="21:26" ht="39.950000000000003" customHeight="1" x14ac:dyDescent="0.25">
      <c r="U395" s="201"/>
      <c r="V395" s="201"/>
      <c r="W395" s="201"/>
      <c r="X395" s="201"/>
      <c r="Y395" s="201"/>
      <c r="Z395" s="201"/>
    </row>
    <row r="396" spans="21:26" ht="39.950000000000003" customHeight="1" x14ac:dyDescent="0.25">
      <c r="U396" s="201"/>
      <c r="V396" s="201"/>
      <c r="W396" s="201"/>
      <c r="X396" s="201"/>
      <c r="Y396" s="201"/>
      <c r="Z396" s="201"/>
    </row>
    <row r="397" spans="21:26" ht="39.950000000000003" customHeight="1" x14ac:dyDescent="0.25">
      <c r="U397" s="201"/>
      <c r="V397" s="201"/>
      <c r="W397" s="201"/>
      <c r="X397" s="201"/>
      <c r="Y397" s="201"/>
      <c r="Z397" s="201"/>
    </row>
    <row r="398" spans="21:26" ht="39.950000000000003" customHeight="1" x14ac:dyDescent="0.25">
      <c r="U398" s="201"/>
      <c r="V398" s="201"/>
      <c r="W398" s="201"/>
      <c r="X398" s="201"/>
      <c r="Y398" s="201"/>
      <c r="Z398" s="201"/>
    </row>
    <row r="399" spans="21:26" ht="39.950000000000003" customHeight="1" x14ac:dyDescent="0.25">
      <c r="U399" s="201"/>
      <c r="V399" s="201"/>
      <c r="W399" s="201"/>
      <c r="X399" s="201"/>
      <c r="Y399" s="201"/>
      <c r="Z399" s="201"/>
    </row>
    <row r="400" spans="21:26" ht="39.950000000000003" customHeight="1" x14ac:dyDescent="0.25">
      <c r="U400" s="201"/>
      <c r="V400" s="201"/>
      <c r="W400" s="201"/>
      <c r="X400" s="201"/>
      <c r="Y400" s="201"/>
      <c r="Z400" s="201"/>
    </row>
    <row r="401" spans="21:26" ht="39.950000000000003" customHeight="1" x14ac:dyDescent="0.25">
      <c r="U401" s="201"/>
      <c r="V401" s="201"/>
      <c r="W401" s="201"/>
      <c r="X401" s="201"/>
      <c r="Y401" s="201"/>
      <c r="Z401" s="201"/>
    </row>
    <row r="402" spans="21:26" ht="39.950000000000003" customHeight="1" x14ac:dyDescent="0.25">
      <c r="U402" s="201"/>
      <c r="V402" s="201"/>
      <c r="W402" s="201"/>
      <c r="X402" s="201"/>
      <c r="Y402" s="201"/>
      <c r="Z402" s="201"/>
    </row>
    <row r="403" spans="21:26" ht="39.950000000000003" customHeight="1" x14ac:dyDescent="0.25">
      <c r="U403" s="201"/>
      <c r="V403" s="201"/>
      <c r="W403" s="201"/>
      <c r="X403" s="201"/>
      <c r="Y403" s="201"/>
      <c r="Z403" s="201"/>
    </row>
    <row r="404" spans="21:26" ht="39.950000000000003" customHeight="1" x14ac:dyDescent="0.25">
      <c r="U404" s="201"/>
      <c r="V404" s="201"/>
      <c r="W404" s="201"/>
      <c r="X404" s="201"/>
      <c r="Y404" s="201"/>
      <c r="Z404" s="201"/>
    </row>
    <row r="405" spans="21:26" ht="39.950000000000003" customHeight="1" x14ac:dyDescent="0.25">
      <c r="U405" s="201"/>
      <c r="V405" s="201"/>
      <c r="W405" s="201"/>
      <c r="X405" s="201"/>
      <c r="Y405" s="201"/>
      <c r="Z405" s="201"/>
    </row>
    <row r="406" spans="21:26" ht="39.950000000000003" customHeight="1" x14ac:dyDescent="0.25">
      <c r="U406" s="201"/>
      <c r="V406" s="201"/>
      <c r="W406" s="201"/>
      <c r="X406" s="201"/>
      <c r="Y406" s="201"/>
      <c r="Z406" s="201"/>
    </row>
    <row r="407" spans="21:26" ht="39.950000000000003" customHeight="1" x14ac:dyDescent="0.25">
      <c r="U407" s="201"/>
      <c r="V407" s="201"/>
      <c r="W407" s="201"/>
      <c r="X407" s="201"/>
      <c r="Y407" s="201"/>
      <c r="Z407" s="201"/>
    </row>
    <row r="408" spans="21:26" ht="39.950000000000003" customHeight="1" x14ac:dyDescent="0.25">
      <c r="U408" s="201"/>
      <c r="V408" s="201"/>
      <c r="W408" s="201"/>
      <c r="X408" s="201"/>
      <c r="Y408" s="201"/>
      <c r="Z408" s="201"/>
    </row>
    <row r="409" spans="21:26" ht="39.950000000000003" customHeight="1" x14ac:dyDescent="0.25">
      <c r="U409" s="201"/>
      <c r="V409" s="201"/>
      <c r="W409" s="201"/>
      <c r="X409" s="201"/>
      <c r="Y409" s="201"/>
      <c r="Z409" s="201"/>
    </row>
    <row r="410" spans="21:26" ht="39.950000000000003" customHeight="1" x14ac:dyDescent="0.25">
      <c r="U410" s="201"/>
      <c r="V410" s="201"/>
      <c r="W410" s="201"/>
      <c r="X410" s="201"/>
      <c r="Y410" s="201"/>
      <c r="Z410" s="201"/>
    </row>
    <row r="411" spans="21:26" ht="39.950000000000003" customHeight="1" x14ac:dyDescent="0.25">
      <c r="U411" s="201"/>
      <c r="V411" s="201"/>
      <c r="W411" s="201"/>
      <c r="X411" s="201"/>
      <c r="Y411" s="201"/>
      <c r="Z411" s="201"/>
    </row>
    <row r="412" spans="21:26" ht="39.950000000000003" customHeight="1" x14ac:dyDescent="0.25">
      <c r="U412" s="201"/>
      <c r="V412" s="201"/>
      <c r="W412" s="201"/>
      <c r="X412" s="201"/>
      <c r="Y412" s="201"/>
      <c r="Z412" s="201"/>
    </row>
    <row r="413" spans="21:26" ht="39.950000000000003" customHeight="1" x14ac:dyDescent="0.25">
      <c r="U413" s="201"/>
      <c r="V413" s="201"/>
      <c r="W413" s="201"/>
      <c r="X413" s="201"/>
      <c r="Y413" s="201"/>
      <c r="Z413" s="201"/>
    </row>
    <row r="414" spans="21:26" ht="39.950000000000003" customHeight="1" x14ac:dyDescent="0.25">
      <c r="U414" s="201"/>
      <c r="V414" s="201"/>
      <c r="W414" s="201"/>
      <c r="X414" s="201"/>
      <c r="Y414" s="201"/>
      <c r="Z414" s="201"/>
    </row>
    <row r="415" spans="21:26" ht="39.950000000000003" customHeight="1" x14ac:dyDescent="0.25">
      <c r="U415" s="201"/>
      <c r="V415" s="201"/>
      <c r="W415" s="201"/>
      <c r="X415" s="201"/>
      <c r="Y415" s="201"/>
      <c r="Z415" s="201"/>
    </row>
    <row r="416" spans="21:26" ht="39.950000000000003" customHeight="1" x14ac:dyDescent="0.25">
      <c r="U416" s="201"/>
      <c r="V416" s="201"/>
      <c r="W416" s="201"/>
      <c r="X416" s="201"/>
      <c r="Y416" s="201"/>
      <c r="Z416" s="201"/>
    </row>
    <row r="417" spans="21:26" ht="39.950000000000003" customHeight="1" x14ac:dyDescent="0.25">
      <c r="U417" s="201"/>
      <c r="V417" s="201"/>
      <c r="W417" s="201"/>
      <c r="X417" s="201"/>
      <c r="Y417" s="201"/>
      <c r="Z417" s="201"/>
    </row>
    <row r="418" spans="21:26" ht="39.950000000000003" customHeight="1" x14ac:dyDescent="0.25">
      <c r="U418" s="201"/>
      <c r="V418" s="201"/>
      <c r="W418" s="201"/>
      <c r="X418" s="201"/>
      <c r="Y418" s="201"/>
      <c r="Z418" s="201"/>
    </row>
    <row r="419" spans="21:26" ht="39.950000000000003" customHeight="1" x14ac:dyDescent="0.25">
      <c r="U419" s="201"/>
      <c r="V419" s="201"/>
      <c r="W419" s="201"/>
      <c r="X419" s="201"/>
      <c r="Y419" s="201"/>
      <c r="Z419" s="201"/>
    </row>
    <row r="420" spans="21:26" ht="39.950000000000003" customHeight="1" x14ac:dyDescent="0.25">
      <c r="U420" s="201"/>
      <c r="V420" s="201"/>
      <c r="W420" s="201"/>
      <c r="X420" s="201"/>
      <c r="Y420" s="201"/>
      <c r="Z420" s="201"/>
    </row>
    <row r="421" spans="21:26" ht="39.950000000000003" customHeight="1" x14ac:dyDescent="0.25">
      <c r="U421" s="201"/>
      <c r="V421" s="201"/>
      <c r="W421" s="201"/>
      <c r="X421" s="201"/>
      <c r="Y421" s="201"/>
      <c r="Z421" s="201"/>
    </row>
    <row r="422" spans="21:26" ht="39.950000000000003" customHeight="1" x14ac:dyDescent="0.25">
      <c r="U422" s="201"/>
      <c r="V422" s="201"/>
      <c r="W422" s="201"/>
      <c r="X422" s="201"/>
      <c r="Y422" s="201"/>
      <c r="Z422" s="201"/>
    </row>
    <row r="423" spans="21:26" ht="39.950000000000003" customHeight="1" x14ac:dyDescent="0.25">
      <c r="U423" s="201"/>
      <c r="V423" s="201"/>
      <c r="W423" s="201"/>
      <c r="X423" s="201"/>
      <c r="Y423" s="201"/>
      <c r="Z423" s="201"/>
    </row>
    <row r="424" spans="21:26" ht="39.950000000000003" customHeight="1" x14ac:dyDescent="0.25">
      <c r="U424" s="201"/>
      <c r="V424" s="201"/>
      <c r="W424" s="201"/>
      <c r="X424" s="201"/>
      <c r="Y424" s="201"/>
      <c r="Z424" s="201"/>
    </row>
    <row r="425" spans="21:26" ht="39.950000000000003" customHeight="1" x14ac:dyDescent="0.25">
      <c r="U425" s="201"/>
      <c r="V425" s="201"/>
      <c r="W425" s="201"/>
      <c r="X425" s="201"/>
      <c r="Y425" s="201"/>
      <c r="Z425" s="201"/>
    </row>
    <row r="426" spans="21:26" ht="39.950000000000003" customHeight="1" x14ac:dyDescent="0.25">
      <c r="U426" s="201"/>
      <c r="V426" s="201"/>
      <c r="W426" s="201"/>
      <c r="X426" s="201"/>
      <c r="Y426" s="201"/>
      <c r="Z426" s="201"/>
    </row>
    <row r="427" spans="21:26" ht="39.950000000000003" customHeight="1" x14ac:dyDescent="0.25">
      <c r="U427" s="201"/>
      <c r="V427" s="201"/>
      <c r="W427" s="201"/>
      <c r="X427" s="201"/>
      <c r="Y427" s="201"/>
      <c r="Z427" s="201"/>
    </row>
    <row r="428" spans="21:26" ht="39.950000000000003" customHeight="1" x14ac:dyDescent="0.25">
      <c r="U428" s="201"/>
      <c r="V428" s="201"/>
      <c r="W428" s="201"/>
      <c r="X428" s="201"/>
      <c r="Y428" s="201"/>
      <c r="Z428" s="201"/>
    </row>
    <row r="429" spans="21:26" ht="39.950000000000003" customHeight="1" x14ac:dyDescent="0.25">
      <c r="U429" s="201"/>
      <c r="V429" s="201"/>
      <c r="W429" s="201"/>
      <c r="X429" s="201"/>
      <c r="Y429" s="201"/>
      <c r="Z429" s="201"/>
    </row>
    <row r="430" spans="21:26" ht="39.950000000000003" customHeight="1" x14ac:dyDescent="0.25">
      <c r="U430" s="201"/>
      <c r="V430" s="201"/>
      <c r="W430" s="201"/>
      <c r="X430" s="201"/>
      <c r="Y430" s="201"/>
      <c r="Z430" s="201"/>
    </row>
    <row r="431" spans="21:26" ht="39.950000000000003" customHeight="1" x14ac:dyDescent="0.25">
      <c r="U431" s="201"/>
      <c r="V431" s="201"/>
      <c r="W431" s="201"/>
      <c r="X431" s="201"/>
      <c r="Y431" s="201"/>
      <c r="Z431" s="201"/>
    </row>
    <row r="432" spans="21:26" ht="39.950000000000003" customHeight="1" x14ac:dyDescent="0.25">
      <c r="U432" s="201"/>
      <c r="V432" s="201"/>
      <c r="W432" s="201"/>
      <c r="X432" s="201"/>
      <c r="Y432" s="201"/>
      <c r="Z432" s="201"/>
    </row>
    <row r="433" spans="21:26" ht="39.950000000000003" customHeight="1" x14ac:dyDescent="0.25">
      <c r="U433" s="201"/>
      <c r="V433" s="201"/>
      <c r="W433" s="201"/>
      <c r="X433" s="201"/>
      <c r="Y433" s="201"/>
      <c r="Z433" s="201"/>
    </row>
    <row r="434" spans="21:26" ht="39.950000000000003" customHeight="1" x14ac:dyDescent="0.25">
      <c r="U434" s="201"/>
      <c r="V434" s="201"/>
      <c r="W434" s="201"/>
      <c r="X434" s="201"/>
      <c r="Y434" s="201"/>
      <c r="Z434" s="201"/>
    </row>
    <row r="435" spans="21:26" ht="39.950000000000003" customHeight="1" x14ac:dyDescent="0.25">
      <c r="U435" s="201"/>
      <c r="V435" s="201"/>
      <c r="W435" s="201"/>
      <c r="X435" s="201"/>
      <c r="Y435" s="201"/>
      <c r="Z435" s="201"/>
    </row>
    <row r="436" spans="21:26" ht="39.950000000000003" customHeight="1" x14ac:dyDescent="0.25">
      <c r="U436" s="201"/>
      <c r="V436" s="201"/>
      <c r="W436" s="201"/>
      <c r="X436" s="201"/>
      <c r="Y436" s="201"/>
      <c r="Z436" s="201"/>
    </row>
    <row r="437" spans="21:26" ht="39.950000000000003" customHeight="1" x14ac:dyDescent="0.25">
      <c r="U437" s="201"/>
      <c r="V437" s="201"/>
      <c r="W437" s="201"/>
      <c r="X437" s="201"/>
      <c r="Y437" s="201"/>
      <c r="Z437" s="201"/>
    </row>
    <row r="438" spans="21:26" ht="39.950000000000003" customHeight="1" x14ac:dyDescent="0.25">
      <c r="U438" s="201"/>
      <c r="V438" s="201"/>
      <c r="W438" s="201"/>
      <c r="X438" s="201"/>
      <c r="Y438" s="201"/>
      <c r="Z438" s="201"/>
    </row>
    <row r="439" spans="21:26" ht="39.950000000000003" customHeight="1" x14ac:dyDescent="0.25">
      <c r="U439" s="201"/>
      <c r="V439" s="201"/>
      <c r="W439" s="201"/>
      <c r="X439" s="201"/>
      <c r="Y439" s="201"/>
      <c r="Z439" s="201"/>
    </row>
    <row r="440" spans="21:26" ht="39.950000000000003" customHeight="1" x14ac:dyDescent="0.25">
      <c r="U440" s="201"/>
      <c r="V440" s="201"/>
      <c r="W440" s="201"/>
      <c r="X440" s="201"/>
      <c r="Y440" s="201"/>
      <c r="Z440" s="201"/>
    </row>
    <row r="441" spans="21:26" ht="39.950000000000003" customHeight="1" x14ac:dyDescent="0.25">
      <c r="U441" s="201"/>
      <c r="V441" s="201"/>
      <c r="W441" s="201"/>
      <c r="X441" s="201"/>
      <c r="Y441" s="201"/>
      <c r="Z441" s="201"/>
    </row>
    <row r="442" spans="21:26" ht="39.950000000000003" customHeight="1" x14ac:dyDescent="0.25">
      <c r="U442" s="201"/>
      <c r="V442" s="201"/>
      <c r="W442" s="201"/>
      <c r="X442" s="201"/>
      <c r="Y442" s="201"/>
      <c r="Z442" s="201"/>
    </row>
    <row r="443" spans="21:26" ht="39.950000000000003" customHeight="1" x14ac:dyDescent="0.25">
      <c r="U443" s="201"/>
      <c r="V443" s="201"/>
      <c r="W443" s="201"/>
      <c r="X443" s="201"/>
      <c r="Y443" s="201"/>
      <c r="Z443" s="201"/>
    </row>
    <row r="444" spans="21:26" ht="39.950000000000003" customHeight="1" x14ac:dyDescent="0.25">
      <c r="U444" s="201"/>
      <c r="V444" s="201"/>
      <c r="W444" s="201"/>
      <c r="X444" s="201"/>
      <c r="Y444" s="201"/>
      <c r="Z444" s="201"/>
    </row>
    <row r="445" spans="21:26" ht="39.950000000000003" customHeight="1" x14ac:dyDescent="0.25">
      <c r="U445" s="201"/>
      <c r="V445" s="201"/>
      <c r="W445" s="201"/>
      <c r="X445" s="201"/>
      <c r="Y445" s="201"/>
      <c r="Z445" s="201"/>
    </row>
    <row r="446" spans="21:26" ht="39.950000000000003" customHeight="1" x14ac:dyDescent="0.25">
      <c r="U446" s="201"/>
      <c r="V446" s="201"/>
      <c r="W446" s="201"/>
      <c r="X446" s="201"/>
      <c r="Y446" s="201"/>
      <c r="Z446" s="201"/>
    </row>
    <row r="447" spans="21:26" ht="39.950000000000003" customHeight="1" x14ac:dyDescent="0.25">
      <c r="U447" s="201"/>
      <c r="V447" s="201"/>
      <c r="W447" s="201"/>
      <c r="X447" s="201"/>
      <c r="Y447" s="201"/>
      <c r="Z447" s="201"/>
    </row>
    <row r="448" spans="21:26" ht="39.950000000000003" customHeight="1" x14ac:dyDescent="0.25">
      <c r="U448" s="201"/>
      <c r="V448" s="201"/>
      <c r="W448" s="201"/>
      <c r="X448" s="201"/>
      <c r="Y448" s="201"/>
      <c r="Z448" s="201"/>
    </row>
    <row r="449" spans="21:26" ht="39.950000000000003" customHeight="1" x14ac:dyDescent="0.25">
      <c r="U449" s="201"/>
      <c r="V449" s="201"/>
      <c r="W449" s="201"/>
      <c r="X449" s="201"/>
      <c r="Y449" s="201"/>
      <c r="Z449" s="201"/>
    </row>
    <row r="450" spans="21:26" ht="39.950000000000003" customHeight="1" x14ac:dyDescent="0.25">
      <c r="U450" s="201"/>
      <c r="V450" s="201"/>
      <c r="W450" s="201"/>
      <c r="X450" s="201"/>
      <c r="Y450" s="201"/>
      <c r="Z450" s="201"/>
    </row>
    <row r="451" spans="21:26" ht="39.950000000000003" customHeight="1" x14ac:dyDescent="0.25">
      <c r="U451" s="201"/>
      <c r="V451" s="201"/>
      <c r="W451" s="201"/>
      <c r="X451" s="201"/>
      <c r="Y451" s="201"/>
      <c r="Z451" s="201"/>
    </row>
    <row r="452" spans="21:26" ht="39.950000000000003" customHeight="1" x14ac:dyDescent="0.25">
      <c r="U452" s="201"/>
      <c r="V452" s="201"/>
      <c r="W452" s="201"/>
      <c r="X452" s="201"/>
      <c r="Y452" s="201"/>
      <c r="Z452" s="201"/>
    </row>
    <row r="453" spans="21:26" ht="39.950000000000003" customHeight="1" x14ac:dyDescent="0.25">
      <c r="U453" s="201"/>
      <c r="V453" s="201"/>
      <c r="W453" s="201"/>
      <c r="X453" s="201"/>
      <c r="Y453" s="201"/>
      <c r="Z453" s="201"/>
    </row>
    <row r="454" spans="21:26" ht="39.950000000000003" customHeight="1" x14ac:dyDescent="0.25">
      <c r="U454" s="201"/>
      <c r="V454" s="201"/>
      <c r="W454" s="201"/>
      <c r="X454" s="201"/>
      <c r="Y454" s="201"/>
      <c r="Z454" s="201"/>
    </row>
    <row r="455" spans="21:26" ht="39.950000000000003" customHeight="1" x14ac:dyDescent="0.25">
      <c r="U455" s="201"/>
      <c r="V455" s="201"/>
      <c r="W455" s="201"/>
      <c r="X455" s="201"/>
      <c r="Y455" s="201"/>
      <c r="Z455" s="201"/>
    </row>
    <row r="456" spans="21:26" ht="39.950000000000003" customHeight="1" x14ac:dyDescent="0.25">
      <c r="U456" s="201"/>
      <c r="V456" s="201"/>
      <c r="W456" s="201"/>
      <c r="X456" s="201"/>
      <c r="Y456" s="201"/>
      <c r="Z456" s="201"/>
    </row>
    <row r="457" spans="21:26" ht="39.950000000000003" customHeight="1" x14ac:dyDescent="0.25">
      <c r="U457" s="201"/>
      <c r="V457" s="201"/>
      <c r="W457" s="201"/>
      <c r="X457" s="201"/>
      <c r="Y457" s="201"/>
      <c r="Z457" s="201"/>
    </row>
    <row r="458" spans="21:26" ht="39.950000000000003" customHeight="1" x14ac:dyDescent="0.25">
      <c r="U458" s="201"/>
      <c r="V458" s="201"/>
      <c r="W458" s="201"/>
      <c r="X458" s="201"/>
      <c r="Y458" s="201"/>
      <c r="Z458" s="201"/>
    </row>
    <row r="459" spans="21:26" ht="39.950000000000003" customHeight="1" x14ac:dyDescent="0.25">
      <c r="U459" s="201"/>
      <c r="V459" s="201"/>
      <c r="W459" s="201"/>
      <c r="X459" s="201"/>
      <c r="Y459" s="201"/>
      <c r="Z459" s="201"/>
    </row>
    <row r="460" spans="21:26" ht="39.950000000000003" customHeight="1" x14ac:dyDescent="0.25">
      <c r="U460" s="201"/>
      <c r="V460" s="201"/>
      <c r="W460" s="201"/>
      <c r="X460" s="201"/>
      <c r="Y460" s="201"/>
      <c r="Z460" s="201"/>
    </row>
    <row r="461" spans="21:26" ht="39.950000000000003" customHeight="1" x14ac:dyDescent="0.25">
      <c r="U461" s="201"/>
      <c r="V461" s="201"/>
      <c r="W461" s="201"/>
      <c r="X461" s="201"/>
      <c r="Y461" s="201"/>
      <c r="Z461" s="201"/>
    </row>
    <row r="462" spans="21:26" ht="39.950000000000003" customHeight="1" x14ac:dyDescent="0.25">
      <c r="U462" s="201"/>
      <c r="V462" s="201"/>
      <c r="W462" s="201"/>
      <c r="X462" s="201"/>
      <c r="Y462" s="201"/>
      <c r="Z462" s="201"/>
    </row>
    <row r="463" spans="21:26" ht="39.950000000000003" customHeight="1" x14ac:dyDescent="0.25">
      <c r="U463" s="201"/>
      <c r="V463" s="201"/>
      <c r="W463" s="201"/>
      <c r="X463" s="201"/>
      <c r="Y463" s="201"/>
      <c r="Z463" s="201"/>
    </row>
    <row r="464" spans="21:26" ht="39.950000000000003" customHeight="1" x14ac:dyDescent="0.25">
      <c r="U464" s="201"/>
      <c r="V464" s="201"/>
      <c r="W464" s="201"/>
      <c r="X464" s="201"/>
      <c r="Y464" s="201"/>
      <c r="Z464" s="201"/>
    </row>
    <row r="465" spans="21:26" ht="39.950000000000003" customHeight="1" x14ac:dyDescent="0.25">
      <c r="U465" s="201"/>
      <c r="V465" s="201"/>
      <c r="W465" s="201"/>
      <c r="X465" s="201"/>
      <c r="Y465" s="201"/>
      <c r="Z465" s="201"/>
    </row>
    <row r="466" spans="21:26" ht="39.950000000000003" customHeight="1" x14ac:dyDescent="0.25">
      <c r="U466" s="201"/>
      <c r="V466" s="201"/>
      <c r="W466" s="201"/>
      <c r="X466" s="201"/>
      <c r="Y466" s="201"/>
      <c r="Z466" s="201"/>
    </row>
    <row r="467" spans="21:26" ht="39.950000000000003" customHeight="1" x14ac:dyDescent="0.25">
      <c r="U467" s="201"/>
      <c r="V467" s="201"/>
      <c r="W467" s="201"/>
      <c r="X467" s="201"/>
      <c r="Y467" s="201"/>
      <c r="Z467" s="201"/>
    </row>
    <row r="468" spans="21:26" ht="39.950000000000003" customHeight="1" x14ac:dyDescent="0.25">
      <c r="U468" s="201"/>
      <c r="V468" s="201"/>
      <c r="W468" s="201"/>
      <c r="X468" s="201"/>
      <c r="Y468" s="201"/>
      <c r="Z468" s="201"/>
    </row>
    <row r="469" spans="21:26" ht="39.950000000000003" customHeight="1" x14ac:dyDescent="0.25">
      <c r="U469" s="201"/>
      <c r="V469" s="201"/>
      <c r="W469" s="201"/>
      <c r="X469" s="201"/>
      <c r="Y469" s="201"/>
      <c r="Z469" s="201"/>
    </row>
    <row r="470" spans="21:26" ht="39.950000000000003" customHeight="1" x14ac:dyDescent="0.25">
      <c r="U470" s="201"/>
      <c r="V470" s="201"/>
      <c r="W470" s="201"/>
      <c r="X470" s="201"/>
      <c r="Y470" s="201"/>
      <c r="Z470" s="201"/>
    </row>
    <row r="471" spans="21:26" ht="39.950000000000003" customHeight="1" x14ac:dyDescent="0.25">
      <c r="U471" s="201"/>
      <c r="V471" s="201"/>
      <c r="W471" s="201"/>
      <c r="X471" s="201"/>
      <c r="Y471" s="201"/>
      <c r="Z471" s="201"/>
    </row>
    <row r="472" spans="21:26" ht="39.950000000000003" customHeight="1" x14ac:dyDescent="0.25">
      <c r="U472" s="201"/>
      <c r="V472" s="201"/>
      <c r="W472" s="201"/>
      <c r="X472" s="201"/>
      <c r="Y472" s="201"/>
      <c r="Z472" s="201"/>
    </row>
    <row r="473" spans="21:26" ht="39.950000000000003" customHeight="1" x14ac:dyDescent="0.25">
      <c r="U473" s="201"/>
      <c r="V473" s="201"/>
      <c r="W473" s="201"/>
      <c r="X473" s="201"/>
      <c r="Y473" s="201"/>
      <c r="Z473" s="201"/>
    </row>
    <row r="474" spans="21:26" ht="39.950000000000003" customHeight="1" x14ac:dyDescent="0.25">
      <c r="U474" s="201"/>
      <c r="V474" s="201"/>
      <c r="W474" s="201"/>
      <c r="X474" s="201"/>
      <c r="Y474" s="201"/>
      <c r="Z474" s="201"/>
    </row>
    <row r="475" spans="21:26" ht="39.950000000000003" customHeight="1" x14ac:dyDescent="0.25">
      <c r="U475" s="201"/>
      <c r="V475" s="201"/>
      <c r="W475" s="201"/>
      <c r="X475" s="201"/>
      <c r="Y475" s="201"/>
      <c r="Z475" s="201"/>
    </row>
    <row r="476" spans="21:26" ht="39.950000000000003" customHeight="1" x14ac:dyDescent="0.25">
      <c r="U476" s="201"/>
      <c r="V476" s="201"/>
      <c r="W476" s="201"/>
      <c r="X476" s="201"/>
      <c r="Y476" s="201"/>
      <c r="Z476" s="201"/>
    </row>
    <row r="477" spans="21:26" ht="39.950000000000003" customHeight="1" x14ac:dyDescent="0.25">
      <c r="U477" s="201"/>
      <c r="V477" s="201"/>
      <c r="W477" s="201"/>
      <c r="X477" s="201"/>
      <c r="Y477" s="201"/>
      <c r="Z477" s="201"/>
    </row>
    <row r="478" spans="21:26" ht="39.950000000000003" customHeight="1" x14ac:dyDescent="0.25">
      <c r="U478" s="201"/>
      <c r="V478" s="201"/>
      <c r="W478" s="201"/>
      <c r="X478" s="201"/>
      <c r="Y478" s="201"/>
      <c r="Z478" s="201"/>
    </row>
    <row r="479" spans="21:26" ht="39.950000000000003" customHeight="1" x14ac:dyDescent="0.25">
      <c r="U479" s="201"/>
      <c r="V479" s="201"/>
      <c r="W479" s="201"/>
      <c r="X479" s="201"/>
      <c r="Y479" s="201"/>
      <c r="Z479" s="201"/>
    </row>
    <row r="480" spans="21:26" ht="39.950000000000003" customHeight="1" x14ac:dyDescent="0.25">
      <c r="U480" s="201"/>
      <c r="V480" s="201"/>
      <c r="W480" s="201"/>
      <c r="X480" s="201"/>
      <c r="Y480" s="201"/>
      <c r="Z480" s="201"/>
    </row>
    <row r="481" spans="21:26" ht="39.950000000000003" customHeight="1" x14ac:dyDescent="0.25">
      <c r="U481" s="201"/>
      <c r="V481" s="201"/>
      <c r="W481" s="201"/>
      <c r="X481" s="201"/>
      <c r="Y481" s="201"/>
      <c r="Z481" s="201"/>
    </row>
    <row r="482" spans="21:26" ht="39.950000000000003" customHeight="1" x14ac:dyDescent="0.25">
      <c r="U482" s="201"/>
      <c r="V482" s="201"/>
      <c r="W482" s="201"/>
      <c r="X482" s="201"/>
      <c r="Y482" s="201"/>
      <c r="Z482" s="201"/>
    </row>
    <row r="483" spans="21:26" ht="39.950000000000003" customHeight="1" x14ac:dyDescent="0.25">
      <c r="U483" s="201"/>
      <c r="V483" s="201"/>
      <c r="W483" s="201"/>
      <c r="X483" s="201"/>
      <c r="Y483" s="201"/>
      <c r="Z483" s="201"/>
    </row>
    <row r="484" spans="21:26" ht="39.950000000000003" customHeight="1" x14ac:dyDescent="0.25">
      <c r="U484" s="201"/>
      <c r="V484" s="201"/>
      <c r="W484" s="201"/>
      <c r="X484" s="201"/>
      <c r="Y484" s="201"/>
      <c r="Z484" s="201"/>
    </row>
    <row r="485" spans="21:26" ht="39.950000000000003" customHeight="1" x14ac:dyDescent="0.25">
      <c r="U485" s="201"/>
      <c r="V485" s="201"/>
      <c r="W485" s="201"/>
      <c r="X485" s="201"/>
      <c r="Y485" s="201"/>
      <c r="Z485" s="201"/>
    </row>
    <row r="486" spans="21:26" ht="39.950000000000003" customHeight="1" x14ac:dyDescent="0.25">
      <c r="U486" s="201"/>
      <c r="V486" s="201"/>
      <c r="W486" s="201"/>
      <c r="X486" s="201"/>
      <c r="Y486" s="201"/>
      <c r="Z486" s="201"/>
    </row>
    <row r="487" spans="21:26" ht="39.950000000000003" customHeight="1" x14ac:dyDescent="0.25">
      <c r="U487" s="201"/>
      <c r="V487" s="201"/>
      <c r="W487" s="201"/>
      <c r="X487" s="201"/>
      <c r="Y487" s="201"/>
      <c r="Z487" s="201"/>
    </row>
    <row r="488" spans="21:26" ht="39.950000000000003" customHeight="1" x14ac:dyDescent="0.25">
      <c r="U488" s="201"/>
      <c r="V488" s="201"/>
      <c r="W488" s="201"/>
      <c r="X488" s="201"/>
      <c r="Y488" s="201"/>
      <c r="Z488" s="201"/>
    </row>
    <row r="489" spans="21:26" ht="39.950000000000003" customHeight="1" x14ac:dyDescent="0.25">
      <c r="U489" s="201"/>
      <c r="V489" s="201"/>
      <c r="W489" s="201"/>
      <c r="X489" s="201"/>
      <c r="Y489" s="201"/>
      <c r="Z489" s="201"/>
    </row>
    <row r="490" spans="21:26" ht="39.950000000000003" customHeight="1" x14ac:dyDescent="0.25">
      <c r="U490" s="201"/>
      <c r="V490" s="201"/>
      <c r="W490" s="201"/>
      <c r="X490" s="201"/>
      <c r="Y490" s="201"/>
      <c r="Z490" s="201"/>
    </row>
    <row r="491" spans="21:26" ht="39.950000000000003" customHeight="1" x14ac:dyDescent="0.25">
      <c r="U491" s="201"/>
      <c r="V491" s="201"/>
      <c r="W491" s="201"/>
      <c r="X491" s="201"/>
      <c r="Y491" s="201"/>
      <c r="Z491" s="201"/>
    </row>
    <row r="492" spans="21:26" ht="39.950000000000003" customHeight="1" x14ac:dyDescent="0.25">
      <c r="U492" s="201"/>
      <c r="V492" s="201"/>
      <c r="W492" s="201"/>
      <c r="X492" s="201"/>
      <c r="Y492" s="201"/>
      <c r="Z492" s="201"/>
    </row>
    <row r="493" spans="21:26" ht="39.950000000000003" customHeight="1" x14ac:dyDescent="0.25">
      <c r="U493" s="201"/>
      <c r="V493" s="201"/>
      <c r="W493" s="201"/>
      <c r="X493" s="201"/>
      <c r="Y493" s="201"/>
      <c r="Z493" s="201"/>
    </row>
    <row r="494" spans="21:26" ht="39.950000000000003" customHeight="1" x14ac:dyDescent="0.25">
      <c r="U494" s="201"/>
      <c r="V494" s="201"/>
      <c r="W494" s="201"/>
      <c r="X494" s="201"/>
      <c r="Y494" s="201"/>
      <c r="Z494" s="201"/>
    </row>
    <row r="495" spans="21:26" ht="39.950000000000003" customHeight="1" x14ac:dyDescent="0.25">
      <c r="U495" s="201"/>
      <c r="V495" s="201"/>
      <c r="W495" s="201"/>
      <c r="X495" s="201"/>
      <c r="Y495" s="201"/>
      <c r="Z495" s="201"/>
    </row>
    <row r="496" spans="21:26" ht="39.950000000000003" customHeight="1" x14ac:dyDescent="0.25">
      <c r="U496" s="201"/>
      <c r="V496" s="201"/>
      <c r="W496" s="201"/>
      <c r="X496" s="201"/>
      <c r="Y496" s="201"/>
      <c r="Z496" s="201"/>
    </row>
    <row r="497" spans="21:26" ht="39.950000000000003" customHeight="1" x14ac:dyDescent="0.25">
      <c r="U497" s="201"/>
      <c r="V497" s="201"/>
      <c r="W497" s="201"/>
      <c r="X497" s="201"/>
      <c r="Y497" s="201"/>
      <c r="Z497" s="201"/>
    </row>
    <row r="498" spans="21:26" ht="39.950000000000003" customHeight="1" x14ac:dyDescent="0.25">
      <c r="U498" s="201"/>
      <c r="V498" s="201"/>
      <c r="W498" s="201"/>
      <c r="X498" s="201"/>
      <c r="Y498" s="201"/>
      <c r="Z498" s="201"/>
    </row>
    <row r="499" spans="21:26" ht="39.950000000000003" customHeight="1" x14ac:dyDescent="0.25">
      <c r="U499" s="201"/>
      <c r="V499" s="201"/>
      <c r="W499" s="201"/>
      <c r="X499" s="201"/>
      <c r="Y499" s="201"/>
      <c r="Z499" s="201"/>
    </row>
    <row r="500" spans="21:26" ht="39.950000000000003" customHeight="1" x14ac:dyDescent="0.25">
      <c r="U500" s="201"/>
      <c r="V500" s="201"/>
      <c r="W500" s="201"/>
      <c r="X500" s="201"/>
      <c r="Y500" s="201"/>
      <c r="Z500" s="201"/>
    </row>
    <row r="501" spans="21:26" ht="39.950000000000003" customHeight="1" x14ac:dyDescent="0.25">
      <c r="U501" s="201"/>
      <c r="V501" s="201"/>
      <c r="W501" s="201"/>
      <c r="X501" s="201"/>
      <c r="Y501" s="201"/>
      <c r="Z501" s="201"/>
    </row>
    <row r="502" spans="21:26" ht="39.950000000000003" customHeight="1" x14ac:dyDescent="0.25">
      <c r="U502" s="201"/>
      <c r="V502" s="201"/>
      <c r="W502" s="201"/>
      <c r="X502" s="201"/>
      <c r="Y502" s="201"/>
      <c r="Z502" s="201"/>
    </row>
    <row r="503" spans="21:26" ht="39.950000000000003" customHeight="1" x14ac:dyDescent="0.25">
      <c r="U503" s="201"/>
      <c r="V503" s="201"/>
      <c r="W503" s="201"/>
      <c r="X503" s="201"/>
      <c r="Y503" s="201"/>
      <c r="Z503" s="201"/>
    </row>
    <row r="504" spans="21:26" ht="39.950000000000003" customHeight="1" x14ac:dyDescent="0.25">
      <c r="U504" s="201"/>
      <c r="V504" s="201"/>
      <c r="W504" s="201"/>
      <c r="X504" s="201"/>
      <c r="Y504" s="201"/>
      <c r="Z504" s="201"/>
    </row>
    <row r="505" spans="21:26" ht="39.950000000000003" customHeight="1" x14ac:dyDescent="0.25">
      <c r="U505" s="201"/>
      <c r="V505" s="201"/>
      <c r="W505" s="201"/>
      <c r="X505" s="201"/>
      <c r="Y505" s="201"/>
      <c r="Z505" s="201"/>
    </row>
    <row r="506" spans="21:26" ht="39.950000000000003" customHeight="1" x14ac:dyDescent="0.25">
      <c r="U506" s="201"/>
      <c r="V506" s="201"/>
      <c r="W506" s="201"/>
      <c r="X506" s="201"/>
      <c r="Y506" s="201"/>
      <c r="Z506" s="201"/>
    </row>
    <row r="507" spans="21:26" ht="39.950000000000003" customHeight="1" x14ac:dyDescent="0.25">
      <c r="U507" s="201"/>
      <c r="V507" s="201"/>
      <c r="W507" s="201"/>
      <c r="X507" s="201"/>
      <c r="Y507" s="201"/>
      <c r="Z507" s="201"/>
    </row>
    <row r="508" spans="21:26" ht="39.950000000000003" customHeight="1" x14ac:dyDescent="0.25">
      <c r="U508" s="201"/>
      <c r="V508" s="201"/>
      <c r="W508" s="201"/>
      <c r="X508" s="201"/>
      <c r="Y508" s="201"/>
      <c r="Z508" s="201"/>
    </row>
    <row r="509" spans="21:26" ht="39.950000000000003" customHeight="1" x14ac:dyDescent="0.25">
      <c r="U509" s="201"/>
      <c r="V509" s="201"/>
      <c r="W509" s="201"/>
      <c r="X509" s="201"/>
      <c r="Y509" s="201"/>
      <c r="Z509" s="201"/>
    </row>
    <row r="510" spans="21:26" ht="39.950000000000003" customHeight="1" x14ac:dyDescent="0.25">
      <c r="U510" s="201"/>
      <c r="V510" s="201"/>
      <c r="W510" s="201"/>
      <c r="X510" s="201"/>
      <c r="Y510" s="201"/>
      <c r="Z510" s="201"/>
    </row>
    <row r="511" spans="21:26" ht="39.950000000000003" customHeight="1" x14ac:dyDescent="0.25">
      <c r="U511" s="201"/>
      <c r="V511" s="201"/>
      <c r="W511" s="201"/>
      <c r="X511" s="201"/>
      <c r="Y511" s="201"/>
      <c r="Z511" s="201"/>
    </row>
    <row r="512" spans="21:26" ht="39.950000000000003" customHeight="1" x14ac:dyDescent="0.25">
      <c r="U512" s="201"/>
      <c r="V512" s="201"/>
      <c r="W512" s="201"/>
      <c r="X512" s="201"/>
      <c r="Y512" s="201"/>
      <c r="Z512" s="201"/>
    </row>
    <row r="513" spans="21:26" ht="39.950000000000003" customHeight="1" x14ac:dyDescent="0.25">
      <c r="U513" s="201"/>
      <c r="V513" s="201"/>
      <c r="W513" s="201"/>
      <c r="X513" s="201"/>
      <c r="Y513" s="201"/>
      <c r="Z513" s="201"/>
    </row>
    <row r="514" spans="21:26" ht="39.950000000000003" customHeight="1" x14ac:dyDescent="0.25">
      <c r="U514" s="201"/>
      <c r="V514" s="201"/>
      <c r="W514" s="201"/>
      <c r="X514" s="201"/>
      <c r="Y514" s="201"/>
      <c r="Z514" s="201"/>
    </row>
    <row r="515" spans="21:26" ht="39.950000000000003" customHeight="1" x14ac:dyDescent="0.25">
      <c r="U515" s="201"/>
      <c r="V515" s="201"/>
      <c r="W515" s="201"/>
      <c r="X515" s="201"/>
      <c r="Y515" s="201"/>
      <c r="Z515" s="201"/>
    </row>
    <row r="516" spans="21:26" ht="39.950000000000003" customHeight="1" x14ac:dyDescent="0.25">
      <c r="U516" s="201"/>
      <c r="V516" s="201"/>
      <c r="W516" s="201"/>
      <c r="X516" s="201"/>
      <c r="Y516" s="201"/>
      <c r="Z516" s="201"/>
    </row>
    <row r="517" spans="21:26" ht="39.950000000000003" customHeight="1" x14ac:dyDescent="0.25">
      <c r="U517" s="201"/>
      <c r="V517" s="201"/>
      <c r="W517" s="201"/>
      <c r="X517" s="201"/>
      <c r="Y517" s="201"/>
      <c r="Z517" s="201"/>
    </row>
    <row r="518" spans="21:26" ht="39.950000000000003" customHeight="1" x14ac:dyDescent="0.25">
      <c r="U518" s="201"/>
      <c r="V518" s="201"/>
      <c r="W518" s="201"/>
      <c r="X518" s="201"/>
      <c r="Y518" s="201"/>
      <c r="Z518" s="201"/>
    </row>
    <row r="519" spans="21:26" ht="39.950000000000003" customHeight="1" x14ac:dyDescent="0.25">
      <c r="U519" s="201"/>
      <c r="V519" s="201"/>
      <c r="W519" s="201"/>
      <c r="X519" s="201"/>
      <c r="Y519" s="201"/>
      <c r="Z519" s="201"/>
    </row>
    <row r="520" spans="21:26" ht="39.950000000000003" customHeight="1" x14ac:dyDescent="0.25">
      <c r="U520" s="201"/>
      <c r="V520" s="201"/>
      <c r="W520" s="201"/>
      <c r="X520" s="201"/>
      <c r="Y520" s="201"/>
      <c r="Z520" s="201"/>
    </row>
    <row r="521" spans="21:26" ht="39.950000000000003" customHeight="1" x14ac:dyDescent="0.25">
      <c r="U521" s="201"/>
      <c r="V521" s="201"/>
      <c r="W521" s="201"/>
      <c r="X521" s="201"/>
      <c r="Y521" s="201"/>
      <c r="Z521" s="201"/>
    </row>
    <row r="522" spans="21:26" ht="39.950000000000003" customHeight="1" x14ac:dyDescent="0.25">
      <c r="U522" s="201"/>
      <c r="V522" s="201"/>
      <c r="W522" s="201"/>
      <c r="X522" s="201"/>
      <c r="Y522" s="201"/>
      <c r="Z522" s="201"/>
    </row>
    <row r="523" spans="21:26" ht="39.950000000000003" customHeight="1" x14ac:dyDescent="0.25">
      <c r="U523" s="201"/>
      <c r="V523" s="201"/>
      <c r="W523" s="201"/>
      <c r="X523" s="201"/>
      <c r="Y523" s="201"/>
      <c r="Z523" s="201"/>
    </row>
    <row r="524" spans="21:26" ht="39.950000000000003" customHeight="1" x14ac:dyDescent="0.25">
      <c r="U524" s="201"/>
      <c r="V524" s="201"/>
      <c r="W524" s="201"/>
      <c r="X524" s="201"/>
      <c r="Y524" s="201"/>
      <c r="Z524" s="201"/>
    </row>
    <row r="525" spans="21:26" ht="39.950000000000003" customHeight="1" x14ac:dyDescent="0.25">
      <c r="U525" s="201"/>
      <c r="V525" s="201"/>
      <c r="W525" s="201"/>
      <c r="X525" s="201"/>
      <c r="Y525" s="201"/>
      <c r="Z525" s="201"/>
    </row>
    <row r="526" spans="21:26" ht="39.950000000000003" customHeight="1" x14ac:dyDescent="0.25">
      <c r="U526" s="201"/>
      <c r="V526" s="201"/>
      <c r="W526" s="201"/>
      <c r="X526" s="201"/>
      <c r="Y526" s="201"/>
      <c r="Z526" s="201"/>
    </row>
    <row r="527" spans="21:26" ht="39.950000000000003" customHeight="1" x14ac:dyDescent="0.25">
      <c r="U527" s="201"/>
      <c r="V527" s="201"/>
      <c r="W527" s="201"/>
      <c r="X527" s="201"/>
      <c r="Y527" s="201"/>
      <c r="Z527" s="201"/>
    </row>
    <row r="528" spans="21:26" ht="39.950000000000003" customHeight="1" x14ac:dyDescent="0.25">
      <c r="U528" s="201"/>
      <c r="V528" s="201"/>
      <c r="W528" s="201"/>
      <c r="X528" s="201"/>
      <c r="Y528" s="201"/>
      <c r="Z528" s="201"/>
    </row>
    <row r="529" spans="21:26" ht="39.950000000000003" customHeight="1" x14ac:dyDescent="0.25">
      <c r="U529" s="201"/>
      <c r="V529" s="201"/>
      <c r="W529" s="201"/>
      <c r="X529" s="201"/>
      <c r="Y529" s="201"/>
      <c r="Z529" s="201"/>
    </row>
    <row r="530" spans="21:26" ht="39.950000000000003" customHeight="1" x14ac:dyDescent="0.25">
      <c r="U530" s="201"/>
      <c r="V530" s="201"/>
      <c r="W530" s="201"/>
      <c r="X530" s="201"/>
      <c r="Y530" s="201"/>
      <c r="Z530" s="201"/>
    </row>
    <row r="531" spans="21:26" ht="39.950000000000003" customHeight="1" x14ac:dyDescent="0.25">
      <c r="U531" s="201"/>
      <c r="V531" s="201"/>
      <c r="W531" s="201"/>
      <c r="X531" s="201"/>
      <c r="Y531" s="201"/>
      <c r="Z531" s="201"/>
    </row>
    <row r="532" spans="21:26" ht="39.950000000000003" customHeight="1" x14ac:dyDescent="0.25">
      <c r="U532" s="201"/>
      <c r="V532" s="201"/>
      <c r="W532" s="201"/>
      <c r="X532" s="201"/>
      <c r="Y532" s="201"/>
      <c r="Z532" s="201"/>
    </row>
    <row r="533" spans="21:26" ht="39.950000000000003" customHeight="1" x14ac:dyDescent="0.25">
      <c r="U533" s="201"/>
      <c r="V533" s="201"/>
      <c r="W533" s="201"/>
      <c r="X533" s="201"/>
      <c r="Y533" s="201"/>
      <c r="Z533" s="201"/>
    </row>
    <row r="534" spans="21:26" ht="39.950000000000003" customHeight="1" x14ac:dyDescent="0.25">
      <c r="U534" s="201"/>
      <c r="V534" s="201"/>
      <c r="W534" s="201"/>
      <c r="X534" s="201"/>
      <c r="Y534" s="201"/>
      <c r="Z534" s="201"/>
    </row>
    <row r="535" spans="21:26" ht="39.950000000000003" customHeight="1" x14ac:dyDescent="0.25">
      <c r="U535" s="201"/>
      <c r="V535" s="201"/>
      <c r="W535" s="201"/>
      <c r="X535" s="201"/>
      <c r="Y535" s="201"/>
      <c r="Z535" s="201"/>
    </row>
    <row r="536" spans="21:26" ht="39.950000000000003" customHeight="1" x14ac:dyDescent="0.25">
      <c r="U536" s="201"/>
      <c r="V536" s="201"/>
      <c r="W536" s="201"/>
      <c r="X536" s="201"/>
      <c r="Y536" s="201"/>
      <c r="Z536" s="201"/>
    </row>
    <row r="537" spans="21:26" ht="39.950000000000003" customHeight="1" x14ac:dyDescent="0.25">
      <c r="U537" s="201"/>
      <c r="V537" s="201"/>
      <c r="W537" s="201"/>
      <c r="X537" s="201"/>
      <c r="Y537" s="201"/>
      <c r="Z537" s="201"/>
    </row>
    <row r="538" spans="21:26" ht="39.950000000000003" customHeight="1" x14ac:dyDescent="0.25">
      <c r="U538" s="201"/>
      <c r="V538" s="201"/>
      <c r="W538" s="201"/>
      <c r="X538" s="201"/>
      <c r="Y538" s="201"/>
      <c r="Z538" s="201"/>
    </row>
    <row r="539" spans="21:26" ht="39.950000000000003" customHeight="1" x14ac:dyDescent="0.25">
      <c r="U539" s="201"/>
      <c r="V539" s="201"/>
      <c r="W539" s="201"/>
      <c r="X539" s="201"/>
      <c r="Y539" s="201"/>
      <c r="Z539" s="201"/>
    </row>
    <row r="540" spans="21:26" ht="39.950000000000003" customHeight="1" x14ac:dyDescent="0.25">
      <c r="U540" s="201"/>
      <c r="V540" s="201"/>
      <c r="W540" s="201"/>
      <c r="X540" s="201"/>
      <c r="Y540" s="201"/>
      <c r="Z540" s="201"/>
    </row>
    <row r="541" spans="21:26" ht="39.950000000000003" customHeight="1" x14ac:dyDescent="0.25">
      <c r="U541" s="201"/>
      <c r="V541" s="201"/>
      <c r="W541" s="201"/>
      <c r="X541" s="201"/>
      <c r="Y541" s="201"/>
      <c r="Z541" s="201"/>
    </row>
    <row r="542" spans="21:26" ht="39.950000000000003" customHeight="1" x14ac:dyDescent="0.25">
      <c r="U542" s="201"/>
      <c r="V542" s="201"/>
      <c r="W542" s="201"/>
      <c r="X542" s="201"/>
      <c r="Y542" s="201"/>
      <c r="Z542" s="201"/>
    </row>
    <row r="543" spans="21:26" ht="39.950000000000003" customHeight="1" x14ac:dyDescent="0.25">
      <c r="U543" s="201"/>
      <c r="V543" s="201"/>
      <c r="W543" s="201"/>
      <c r="X543" s="201"/>
      <c r="Y543" s="201"/>
      <c r="Z543" s="201"/>
    </row>
    <row r="544" spans="21:26" ht="39.950000000000003" customHeight="1" x14ac:dyDescent="0.25">
      <c r="U544" s="201"/>
      <c r="V544" s="201"/>
      <c r="W544" s="201"/>
      <c r="X544" s="201"/>
      <c r="Y544" s="201"/>
      <c r="Z544" s="201"/>
    </row>
    <row r="545" spans="21:26" ht="39.950000000000003" customHeight="1" x14ac:dyDescent="0.25">
      <c r="U545" s="201"/>
      <c r="V545" s="201"/>
      <c r="W545" s="201"/>
      <c r="X545" s="201"/>
      <c r="Y545" s="201"/>
      <c r="Z545" s="201"/>
    </row>
    <row r="546" spans="21:26" ht="39.950000000000003" customHeight="1" x14ac:dyDescent="0.25">
      <c r="U546" s="201"/>
      <c r="V546" s="201"/>
      <c r="W546" s="201"/>
      <c r="X546" s="201"/>
      <c r="Y546" s="201"/>
      <c r="Z546" s="201"/>
    </row>
    <row r="547" spans="21:26" ht="39.950000000000003" customHeight="1" x14ac:dyDescent="0.25">
      <c r="U547" s="201"/>
      <c r="V547" s="201"/>
      <c r="W547" s="201"/>
      <c r="X547" s="201"/>
      <c r="Y547" s="201"/>
      <c r="Z547" s="201"/>
    </row>
    <row r="548" spans="21:26" ht="39.950000000000003" customHeight="1" x14ac:dyDescent="0.25">
      <c r="U548" s="201"/>
      <c r="V548" s="201"/>
      <c r="W548" s="201"/>
      <c r="X548" s="201"/>
      <c r="Y548" s="201"/>
      <c r="Z548" s="201"/>
    </row>
    <row r="549" spans="21:26" ht="39.950000000000003" customHeight="1" x14ac:dyDescent="0.25">
      <c r="U549" s="201"/>
      <c r="V549" s="201"/>
      <c r="W549" s="201"/>
      <c r="X549" s="201"/>
      <c r="Y549" s="201"/>
      <c r="Z549" s="201"/>
    </row>
    <row r="550" spans="21:26" ht="39.950000000000003" customHeight="1" x14ac:dyDescent="0.25">
      <c r="U550" s="201"/>
      <c r="V550" s="201"/>
      <c r="W550" s="201"/>
      <c r="X550" s="201"/>
      <c r="Y550" s="201"/>
      <c r="Z550" s="201"/>
    </row>
    <row r="551" spans="21:26" ht="39.950000000000003" customHeight="1" x14ac:dyDescent="0.25">
      <c r="U551" s="201"/>
      <c r="V551" s="201"/>
      <c r="W551" s="201"/>
      <c r="X551" s="201"/>
      <c r="Y551" s="201"/>
      <c r="Z551" s="201"/>
    </row>
    <row r="552" spans="21:26" ht="39.950000000000003" customHeight="1" x14ac:dyDescent="0.25">
      <c r="U552" s="201"/>
      <c r="V552" s="201"/>
      <c r="W552" s="201"/>
      <c r="X552" s="201"/>
      <c r="Y552" s="201"/>
      <c r="Z552" s="201"/>
    </row>
    <row r="553" spans="21:26" ht="39.950000000000003" customHeight="1" x14ac:dyDescent="0.25">
      <c r="U553" s="201"/>
      <c r="V553" s="201"/>
      <c r="W553" s="201"/>
      <c r="X553" s="201"/>
      <c r="Y553" s="201"/>
      <c r="Z553" s="201"/>
    </row>
    <row r="554" spans="21:26" ht="39.950000000000003" customHeight="1" x14ac:dyDescent="0.25">
      <c r="U554" s="201"/>
      <c r="V554" s="201"/>
      <c r="W554" s="201"/>
      <c r="X554" s="201"/>
      <c r="Y554" s="201"/>
      <c r="Z554" s="201"/>
    </row>
    <row r="555" spans="21:26" ht="39.950000000000003" customHeight="1" x14ac:dyDescent="0.25">
      <c r="U555" s="201"/>
      <c r="V555" s="201"/>
      <c r="W555" s="201"/>
      <c r="X555" s="201"/>
      <c r="Y555" s="201"/>
      <c r="Z555" s="201"/>
    </row>
    <row r="556" spans="21:26" ht="39.950000000000003" customHeight="1" x14ac:dyDescent="0.25">
      <c r="U556" s="201"/>
      <c r="V556" s="201"/>
      <c r="W556" s="201"/>
      <c r="X556" s="201"/>
      <c r="Y556" s="201"/>
      <c r="Z556" s="201"/>
    </row>
    <row r="557" spans="21:26" ht="39.950000000000003" customHeight="1" x14ac:dyDescent="0.25">
      <c r="U557" s="201"/>
      <c r="V557" s="201"/>
      <c r="W557" s="201"/>
      <c r="X557" s="201"/>
      <c r="Y557" s="201"/>
      <c r="Z557" s="201"/>
    </row>
    <row r="558" spans="21:26" ht="39.950000000000003" customHeight="1" x14ac:dyDescent="0.25">
      <c r="U558" s="201"/>
      <c r="V558" s="201"/>
      <c r="W558" s="201"/>
      <c r="X558" s="201"/>
      <c r="Y558" s="201"/>
      <c r="Z558" s="201"/>
    </row>
    <row r="559" spans="21:26" ht="39.950000000000003" customHeight="1" x14ac:dyDescent="0.25">
      <c r="U559" s="201"/>
      <c r="V559" s="201"/>
      <c r="W559" s="201"/>
      <c r="X559" s="201"/>
      <c r="Y559" s="201"/>
      <c r="Z559" s="201"/>
    </row>
    <row r="560" spans="21:26" ht="39.950000000000003" customHeight="1" x14ac:dyDescent="0.25">
      <c r="U560" s="201"/>
      <c r="V560" s="201"/>
      <c r="W560" s="201"/>
      <c r="X560" s="201"/>
      <c r="Y560" s="201"/>
      <c r="Z560" s="201"/>
    </row>
    <row r="561" spans="21:26" ht="39.950000000000003" customHeight="1" x14ac:dyDescent="0.25">
      <c r="U561" s="201"/>
      <c r="V561" s="201"/>
      <c r="W561" s="201"/>
      <c r="X561" s="201"/>
      <c r="Y561" s="201"/>
      <c r="Z561" s="201"/>
    </row>
    <row r="562" spans="21:26" ht="39.950000000000003" customHeight="1" x14ac:dyDescent="0.25">
      <c r="U562" s="201"/>
      <c r="V562" s="201"/>
      <c r="W562" s="201"/>
      <c r="X562" s="201"/>
      <c r="Y562" s="201"/>
      <c r="Z562" s="201"/>
    </row>
    <row r="563" spans="21:26" ht="39.950000000000003" customHeight="1" x14ac:dyDescent="0.25">
      <c r="U563" s="201"/>
      <c r="V563" s="201"/>
      <c r="W563" s="201"/>
      <c r="X563" s="201"/>
      <c r="Y563" s="201"/>
      <c r="Z563" s="201"/>
    </row>
    <row r="564" spans="21:26" ht="39.950000000000003" customHeight="1" x14ac:dyDescent="0.25">
      <c r="U564" s="201"/>
      <c r="V564" s="201"/>
      <c r="W564" s="201"/>
      <c r="X564" s="201"/>
      <c r="Y564" s="201"/>
      <c r="Z564" s="201"/>
    </row>
    <row r="565" spans="21:26" ht="39.950000000000003" customHeight="1" x14ac:dyDescent="0.25">
      <c r="U565" s="201"/>
      <c r="V565" s="201"/>
      <c r="W565" s="201"/>
      <c r="X565" s="201"/>
      <c r="Y565" s="201"/>
      <c r="Z565" s="201"/>
    </row>
    <row r="566" spans="21:26" ht="39.950000000000003" customHeight="1" x14ac:dyDescent="0.25">
      <c r="U566" s="201"/>
      <c r="V566" s="201"/>
      <c r="W566" s="201"/>
      <c r="X566" s="201"/>
      <c r="Y566" s="201"/>
      <c r="Z566" s="201"/>
    </row>
    <row r="567" spans="21:26" ht="39.950000000000003" customHeight="1" x14ac:dyDescent="0.25">
      <c r="U567" s="201"/>
      <c r="V567" s="201"/>
      <c r="W567" s="201"/>
      <c r="X567" s="201"/>
      <c r="Y567" s="201"/>
      <c r="Z567" s="201"/>
    </row>
    <row r="568" spans="21:26" ht="39.950000000000003" customHeight="1" x14ac:dyDescent="0.25">
      <c r="U568" s="201"/>
      <c r="V568" s="201"/>
      <c r="W568" s="201"/>
      <c r="X568" s="201"/>
      <c r="Y568" s="201"/>
      <c r="Z568" s="201"/>
    </row>
    <row r="569" spans="21:26" ht="39.950000000000003" customHeight="1" x14ac:dyDescent="0.25">
      <c r="U569" s="201"/>
      <c r="V569" s="201"/>
      <c r="W569" s="201"/>
      <c r="X569" s="201"/>
      <c r="Y569" s="201"/>
      <c r="Z569" s="201"/>
    </row>
    <row r="570" spans="21:26" ht="39.950000000000003" customHeight="1" x14ac:dyDescent="0.25">
      <c r="U570" s="201"/>
      <c r="V570" s="201"/>
      <c r="W570" s="201"/>
      <c r="X570" s="201"/>
      <c r="Y570" s="201"/>
      <c r="Z570" s="201"/>
    </row>
    <row r="571" spans="21:26" ht="39.950000000000003" customHeight="1" x14ac:dyDescent="0.25">
      <c r="U571" s="201"/>
      <c r="V571" s="201"/>
      <c r="W571" s="201"/>
      <c r="X571" s="201"/>
      <c r="Y571" s="201"/>
      <c r="Z571" s="201"/>
    </row>
    <row r="572" spans="21:26" ht="39.950000000000003" customHeight="1" x14ac:dyDescent="0.25">
      <c r="U572" s="201"/>
      <c r="V572" s="201"/>
      <c r="W572" s="201"/>
      <c r="X572" s="201"/>
      <c r="Y572" s="201"/>
      <c r="Z572" s="201"/>
    </row>
    <row r="573" spans="21:26" ht="39.950000000000003" customHeight="1" x14ac:dyDescent="0.25">
      <c r="U573" s="201"/>
      <c r="V573" s="201"/>
      <c r="W573" s="201"/>
      <c r="X573" s="201"/>
      <c r="Y573" s="201"/>
      <c r="Z573" s="201"/>
    </row>
    <row r="574" spans="21:26" ht="39.950000000000003" customHeight="1" x14ac:dyDescent="0.25">
      <c r="U574" s="201"/>
      <c r="V574" s="201"/>
      <c r="W574" s="201"/>
      <c r="X574" s="201"/>
      <c r="Y574" s="201"/>
      <c r="Z574" s="201"/>
    </row>
    <row r="575" spans="21:26" ht="39.950000000000003" customHeight="1" x14ac:dyDescent="0.25">
      <c r="U575" s="201"/>
      <c r="V575" s="201"/>
      <c r="W575" s="201"/>
      <c r="X575" s="201"/>
      <c r="Y575" s="201"/>
      <c r="Z575" s="201"/>
    </row>
    <row r="576" spans="21:26" ht="39.950000000000003" customHeight="1" x14ac:dyDescent="0.25">
      <c r="U576" s="201"/>
      <c r="V576" s="201"/>
      <c r="W576" s="201"/>
      <c r="X576" s="201"/>
      <c r="Y576" s="201"/>
      <c r="Z576" s="201"/>
    </row>
    <row r="577" spans="21:26" ht="39.950000000000003" customHeight="1" x14ac:dyDescent="0.25">
      <c r="U577" s="201"/>
      <c r="V577" s="201"/>
      <c r="W577" s="201"/>
      <c r="X577" s="201"/>
      <c r="Y577" s="201"/>
      <c r="Z577" s="201"/>
    </row>
    <row r="578" spans="21:26" ht="39.950000000000003" customHeight="1" x14ac:dyDescent="0.25">
      <c r="U578" s="201"/>
      <c r="V578" s="201"/>
      <c r="W578" s="201"/>
      <c r="X578" s="201"/>
      <c r="Y578" s="201"/>
      <c r="Z578" s="201"/>
    </row>
    <row r="579" spans="21:26" ht="39.950000000000003" customHeight="1" x14ac:dyDescent="0.25">
      <c r="U579" s="201"/>
      <c r="V579" s="201"/>
      <c r="W579" s="201"/>
      <c r="X579" s="201"/>
      <c r="Y579" s="201"/>
      <c r="Z579" s="201"/>
    </row>
    <row r="580" spans="21:26" ht="39.950000000000003" customHeight="1" x14ac:dyDescent="0.25">
      <c r="U580" s="201"/>
      <c r="V580" s="201"/>
      <c r="W580" s="201"/>
      <c r="X580" s="201"/>
      <c r="Y580" s="201"/>
      <c r="Z580" s="201"/>
    </row>
    <row r="581" spans="21:26" ht="39.950000000000003" customHeight="1" x14ac:dyDescent="0.25">
      <c r="U581" s="201"/>
      <c r="V581" s="201"/>
      <c r="W581" s="201"/>
      <c r="X581" s="201"/>
      <c r="Y581" s="201"/>
      <c r="Z581" s="201"/>
    </row>
    <row r="582" spans="21:26" ht="39.950000000000003" customHeight="1" x14ac:dyDescent="0.25">
      <c r="U582" s="201"/>
      <c r="V582" s="201"/>
      <c r="W582" s="201"/>
      <c r="X582" s="201"/>
      <c r="Y582" s="201"/>
      <c r="Z582" s="201"/>
    </row>
    <row r="583" spans="21:26" ht="39.950000000000003" customHeight="1" x14ac:dyDescent="0.25">
      <c r="U583" s="201"/>
      <c r="V583" s="201"/>
      <c r="W583" s="201"/>
      <c r="X583" s="201"/>
      <c r="Y583" s="201"/>
      <c r="Z583" s="201"/>
    </row>
    <row r="584" spans="21:26" ht="39.950000000000003" customHeight="1" x14ac:dyDescent="0.25">
      <c r="U584" s="201"/>
      <c r="V584" s="201"/>
      <c r="W584" s="201"/>
      <c r="X584" s="201"/>
      <c r="Y584" s="201"/>
      <c r="Z584" s="201"/>
    </row>
    <row r="585" spans="21:26" ht="39.950000000000003" customHeight="1" x14ac:dyDescent="0.25">
      <c r="U585" s="201"/>
      <c r="V585" s="201"/>
      <c r="W585" s="201"/>
      <c r="X585" s="201"/>
      <c r="Y585" s="201"/>
      <c r="Z585" s="201"/>
    </row>
    <row r="586" spans="21:26" ht="39.950000000000003" customHeight="1" x14ac:dyDescent="0.25">
      <c r="U586" s="201"/>
      <c r="V586" s="201"/>
      <c r="W586" s="201"/>
      <c r="X586" s="201"/>
      <c r="Y586" s="201"/>
      <c r="Z586" s="201"/>
    </row>
    <row r="587" spans="21:26" ht="39.950000000000003" customHeight="1" x14ac:dyDescent="0.25">
      <c r="U587" s="201"/>
      <c r="V587" s="201"/>
      <c r="W587" s="201"/>
      <c r="X587" s="201"/>
      <c r="Y587" s="201"/>
      <c r="Z587" s="201"/>
    </row>
    <row r="588" spans="21:26" ht="39.950000000000003" customHeight="1" x14ac:dyDescent="0.25">
      <c r="U588" s="201"/>
      <c r="V588" s="201"/>
      <c r="W588" s="201"/>
      <c r="X588" s="201"/>
      <c r="Y588" s="201"/>
      <c r="Z588" s="201"/>
    </row>
    <row r="589" spans="21:26" ht="39.950000000000003" customHeight="1" x14ac:dyDescent="0.25">
      <c r="U589" s="201"/>
      <c r="V589" s="201"/>
      <c r="W589" s="201"/>
      <c r="X589" s="201"/>
      <c r="Y589" s="201"/>
      <c r="Z589" s="201"/>
    </row>
    <row r="590" spans="21:26" ht="39.950000000000003" customHeight="1" x14ac:dyDescent="0.25">
      <c r="U590" s="201"/>
      <c r="V590" s="201"/>
      <c r="W590" s="201"/>
      <c r="X590" s="201"/>
      <c r="Y590" s="201"/>
      <c r="Z590" s="201"/>
    </row>
    <row r="591" spans="21:26" ht="39.950000000000003" customHeight="1" x14ac:dyDescent="0.25">
      <c r="U591" s="201"/>
      <c r="V591" s="201"/>
      <c r="W591" s="201"/>
      <c r="X591" s="201"/>
      <c r="Y591" s="201"/>
      <c r="Z591" s="201"/>
    </row>
    <row r="592" spans="21:26" ht="39.950000000000003" customHeight="1" x14ac:dyDescent="0.25">
      <c r="U592" s="201"/>
      <c r="V592" s="201"/>
      <c r="W592" s="201"/>
      <c r="X592" s="201"/>
      <c r="Y592" s="201"/>
      <c r="Z592" s="201"/>
    </row>
    <row r="593" spans="21:26" ht="39.950000000000003" customHeight="1" x14ac:dyDescent="0.25">
      <c r="U593" s="201"/>
      <c r="V593" s="201"/>
      <c r="W593" s="201"/>
      <c r="X593" s="201"/>
      <c r="Y593" s="201"/>
      <c r="Z593" s="201"/>
    </row>
    <row r="594" spans="21:26" ht="39.950000000000003" customHeight="1" x14ac:dyDescent="0.25">
      <c r="U594" s="201"/>
      <c r="V594" s="201"/>
      <c r="W594" s="201"/>
      <c r="X594" s="201"/>
      <c r="Y594" s="201"/>
      <c r="Z594" s="201"/>
    </row>
    <row r="595" spans="21:26" ht="39.950000000000003" customHeight="1" x14ac:dyDescent="0.25">
      <c r="U595" s="201"/>
      <c r="V595" s="201"/>
      <c r="W595" s="201"/>
      <c r="X595" s="201"/>
      <c r="Y595" s="201"/>
      <c r="Z595" s="201"/>
    </row>
    <row r="596" spans="21:26" ht="39.950000000000003" customHeight="1" x14ac:dyDescent="0.25">
      <c r="U596" s="201"/>
      <c r="V596" s="201"/>
      <c r="W596" s="201"/>
      <c r="X596" s="201"/>
      <c r="Y596" s="201"/>
      <c r="Z596" s="201"/>
    </row>
    <row r="597" spans="21:26" ht="39.950000000000003" customHeight="1" x14ac:dyDescent="0.25">
      <c r="U597" s="201"/>
      <c r="V597" s="201"/>
      <c r="W597" s="201"/>
      <c r="X597" s="201"/>
      <c r="Y597" s="201"/>
      <c r="Z597" s="201"/>
    </row>
    <row r="598" spans="21:26" ht="39.950000000000003" customHeight="1" x14ac:dyDescent="0.25">
      <c r="U598" s="201"/>
      <c r="V598" s="201"/>
      <c r="W598" s="201"/>
      <c r="X598" s="201"/>
      <c r="Y598" s="201"/>
      <c r="Z598" s="201"/>
    </row>
    <row r="599" spans="21:26" ht="39.950000000000003" customHeight="1" x14ac:dyDescent="0.25">
      <c r="U599" s="201"/>
      <c r="V599" s="201"/>
      <c r="W599" s="201"/>
      <c r="X599" s="201"/>
      <c r="Y599" s="201"/>
      <c r="Z599" s="201"/>
    </row>
    <row r="600" spans="21:26" ht="39.950000000000003" customHeight="1" x14ac:dyDescent="0.25">
      <c r="U600" s="201"/>
      <c r="V600" s="201"/>
      <c r="W600" s="201"/>
      <c r="X600" s="201"/>
      <c r="Y600" s="201"/>
      <c r="Z600" s="201"/>
    </row>
    <row r="601" spans="21:26" ht="39.950000000000003" customHeight="1" x14ac:dyDescent="0.25">
      <c r="U601" s="201"/>
      <c r="V601" s="201"/>
      <c r="W601" s="201"/>
      <c r="X601" s="201"/>
      <c r="Y601" s="201"/>
      <c r="Z601" s="201"/>
    </row>
    <row r="602" spans="21:26" ht="39.950000000000003" customHeight="1" x14ac:dyDescent="0.25">
      <c r="U602" s="201"/>
      <c r="V602" s="201"/>
      <c r="W602" s="201"/>
      <c r="X602" s="201"/>
      <c r="Y602" s="201"/>
      <c r="Z602" s="201"/>
    </row>
    <row r="603" spans="21:26" ht="39.950000000000003" customHeight="1" x14ac:dyDescent="0.25">
      <c r="U603" s="201"/>
      <c r="V603" s="201"/>
      <c r="W603" s="201"/>
      <c r="X603" s="201"/>
      <c r="Y603" s="201"/>
      <c r="Z603" s="201"/>
    </row>
    <row r="604" spans="21:26" ht="39.950000000000003" customHeight="1" x14ac:dyDescent="0.25">
      <c r="U604" s="201"/>
      <c r="V604" s="201"/>
      <c r="W604" s="201"/>
      <c r="X604" s="201"/>
      <c r="Y604" s="201"/>
      <c r="Z604" s="201"/>
    </row>
    <row r="605" spans="21:26" ht="39.950000000000003" customHeight="1" x14ac:dyDescent="0.25">
      <c r="U605" s="201"/>
      <c r="V605" s="201"/>
      <c r="W605" s="201"/>
      <c r="X605" s="201"/>
      <c r="Y605" s="201"/>
      <c r="Z605" s="201"/>
    </row>
    <row r="606" spans="21:26" ht="39.950000000000003" customHeight="1" x14ac:dyDescent="0.25">
      <c r="U606" s="201"/>
      <c r="V606" s="201"/>
      <c r="W606" s="201"/>
      <c r="X606" s="201"/>
      <c r="Y606" s="201"/>
      <c r="Z606" s="201"/>
    </row>
    <row r="607" spans="21:26" ht="39.950000000000003" customHeight="1" x14ac:dyDescent="0.25">
      <c r="U607" s="201"/>
      <c r="V607" s="201"/>
      <c r="W607" s="201"/>
      <c r="X607" s="201"/>
      <c r="Y607" s="201"/>
      <c r="Z607" s="201"/>
    </row>
    <row r="608" spans="21:26" ht="39.950000000000003" customHeight="1" x14ac:dyDescent="0.25">
      <c r="U608" s="201"/>
      <c r="V608" s="201"/>
      <c r="W608" s="201"/>
      <c r="X608" s="201"/>
      <c r="Y608" s="201"/>
      <c r="Z608" s="201"/>
    </row>
    <row r="609" spans="21:26" ht="39.950000000000003" customHeight="1" x14ac:dyDescent="0.25">
      <c r="U609" s="201"/>
      <c r="V609" s="201"/>
      <c r="W609" s="201"/>
      <c r="X609" s="201"/>
      <c r="Y609" s="201"/>
      <c r="Z609" s="201"/>
    </row>
    <row r="610" spans="21:26" ht="39.950000000000003" customHeight="1" x14ac:dyDescent="0.25">
      <c r="U610" s="201"/>
      <c r="V610" s="201"/>
      <c r="W610" s="201"/>
      <c r="X610" s="201"/>
      <c r="Y610" s="201"/>
      <c r="Z610" s="201"/>
    </row>
    <row r="611" spans="21:26" ht="39.950000000000003" customHeight="1" x14ac:dyDescent="0.25">
      <c r="U611" s="201"/>
      <c r="V611" s="201"/>
      <c r="W611" s="201"/>
      <c r="X611" s="201"/>
      <c r="Y611" s="201"/>
      <c r="Z611" s="201"/>
    </row>
    <row r="612" spans="21:26" ht="39.950000000000003" customHeight="1" x14ac:dyDescent="0.25">
      <c r="U612" s="201"/>
      <c r="V612" s="201"/>
      <c r="W612" s="201"/>
      <c r="X612" s="201"/>
      <c r="Y612" s="201"/>
      <c r="Z612" s="201"/>
    </row>
    <row r="613" spans="21:26" ht="39.950000000000003" customHeight="1" x14ac:dyDescent="0.25">
      <c r="U613" s="201"/>
      <c r="V613" s="201"/>
      <c r="W613" s="201"/>
      <c r="X613" s="201"/>
      <c r="Y613" s="201"/>
      <c r="Z613" s="201"/>
    </row>
    <row r="614" spans="21:26" ht="39.950000000000003" customHeight="1" x14ac:dyDescent="0.25">
      <c r="U614" s="201"/>
      <c r="V614" s="201"/>
      <c r="W614" s="201"/>
      <c r="X614" s="201"/>
      <c r="Y614" s="201"/>
      <c r="Z614" s="201"/>
    </row>
    <row r="615" spans="21:26" ht="39.950000000000003" customHeight="1" x14ac:dyDescent="0.25">
      <c r="U615" s="201"/>
      <c r="V615" s="201"/>
      <c r="W615" s="201"/>
      <c r="X615" s="201"/>
      <c r="Y615" s="201"/>
      <c r="Z615" s="201"/>
    </row>
    <row r="616" spans="21:26" ht="39.950000000000003" customHeight="1" x14ac:dyDescent="0.25">
      <c r="U616" s="201"/>
      <c r="V616" s="201"/>
      <c r="W616" s="201"/>
      <c r="X616" s="201"/>
      <c r="Y616" s="201"/>
      <c r="Z616" s="201"/>
    </row>
    <row r="617" spans="21:26" ht="39.950000000000003" customHeight="1" x14ac:dyDescent="0.25">
      <c r="U617" s="201"/>
      <c r="V617" s="201"/>
      <c r="W617" s="201"/>
      <c r="X617" s="201"/>
      <c r="Y617" s="201"/>
      <c r="Z617" s="201"/>
    </row>
    <row r="618" spans="21:26" ht="39.950000000000003" customHeight="1" x14ac:dyDescent="0.25">
      <c r="U618" s="201"/>
      <c r="V618" s="201"/>
      <c r="W618" s="201"/>
      <c r="X618" s="201"/>
      <c r="Y618" s="201"/>
      <c r="Z618" s="201"/>
    </row>
    <row r="619" spans="21:26" ht="39.950000000000003" customHeight="1" x14ac:dyDescent="0.25">
      <c r="U619" s="201"/>
      <c r="V619" s="201"/>
      <c r="W619" s="201"/>
      <c r="X619" s="201"/>
      <c r="Y619" s="201"/>
      <c r="Z619" s="201"/>
    </row>
    <row r="620" spans="21:26" ht="39.950000000000003" customHeight="1" x14ac:dyDescent="0.25">
      <c r="U620" s="201"/>
      <c r="V620" s="201"/>
      <c r="W620" s="201"/>
      <c r="X620" s="201"/>
      <c r="Y620" s="201"/>
      <c r="Z620" s="201"/>
    </row>
    <row r="621" spans="21:26" ht="39.950000000000003" customHeight="1" x14ac:dyDescent="0.25">
      <c r="U621" s="201"/>
      <c r="V621" s="201"/>
      <c r="W621" s="201"/>
      <c r="X621" s="201"/>
      <c r="Y621" s="201"/>
      <c r="Z621" s="201"/>
    </row>
    <row r="622" spans="21:26" ht="39.950000000000003" customHeight="1" x14ac:dyDescent="0.25">
      <c r="U622" s="201"/>
      <c r="V622" s="201"/>
      <c r="W622" s="201"/>
      <c r="X622" s="201"/>
      <c r="Y622" s="201"/>
      <c r="Z622" s="201"/>
    </row>
    <row r="623" spans="21:26" ht="39.950000000000003" customHeight="1" x14ac:dyDescent="0.25">
      <c r="U623" s="201"/>
      <c r="V623" s="201"/>
      <c r="W623" s="201"/>
      <c r="X623" s="201"/>
      <c r="Y623" s="201"/>
      <c r="Z623" s="201"/>
    </row>
    <row r="624" spans="21:26" ht="39.950000000000003" customHeight="1" x14ac:dyDescent="0.25">
      <c r="U624" s="201"/>
      <c r="V624" s="201"/>
      <c r="W624" s="201"/>
      <c r="X624" s="201"/>
      <c r="Y624" s="201"/>
      <c r="Z624" s="201"/>
    </row>
    <row r="625" spans="21:26" ht="39.950000000000003" customHeight="1" x14ac:dyDescent="0.25">
      <c r="U625" s="201"/>
      <c r="V625" s="201"/>
      <c r="W625" s="201"/>
      <c r="X625" s="201"/>
      <c r="Y625" s="201"/>
      <c r="Z625" s="201"/>
    </row>
    <row r="626" spans="21:26" ht="39.950000000000003" customHeight="1" x14ac:dyDescent="0.25">
      <c r="U626" s="201"/>
      <c r="V626" s="201"/>
      <c r="W626" s="201"/>
      <c r="X626" s="201"/>
      <c r="Y626" s="201"/>
      <c r="Z626" s="201"/>
    </row>
    <row r="627" spans="21:26" ht="39.950000000000003" customHeight="1" x14ac:dyDescent="0.25">
      <c r="U627" s="201"/>
      <c r="V627" s="201"/>
      <c r="W627" s="201"/>
      <c r="X627" s="201"/>
      <c r="Y627" s="201"/>
      <c r="Z627" s="201"/>
    </row>
    <row r="628" spans="21:26" ht="39.950000000000003" customHeight="1" x14ac:dyDescent="0.25">
      <c r="U628" s="201"/>
      <c r="V628" s="201"/>
      <c r="W628" s="201"/>
      <c r="X628" s="201"/>
      <c r="Y628" s="201"/>
      <c r="Z628" s="201"/>
    </row>
    <row r="629" spans="21:26" ht="39.950000000000003" customHeight="1" x14ac:dyDescent="0.25">
      <c r="U629" s="201"/>
      <c r="V629" s="201"/>
      <c r="W629" s="201"/>
      <c r="X629" s="201"/>
      <c r="Y629" s="201"/>
      <c r="Z629" s="201"/>
    </row>
    <row r="630" spans="21:26" ht="39.950000000000003" customHeight="1" x14ac:dyDescent="0.25">
      <c r="U630" s="201"/>
      <c r="V630" s="201"/>
      <c r="W630" s="201"/>
      <c r="X630" s="201"/>
      <c r="Y630" s="201"/>
      <c r="Z630" s="201"/>
    </row>
    <row r="631" spans="21:26" ht="39.950000000000003" customHeight="1" x14ac:dyDescent="0.25">
      <c r="U631" s="201"/>
      <c r="V631" s="201"/>
      <c r="W631" s="201"/>
      <c r="X631" s="201"/>
      <c r="Y631" s="201"/>
      <c r="Z631" s="201"/>
    </row>
    <row r="632" spans="21:26" ht="39.950000000000003" customHeight="1" x14ac:dyDescent="0.25">
      <c r="U632" s="201"/>
      <c r="V632" s="201"/>
      <c r="W632" s="201"/>
      <c r="X632" s="201"/>
      <c r="Y632" s="201"/>
      <c r="Z632" s="201"/>
    </row>
    <row r="633" spans="21:26" ht="39.950000000000003" customHeight="1" x14ac:dyDescent="0.25">
      <c r="U633" s="201"/>
      <c r="V633" s="201"/>
      <c r="W633" s="201"/>
      <c r="X633" s="201"/>
      <c r="Y633" s="201"/>
      <c r="Z633" s="201"/>
    </row>
    <row r="634" spans="21:26" ht="39.950000000000003" customHeight="1" x14ac:dyDescent="0.25">
      <c r="U634" s="201"/>
      <c r="V634" s="201"/>
      <c r="W634" s="201"/>
      <c r="X634" s="201"/>
      <c r="Y634" s="201"/>
      <c r="Z634" s="201"/>
    </row>
    <row r="635" spans="21:26" ht="39.950000000000003" customHeight="1" x14ac:dyDescent="0.25">
      <c r="U635" s="201"/>
      <c r="V635" s="201"/>
      <c r="W635" s="201"/>
      <c r="X635" s="201"/>
      <c r="Y635" s="201"/>
      <c r="Z635" s="201"/>
    </row>
    <row r="636" spans="21:26" ht="39.950000000000003" customHeight="1" x14ac:dyDescent="0.25">
      <c r="U636" s="201"/>
      <c r="V636" s="201"/>
      <c r="W636" s="201"/>
      <c r="X636" s="201"/>
      <c r="Y636" s="201"/>
      <c r="Z636" s="201"/>
    </row>
    <row r="637" spans="21:26" ht="39.950000000000003" customHeight="1" x14ac:dyDescent="0.25">
      <c r="U637" s="201"/>
      <c r="V637" s="201"/>
      <c r="W637" s="201"/>
      <c r="X637" s="201"/>
      <c r="Y637" s="201"/>
      <c r="Z637" s="201"/>
    </row>
    <row r="638" spans="21:26" ht="39.950000000000003" customHeight="1" x14ac:dyDescent="0.25">
      <c r="U638" s="201"/>
      <c r="V638" s="201"/>
      <c r="W638" s="201"/>
      <c r="X638" s="201"/>
      <c r="Y638" s="201"/>
      <c r="Z638" s="201"/>
    </row>
    <row r="639" spans="21:26" ht="39.950000000000003" customHeight="1" x14ac:dyDescent="0.25">
      <c r="U639" s="201"/>
      <c r="V639" s="201"/>
      <c r="W639" s="201"/>
      <c r="X639" s="201"/>
      <c r="Y639" s="201"/>
      <c r="Z639" s="201"/>
    </row>
    <row r="640" spans="21:26" ht="39.950000000000003" customHeight="1" x14ac:dyDescent="0.25">
      <c r="U640" s="201"/>
      <c r="V640" s="201"/>
      <c r="W640" s="201"/>
      <c r="X640" s="201"/>
      <c r="Y640" s="201"/>
      <c r="Z640" s="201"/>
    </row>
    <row r="641" spans="21:26" ht="39.950000000000003" customHeight="1" x14ac:dyDescent="0.25">
      <c r="U641" s="201"/>
      <c r="V641" s="201"/>
      <c r="W641" s="201"/>
      <c r="X641" s="201"/>
      <c r="Y641" s="201"/>
      <c r="Z641" s="201"/>
    </row>
    <row r="642" spans="21:26" ht="39.950000000000003" customHeight="1" x14ac:dyDescent="0.25">
      <c r="U642" s="201"/>
      <c r="V642" s="201"/>
      <c r="W642" s="201"/>
      <c r="X642" s="201"/>
      <c r="Y642" s="201"/>
      <c r="Z642" s="201"/>
    </row>
    <row r="643" spans="21:26" ht="39.950000000000003" customHeight="1" x14ac:dyDescent="0.25">
      <c r="U643" s="201"/>
      <c r="V643" s="201"/>
      <c r="W643" s="201"/>
      <c r="X643" s="201"/>
      <c r="Y643" s="201"/>
      <c r="Z643" s="201"/>
    </row>
    <row r="644" spans="21:26" ht="39.950000000000003" customHeight="1" x14ac:dyDescent="0.25">
      <c r="U644" s="201"/>
      <c r="V644" s="201"/>
      <c r="W644" s="201"/>
      <c r="X644" s="201"/>
      <c r="Y644" s="201"/>
      <c r="Z644" s="201"/>
    </row>
    <row r="645" spans="21:26" ht="39.950000000000003" customHeight="1" x14ac:dyDescent="0.25">
      <c r="U645" s="201"/>
      <c r="V645" s="201"/>
      <c r="W645" s="201"/>
      <c r="X645" s="201"/>
      <c r="Y645" s="201"/>
      <c r="Z645" s="201"/>
    </row>
    <row r="646" spans="21:26" ht="39.950000000000003" customHeight="1" x14ac:dyDescent="0.25">
      <c r="U646" s="201"/>
      <c r="V646" s="201"/>
      <c r="W646" s="201"/>
      <c r="X646" s="201"/>
      <c r="Y646" s="201"/>
      <c r="Z646" s="201"/>
    </row>
    <row r="647" spans="21:26" ht="39.950000000000003" customHeight="1" x14ac:dyDescent="0.25">
      <c r="U647" s="201"/>
      <c r="V647" s="201"/>
      <c r="W647" s="201"/>
      <c r="X647" s="201"/>
      <c r="Y647" s="201"/>
      <c r="Z647" s="201"/>
    </row>
    <row r="648" spans="21:26" ht="39.950000000000003" customHeight="1" x14ac:dyDescent="0.25">
      <c r="U648" s="201"/>
      <c r="V648" s="201"/>
      <c r="W648" s="201"/>
      <c r="X648" s="201"/>
      <c r="Y648" s="201"/>
      <c r="Z648" s="201"/>
    </row>
    <row r="649" spans="21:26" ht="39.950000000000003" customHeight="1" x14ac:dyDescent="0.25">
      <c r="U649" s="201"/>
      <c r="V649" s="201"/>
      <c r="W649" s="201"/>
      <c r="X649" s="201"/>
      <c r="Y649" s="201"/>
      <c r="Z649" s="201"/>
    </row>
  </sheetData>
  <mergeCells count="43">
    <mergeCell ref="A46:A49"/>
    <mergeCell ref="B46:B49"/>
    <mergeCell ref="A50:A57"/>
    <mergeCell ref="B50:B57"/>
    <mergeCell ref="A27:A33"/>
    <mergeCell ref="B27:B33"/>
    <mergeCell ref="A34:A40"/>
    <mergeCell ref="B34:B40"/>
    <mergeCell ref="A42:A44"/>
    <mergeCell ref="B42:B44"/>
    <mergeCell ref="A17:A19"/>
    <mergeCell ref="B17:B19"/>
    <mergeCell ref="A21:A23"/>
    <mergeCell ref="B21:B23"/>
    <mergeCell ref="A24:A26"/>
    <mergeCell ref="B24:B26"/>
    <mergeCell ref="AL1:AL2"/>
    <mergeCell ref="A6:A7"/>
    <mergeCell ref="B6:B7"/>
    <mergeCell ref="A8:A16"/>
    <mergeCell ref="B8:B16"/>
    <mergeCell ref="AI1:AI2"/>
    <mergeCell ref="AJ1:AJ2"/>
    <mergeCell ref="AK1:AK2"/>
    <mergeCell ref="AC1:AC2"/>
    <mergeCell ref="AD1:AD2"/>
    <mergeCell ref="AE1:AE2"/>
    <mergeCell ref="AF1:AF2"/>
    <mergeCell ref="AG1:AG2"/>
    <mergeCell ref="AH1:AH2"/>
    <mergeCell ref="W1:W2"/>
    <mergeCell ref="X1:X2"/>
    <mergeCell ref="Y1:Y2"/>
    <mergeCell ref="Z1:Z2"/>
    <mergeCell ref="AA1:AA2"/>
    <mergeCell ref="AB1:AB2"/>
    <mergeCell ref="V1:V2"/>
    <mergeCell ref="U1:U2"/>
    <mergeCell ref="A1:C1"/>
    <mergeCell ref="D1:J1"/>
    <mergeCell ref="K1:T1"/>
    <mergeCell ref="K2:T2"/>
    <mergeCell ref="A2:J2"/>
  </mergeCells>
  <conditionalFormatting sqref="AA4:AF58">
    <cfRule type="cellIs" dxfId="17" priority="1" stopIfTrue="1" operator="greaterThan">
      <formula>0</formula>
    </cfRule>
    <cfRule type="cellIs" dxfId="16" priority="2" stopIfTrue="1" operator="greaterThan">
      <formula>0</formula>
    </cfRule>
    <cfRule type="cellIs" dxfId="15" priority="3" stopIfTrue="1" operator="greaterThan">
      <formula>0</formula>
    </cfRule>
  </conditionalFormatting>
  <hyperlinks>
    <hyperlink ref="E499" r:id="rId1" display="https://www.havan.com.br/mangueira-para-gas-de-cozinha-glp-1-20m-durin-05207.html" xr:uid="{50D97DEC-9E21-4875-B1AE-D9DA66507FC7}"/>
  </hyperlinks>
  <pageMargins left="0.511811024" right="0.511811024" top="0.78740157499999996" bottom="0.78740157499999996" header="0.31496062000000002" footer="0.31496062000000002"/>
  <pageSetup paperSize="9" orientation="portrait" r:id="rId2"/>
  <legacyDrawing r:id="rId3"/>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681007-B77E-4C53-BFE2-0F0689BE3246}">
  <dimension ref="A1:AT649"/>
  <sheetViews>
    <sheetView topLeftCell="A46" zoomScale="70" zoomScaleNormal="70" workbookViewId="0">
      <selection activeCell="O64" sqref="O64"/>
    </sheetView>
  </sheetViews>
  <sheetFormatPr defaultColWidth="9.7109375" defaultRowHeight="26.25" x14ac:dyDescent="0.25"/>
  <cols>
    <col min="1" max="1" width="7" style="19" customWidth="1"/>
    <col min="2" max="2" width="11.140625" style="19" customWidth="1"/>
    <col min="3" max="3" width="10.7109375" style="1" customWidth="1"/>
    <col min="4" max="4" width="20.28515625" style="23" customWidth="1"/>
    <col min="5" max="5" width="15.85546875" style="24" customWidth="1"/>
    <col min="6" max="6" width="9.42578125" style="24" customWidth="1"/>
    <col min="7" max="7" width="13.42578125" style="1" bestFit="1" customWidth="1"/>
    <col min="8" max="8" width="10" style="1" customWidth="1"/>
    <col min="9" max="9" width="13.85546875" style="1" customWidth="1"/>
    <col min="10" max="10" width="16.140625" style="17" bestFit="1" customWidth="1"/>
    <col min="11" max="18" width="12" style="4" customWidth="1"/>
    <col min="19" max="19" width="12" style="16" customWidth="1"/>
    <col min="20" max="20" width="12" style="5" customWidth="1"/>
    <col min="21" max="21" width="15.140625" style="6" customWidth="1"/>
    <col min="22" max="22" width="15.7109375" style="6" customWidth="1"/>
    <col min="23" max="23" width="14.28515625" style="6" customWidth="1"/>
    <col min="24" max="28" width="13.7109375" style="6" customWidth="1"/>
    <col min="29" max="29" width="15.7109375" style="6" customWidth="1"/>
    <col min="30" max="30" width="13.7109375" style="6" customWidth="1"/>
    <col min="31" max="31" width="15.7109375" style="6" customWidth="1"/>
    <col min="32" max="32" width="15.140625" style="6" customWidth="1"/>
    <col min="33" max="33" width="15.5703125" style="2" customWidth="1"/>
    <col min="34" max="34" width="15.28515625" style="2" customWidth="1"/>
    <col min="35" max="36" width="15" style="2" customWidth="1"/>
    <col min="37" max="37" width="14.7109375" style="2" customWidth="1"/>
    <col min="38" max="38" width="15.28515625" style="2" customWidth="1"/>
    <col min="39" max="46" width="13.7109375" style="2" customWidth="1"/>
    <col min="47" max="16384" width="9.7109375" style="2"/>
  </cols>
  <sheetData>
    <row r="1" spans="1:46" ht="39.950000000000003" customHeight="1" x14ac:dyDescent="0.25">
      <c r="A1" s="296" t="s">
        <v>709</v>
      </c>
      <c r="B1" s="297"/>
      <c r="C1" s="296"/>
      <c r="D1" s="296" t="s">
        <v>465</v>
      </c>
      <c r="E1" s="296"/>
      <c r="F1" s="296"/>
      <c r="G1" s="296"/>
      <c r="H1" s="296"/>
      <c r="I1" s="296"/>
      <c r="J1" s="296"/>
      <c r="K1" s="296" t="s">
        <v>464</v>
      </c>
      <c r="L1" s="297"/>
      <c r="M1" s="297"/>
      <c r="N1" s="297"/>
      <c r="O1" s="297"/>
      <c r="P1" s="297"/>
      <c r="Q1" s="297"/>
      <c r="R1" s="297"/>
      <c r="S1" s="297"/>
      <c r="T1" s="297"/>
      <c r="U1" s="319" t="s">
        <v>750</v>
      </c>
      <c r="V1" s="319" t="s">
        <v>751</v>
      </c>
      <c r="W1" s="319" t="s">
        <v>752</v>
      </c>
      <c r="X1" s="319" t="s">
        <v>753</v>
      </c>
      <c r="Y1" s="319" t="s">
        <v>754</v>
      </c>
      <c r="Z1" s="319" t="s">
        <v>755</v>
      </c>
      <c r="AA1" s="319" t="s">
        <v>756</v>
      </c>
      <c r="AB1" s="319" t="s">
        <v>757</v>
      </c>
      <c r="AC1" s="319" t="s">
        <v>758</v>
      </c>
      <c r="AD1" s="319" t="s">
        <v>759</v>
      </c>
      <c r="AE1" s="319" t="s">
        <v>760</v>
      </c>
      <c r="AF1" s="319" t="s">
        <v>761</v>
      </c>
      <c r="AG1" s="319" t="s">
        <v>762</v>
      </c>
      <c r="AH1" s="319" t="s">
        <v>763</v>
      </c>
      <c r="AI1" s="319" t="s">
        <v>764</v>
      </c>
      <c r="AJ1" s="319" t="s">
        <v>887</v>
      </c>
      <c r="AK1" s="319" t="s">
        <v>888</v>
      </c>
      <c r="AL1" s="319" t="s">
        <v>889</v>
      </c>
      <c r="AM1" s="319" t="s">
        <v>890</v>
      </c>
      <c r="AN1" s="319" t="s">
        <v>891</v>
      </c>
      <c r="AO1" s="319" t="s">
        <v>892</v>
      </c>
      <c r="AP1" s="319" t="s">
        <v>893</v>
      </c>
      <c r="AQ1" s="319" t="s">
        <v>894</v>
      </c>
      <c r="AR1" s="319" t="s">
        <v>895</v>
      </c>
      <c r="AS1" s="319" t="s">
        <v>896</v>
      </c>
      <c r="AT1" s="319" t="s">
        <v>897</v>
      </c>
    </row>
    <row r="2" spans="1:46" ht="39.950000000000003" customHeight="1" x14ac:dyDescent="0.25">
      <c r="A2" s="302" t="s">
        <v>833</v>
      </c>
      <c r="B2" s="303"/>
      <c r="C2" s="303"/>
      <c r="D2" s="303"/>
      <c r="E2" s="303"/>
      <c r="F2" s="303"/>
      <c r="G2" s="303"/>
      <c r="H2" s="303"/>
      <c r="I2" s="303"/>
      <c r="J2" s="304"/>
      <c r="K2" s="299" t="s">
        <v>720</v>
      </c>
      <c r="L2" s="300"/>
      <c r="M2" s="300"/>
      <c r="N2" s="300"/>
      <c r="O2" s="300"/>
      <c r="P2" s="300"/>
      <c r="Q2" s="300"/>
      <c r="R2" s="300"/>
      <c r="S2" s="300"/>
      <c r="T2" s="301"/>
      <c r="U2" s="320"/>
      <c r="V2" s="320"/>
      <c r="W2" s="320"/>
      <c r="X2" s="320"/>
      <c r="Y2" s="320"/>
      <c r="Z2" s="320"/>
      <c r="AA2" s="320"/>
      <c r="AB2" s="320"/>
      <c r="AC2" s="320"/>
      <c r="AD2" s="320"/>
      <c r="AE2" s="320"/>
      <c r="AF2" s="320"/>
      <c r="AG2" s="320"/>
      <c r="AH2" s="320"/>
      <c r="AI2" s="320"/>
      <c r="AJ2" s="320"/>
      <c r="AK2" s="320"/>
      <c r="AL2" s="320"/>
      <c r="AM2" s="320"/>
      <c r="AN2" s="320"/>
      <c r="AO2" s="320"/>
      <c r="AP2" s="320"/>
      <c r="AQ2" s="320"/>
      <c r="AR2" s="320"/>
      <c r="AS2" s="320"/>
      <c r="AT2" s="320"/>
    </row>
    <row r="3" spans="1:46" s="3" customFormat="1" ht="57.2" customHeight="1" x14ac:dyDescent="0.2">
      <c r="A3" s="20" t="s">
        <v>462</v>
      </c>
      <c r="B3" s="21" t="s">
        <v>6</v>
      </c>
      <c r="C3" s="20" t="s">
        <v>11</v>
      </c>
      <c r="D3" s="20" t="s">
        <v>463</v>
      </c>
      <c r="E3" s="20" t="s">
        <v>16</v>
      </c>
      <c r="F3" s="21" t="s">
        <v>23</v>
      </c>
      <c r="G3" s="21" t="s">
        <v>24</v>
      </c>
      <c r="H3" s="21" t="s">
        <v>25</v>
      </c>
      <c r="I3" s="21" t="s">
        <v>8</v>
      </c>
      <c r="J3" s="22" t="s">
        <v>12</v>
      </c>
      <c r="K3" s="21" t="s">
        <v>13</v>
      </c>
      <c r="L3" s="102" t="s">
        <v>703</v>
      </c>
      <c r="M3" s="102" t="s">
        <v>704</v>
      </c>
      <c r="N3" s="102" t="s">
        <v>699</v>
      </c>
      <c r="O3" s="102" t="s">
        <v>619</v>
      </c>
      <c r="P3" s="102" t="s">
        <v>700</v>
      </c>
      <c r="Q3" s="102" t="s">
        <v>701</v>
      </c>
      <c r="R3" s="102" t="s">
        <v>702</v>
      </c>
      <c r="S3" s="25" t="s">
        <v>0</v>
      </c>
      <c r="T3" s="26" t="s">
        <v>2</v>
      </c>
      <c r="U3" s="209">
        <v>45715</v>
      </c>
      <c r="V3" s="209">
        <v>45715</v>
      </c>
      <c r="W3" s="209">
        <v>45715</v>
      </c>
      <c r="X3" s="209">
        <v>45727</v>
      </c>
      <c r="Y3" s="209">
        <v>45727</v>
      </c>
      <c r="Z3" s="209">
        <v>45727</v>
      </c>
      <c r="AA3" s="209">
        <v>45727</v>
      </c>
      <c r="AB3" s="209">
        <v>45727</v>
      </c>
      <c r="AC3" s="209">
        <v>45727</v>
      </c>
      <c r="AD3" s="209">
        <v>45727</v>
      </c>
      <c r="AE3" s="209">
        <v>45775</v>
      </c>
      <c r="AF3" s="209">
        <v>45775</v>
      </c>
      <c r="AG3" s="209">
        <v>45775</v>
      </c>
      <c r="AH3" s="209">
        <v>45775</v>
      </c>
      <c r="AI3" s="209">
        <v>45775</v>
      </c>
      <c r="AJ3" s="209">
        <v>45902</v>
      </c>
      <c r="AK3" s="209">
        <v>45902</v>
      </c>
      <c r="AL3" s="209">
        <v>45902</v>
      </c>
      <c r="AM3" s="196" t="s">
        <v>898</v>
      </c>
      <c r="AN3" s="209">
        <v>45966</v>
      </c>
      <c r="AO3" s="209">
        <v>45966</v>
      </c>
      <c r="AP3" s="209">
        <v>45967</v>
      </c>
      <c r="AQ3" s="209">
        <v>45967</v>
      </c>
      <c r="AR3" s="209">
        <v>45967</v>
      </c>
      <c r="AS3" s="209">
        <v>45967</v>
      </c>
      <c r="AT3" s="209">
        <v>45967</v>
      </c>
    </row>
    <row r="4" spans="1:46" ht="39.950000000000003" customHeight="1" x14ac:dyDescent="0.25">
      <c r="A4" s="75">
        <v>1</v>
      </c>
      <c r="B4" s="76" t="s">
        <v>467</v>
      </c>
      <c r="C4" s="77">
        <v>1</v>
      </c>
      <c r="D4" s="78" t="s">
        <v>541</v>
      </c>
      <c r="E4" s="79" t="s">
        <v>468</v>
      </c>
      <c r="F4" s="46" t="s">
        <v>469</v>
      </c>
      <c r="G4" s="54" t="s">
        <v>601</v>
      </c>
      <c r="H4" s="38" t="s">
        <v>597</v>
      </c>
      <c r="I4" s="98">
        <v>33903026</v>
      </c>
      <c r="J4" s="100">
        <v>38.409999999999997</v>
      </c>
      <c r="K4" s="8">
        <v>7</v>
      </c>
      <c r="L4" s="109">
        <f>IF(SUM(U4:AT4)&gt;K4+N4,K4+N4,SUM(U4:AT4))</f>
        <v>1</v>
      </c>
      <c r="M4" s="109">
        <f>(SUM(U4:AT4))</f>
        <v>1</v>
      </c>
      <c r="N4" s="120"/>
      <c r="O4" s="119">
        <f>ROUND(IF(K4*0.25-0.5&lt;0,0,K4*0.25-0.5),0)-R4-P4</f>
        <v>1</v>
      </c>
      <c r="P4" s="120"/>
      <c r="Q4" s="120"/>
      <c r="R4" s="120"/>
      <c r="S4" s="13">
        <f>K4+N4+P4+Q4-M4</f>
        <v>6</v>
      </c>
      <c r="T4" s="14" t="str">
        <f t="shared" ref="T4:T58" si="0">IF(S4&lt;0,"ATENÇÃO","OK")</f>
        <v>OK</v>
      </c>
      <c r="U4" s="197"/>
      <c r="V4" s="197"/>
      <c r="W4" s="197"/>
      <c r="X4" s="203">
        <v>1</v>
      </c>
      <c r="Y4" s="204"/>
      <c r="Z4" s="197"/>
      <c r="AA4" s="204"/>
      <c r="AB4" s="197"/>
      <c r="AC4" s="197"/>
      <c r="AD4" s="197"/>
      <c r="AE4" s="197"/>
      <c r="AF4" s="197"/>
      <c r="AG4" s="197"/>
      <c r="AH4" s="197"/>
      <c r="AI4" s="197"/>
      <c r="AJ4" s="204"/>
      <c r="AK4" s="204"/>
      <c r="AL4" s="204"/>
      <c r="AM4" s="197"/>
      <c r="AN4" s="197"/>
      <c r="AO4" s="213"/>
      <c r="AP4" s="204"/>
      <c r="AQ4" s="197"/>
      <c r="AR4" s="204"/>
      <c r="AS4" s="197"/>
      <c r="AT4" s="197"/>
    </row>
    <row r="5" spans="1:46" ht="39.950000000000003" customHeight="1" x14ac:dyDescent="0.25">
      <c r="A5" s="80">
        <v>2</v>
      </c>
      <c r="B5" s="81" t="s">
        <v>470</v>
      </c>
      <c r="C5" s="82">
        <v>2</v>
      </c>
      <c r="D5" s="83" t="s">
        <v>542</v>
      </c>
      <c r="E5" s="84" t="s">
        <v>471</v>
      </c>
      <c r="F5" s="85" t="s">
        <v>472</v>
      </c>
      <c r="G5" s="97">
        <v>105961017</v>
      </c>
      <c r="H5" s="238" t="s">
        <v>597</v>
      </c>
      <c r="I5" s="99">
        <v>33903017</v>
      </c>
      <c r="J5" s="101">
        <v>33.200000000000003</v>
      </c>
      <c r="K5" s="8">
        <v>45</v>
      </c>
      <c r="L5" s="109">
        <f t="shared" ref="L5:L58" si="1">IF(SUM(U5:AT5)&gt;K5+N5,K5+N5,SUM(U5:AT5))</f>
        <v>19</v>
      </c>
      <c r="M5" s="109">
        <f t="shared" ref="M5:M58" si="2">(SUM(U5:AT5))</f>
        <v>19</v>
      </c>
      <c r="N5" s="120"/>
      <c r="O5" s="119">
        <f t="shared" ref="O5:O58" si="3">ROUND(IF(K5*0.25-0.5&lt;0,0,K5*0.25-0.5),0)-R5-P5</f>
        <v>11</v>
      </c>
      <c r="P5" s="120"/>
      <c r="Q5" s="120"/>
      <c r="R5" s="120"/>
      <c r="S5" s="13">
        <f t="shared" ref="S5:S58" si="4">K5+N5+P5+Q5-M5</f>
        <v>26</v>
      </c>
      <c r="T5" s="14" t="str">
        <f>IF(S5&lt;0,"ATENÇÃO","OK")</f>
        <v>OK</v>
      </c>
      <c r="U5" s="198">
        <v>2</v>
      </c>
      <c r="V5" s="197"/>
      <c r="W5" s="197"/>
      <c r="X5" s="204"/>
      <c r="Y5" s="204"/>
      <c r="Z5" s="204"/>
      <c r="AA5" s="204"/>
      <c r="AB5" s="197"/>
      <c r="AC5" s="197"/>
      <c r="AD5" s="197"/>
      <c r="AE5" s="197"/>
      <c r="AF5" s="197"/>
      <c r="AG5" s="203">
        <v>6</v>
      </c>
      <c r="AH5" s="197"/>
      <c r="AI5" s="197"/>
      <c r="AJ5" s="204"/>
      <c r="AK5" s="204"/>
      <c r="AL5" s="204"/>
      <c r="AM5" s="197"/>
      <c r="AN5" s="197"/>
      <c r="AO5" s="204"/>
      <c r="AP5" s="203">
        <v>11</v>
      </c>
      <c r="AQ5" s="204"/>
      <c r="AR5" s="204"/>
      <c r="AS5" s="197"/>
      <c r="AT5" s="197"/>
    </row>
    <row r="6" spans="1:46" ht="39.950000000000003" customHeight="1" x14ac:dyDescent="0.25">
      <c r="A6" s="305">
        <v>3</v>
      </c>
      <c r="B6" s="307" t="s">
        <v>473</v>
      </c>
      <c r="C6" s="77">
        <v>3</v>
      </c>
      <c r="D6" s="67" t="s">
        <v>543</v>
      </c>
      <c r="E6" s="68" t="s">
        <v>474</v>
      </c>
      <c r="F6" s="46" t="s">
        <v>472</v>
      </c>
      <c r="G6" s="54" t="s">
        <v>602</v>
      </c>
      <c r="H6" s="38" t="s">
        <v>597</v>
      </c>
      <c r="I6" s="98">
        <v>33903017</v>
      </c>
      <c r="J6" s="100">
        <v>36.270000000000003</v>
      </c>
      <c r="K6" s="8">
        <v>50</v>
      </c>
      <c r="L6" s="109">
        <f t="shared" si="1"/>
        <v>30</v>
      </c>
      <c r="M6" s="109">
        <f t="shared" si="2"/>
        <v>30</v>
      </c>
      <c r="N6" s="120"/>
      <c r="O6" s="119">
        <f t="shared" si="3"/>
        <v>12</v>
      </c>
      <c r="P6" s="120"/>
      <c r="Q6" s="120"/>
      <c r="R6" s="120"/>
      <c r="S6" s="13">
        <f t="shared" si="4"/>
        <v>20</v>
      </c>
      <c r="T6" s="14" t="str">
        <f t="shared" si="0"/>
        <v>OK</v>
      </c>
      <c r="U6" s="197"/>
      <c r="V6" s="197"/>
      <c r="W6" s="197"/>
      <c r="X6" s="204"/>
      <c r="Y6" s="203">
        <v>10</v>
      </c>
      <c r="Z6" s="204"/>
      <c r="AA6" s="204"/>
      <c r="AB6" s="197"/>
      <c r="AC6" s="197"/>
      <c r="AD6" s="197"/>
      <c r="AE6" s="198">
        <v>20</v>
      </c>
      <c r="AF6" s="197"/>
      <c r="AG6" s="197"/>
      <c r="AH6" s="197"/>
      <c r="AI6" s="197"/>
      <c r="AJ6" s="204"/>
      <c r="AK6" s="204"/>
      <c r="AL6" s="204"/>
      <c r="AM6" s="197"/>
      <c r="AN6" s="197"/>
      <c r="AO6" s="204"/>
      <c r="AP6" s="213"/>
      <c r="AQ6" s="204"/>
      <c r="AR6" s="204"/>
      <c r="AS6" s="197"/>
      <c r="AT6" s="197"/>
    </row>
    <row r="7" spans="1:46" ht="39.950000000000003" customHeight="1" x14ac:dyDescent="0.25">
      <c r="A7" s="306"/>
      <c r="B7" s="308"/>
      <c r="C7" s="77">
        <v>4</v>
      </c>
      <c r="D7" s="67" t="s">
        <v>544</v>
      </c>
      <c r="E7" s="68" t="s">
        <v>475</v>
      </c>
      <c r="F7" s="46" t="s">
        <v>476</v>
      </c>
      <c r="G7" s="54">
        <v>25097009</v>
      </c>
      <c r="H7" s="38" t="s">
        <v>597</v>
      </c>
      <c r="I7" s="98">
        <v>33903017</v>
      </c>
      <c r="J7" s="100">
        <v>32.130000000000003</v>
      </c>
      <c r="K7" s="8">
        <v>60</v>
      </c>
      <c r="L7" s="109">
        <f t="shared" si="1"/>
        <v>32</v>
      </c>
      <c r="M7" s="109">
        <f t="shared" si="2"/>
        <v>32</v>
      </c>
      <c r="N7" s="120"/>
      <c r="O7" s="119">
        <f t="shared" si="3"/>
        <v>15</v>
      </c>
      <c r="P7" s="120"/>
      <c r="Q7" s="120"/>
      <c r="R7" s="120"/>
      <c r="S7" s="13">
        <f t="shared" si="4"/>
        <v>28</v>
      </c>
      <c r="T7" s="14" t="str">
        <f t="shared" si="0"/>
        <v>OK</v>
      </c>
      <c r="U7" s="197"/>
      <c r="V7" s="197"/>
      <c r="W7" s="197"/>
      <c r="X7" s="204"/>
      <c r="Y7" s="203">
        <v>12</v>
      </c>
      <c r="Z7" s="204"/>
      <c r="AA7" s="204"/>
      <c r="AB7" s="197"/>
      <c r="AC7" s="197"/>
      <c r="AD7" s="197"/>
      <c r="AE7" s="198">
        <v>20</v>
      </c>
      <c r="AF7" s="197"/>
      <c r="AG7" s="197"/>
      <c r="AH7" s="197"/>
      <c r="AI7" s="197"/>
      <c r="AJ7" s="204"/>
      <c r="AK7" s="204"/>
      <c r="AL7" s="204"/>
      <c r="AM7" s="197"/>
      <c r="AN7" s="197"/>
      <c r="AO7" s="204"/>
      <c r="AP7" s="213"/>
      <c r="AQ7" s="204"/>
      <c r="AR7" s="204"/>
      <c r="AS7" s="197"/>
      <c r="AT7" s="197"/>
    </row>
    <row r="8" spans="1:46" ht="39.950000000000003" customHeight="1" x14ac:dyDescent="0.25">
      <c r="A8" s="309">
        <v>4</v>
      </c>
      <c r="B8" s="311" t="s">
        <v>477</v>
      </c>
      <c r="C8" s="82">
        <v>5</v>
      </c>
      <c r="D8" s="83" t="s">
        <v>545</v>
      </c>
      <c r="E8" s="84" t="s">
        <v>478</v>
      </c>
      <c r="F8" s="85" t="s">
        <v>472</v>
      </c>
      <c r="G8" s="97">
        <v>77500014</v>
      </c>
      <c r="H8" s="238" t="s">
        <v>597</v>
      </c>
      <c r="I8" s="99">
        <v>33903017</v>
      </c>
      <c r="J8" s="101">
        <v>28</v>
      </c>
      <c r="K8" s="8">
        <v>80</v>
      </c>
      <c r="L8" s="109">
        <f t="shared" si="1"/>
        <v>7</v>
      </c>
      <c r="M8" s="109">
        <f t="shared" si="2"/>
        <v>7</v>
      </c>
      <c r="N8" s="120"/>
      <c r="O8" s="119">
        <f t="shared" si="3"/>
        <v>20</v>
      </c>
      <c r="P8" s="120"/>
      <c r="Q8" s="120"/>
      <c r="R8" s="120"/>
      <c r="S8" s="13">
        <f t="shared" si="4"/>
        <v>73</v>
      </c>
      <c r="T8" s="14" t="str">
        <f t="shared" si="0"/>
        <v>OK</v>
      </c>
      <c r="U8" s="197"/>
      <c r="V8" s="197"/>
      <c r="W8" s="197"/>
      <c r="X8" s="204"/>
      <c r="Y8" s="204"/>
      <c r="Z8" s="203">
        <v>7</v>
      </c>
      <c r="AA8" s="204"/>
      <c r="AB8" s="197"/>
      <c r="AC8" s="197"/>
      <c r="AD8" s="197"/>
      <c r="AE8" s="197"/>
      <c r="AF8" s="197"/>
      <c r="AG8" s="197"/>
      <c r="AH8" s="197"/>
      <c r="AI8" s="197"/>
      <c r="AJ8" s="204"/>
      <c r="AK8" s="204"/>
      <c r="AL8" s="204"/>
      <c r="AM8" s="197"/>
      <c r="AN8" s="197"/>
      <c r="AO8" s="204"/>
      <c r="AP8" s="204"/>
      <c r="AQ8" s="213"/>
      <c r="AR8" s="204"/>
      <c r="AS8" s="197"/>
      <c r="AT8" s="197"/>
    </row>
    <row r="9" spans="1:46" ht="39.950000000000003" customHeight="1" x14ac:dyDescent="0.25">
      <c r="A9" s="310"/>
      <c r="B9" s="312"/>
      <c r="C9" s="82">
        <v>6</v>
      </c>
      <c r="D9" s="86" t="s">
        <v>546</v>
      </c>
      <c r="E9" s="87" t="s">
        <v>479</v>
      </c>
      <c r="F9" s="88" t="s">
        <v>480</v>
      </c>
      <c r="G9" s="97">
        <v>77500014</v>
      </c>
      <c r="H9" s="238" t="s">
        <v>597</v>
      </c>
      <c r="I9" s="99" t="s">
        <v>600</v>
      </c>
      <c r="J9" s="101">
        <v>665</v>
      </c>
      <c r="K9" s="8"/>
      <c r="L9" s="109">
        <f t="shared" si="1"/>
        <v>0</v>
      </c>
      <c r="M9" s="109">
        <f t="shared" si="2"/>
        <v>0</v>
      </c>
      <c r="N9" s="120"/>
      <c r="O9" s="119">
        <f t="shared" si="3"/>
        <v>0</v>
      </c>
      <c r="P9" s="120"/>
      <c r="Q9" s="120"/>
      <c r="R9" s="120"/>
      <c r="S9" s="13">
        <f t="shared" si="4"/>
        <v>0</v>
      </c>
      <c r="T9" s="14" t="str">
        <f t="shared" si="0"/>
        <v>OK</v>
      </c>
      <c r="U9" s="197"/>
      <c r="V9" s="197"/>
      <c r="W9" s="197"/>
      <c r="X9" s="204"/>
      <c r="Y9" s="204"/>
      <c r="Z9" s="204"/>
      <c r="AA9" s="204"/>
      <c r="AB9" s="197"/>
      <c r="AC9" s="197"/>
      <c r="AD9" s="197"/>
      <c r="AE9" s="197"/>
      <c r="AF9" s="197"/>
      <c r="AG9" s="197"/>
      <c r="AH9" s="197"/>
      <c r="AI9" s="197"/>
      <c r="AJ9" s="204"/>
      <c r="AK9" s="204"/>
      <c r="AL9" s="204"/>
      <c r="AM9" s="197"/>
      <c r="AN9" s="197"/>
      <c r="AO9" s="204"/>
      <c r="AP9" s="204"/>
      <c r="AQ9" s="204"/>
      <c r="AR9" s="204"/>
      <c r="AS9" s="197"/>
      <c r="AT9" s="197"/>
    </row>
    <row r="10" spans="1:46" ht="39.950000000000003" customHeight="1" x14ac:dyDescent="0.25">
      <c r="A10" s="310"/>
      <c r="B10" s="312"/>
      <c r="C10" s="82">
        <v>7</v>
      </c>
      <c r="D10" s="89" t="s">
        <v>547</v>
      </c>
      <c r="E10" s="87" t="s">
        <v>481</v>
      </c>
      <c r="F10" s="88" t="s">
        <v>480</v>
      </c>
      <c r="G10" s="97">
        <v>77500014</v>
      </c>
      <c r="H10" s="238" t="s">
        <v>597</v>
      </c>
      <c r="I10" s="99" t="s">
        <v>600</v>
      </c>
      <c r="J10" s="101">
        <v>246</v>
      </c>
      <c r="K10" s="8">
        <v>30</v>
      </c>
      <c r="L10" s="109">
        <f t="shared" si="1"/>
        <v>15</v>
      </c>
      <c r="M10" s="109">
        <f t="shared" si="2"/>
        <v>15</v>
      </c>
      <c r="N10" s="120"/>
      <c r="O10" s="119">
        <f t="shared" si="3"/>
        <v>7</v>
      </c>
      <c r="P10" s="120"/>
      <c r="Q10" s="120"/>
      <c r="R10" s="120"/>
      <c r="S10" s="13">
        <f t="shared" si="4"/>
        <v>15</v>
      </c>
      <c r="T10" s="14" t="str">
        <f t="shared" si="0"/>
        <v>OK</v>
      </c>
      <c r="U10" s="197"/>
      <c r="V10" s="197"/>
      <c r="W10" s="197"/>
      <c r="X10" s="204"/>
      <c r="Y10" s="204"/>
      <c r="Z10" s="203">
        <v>5</v>
      </c>
      <c r="AA10" s="204"/>
      <c r="AB10" s="197"/>
      <c r="AC10" s="197"/>
      <c r="AD10" s="197"/>
      <c r="AE10" s="197"/>
      <c r="AF10" s="198">
        <v>5</v>
      </c>
      <c r="AG10" s="197"/>
      <c r="AH10" s="197"/>
      <c r="AI10" s="197"/>
      <c r="AJ10" s="204"/>
      <c r="AK10" s="204"/>
      <c r="AL10" s="204"/>
      <c r="AM10" s="197"/>
      <c r="AN10" s="197"/>
      <c r="AO10" s="204"/>
      <c r="AP10" s="204"/>
      <c r="AQ10" s="203">
        <v>5</v>
      </c>
      <c r="AR10" s="204"/>
      <c r="AS10" s="197"/>
      <c r="AT10" s="197"/>
    </row>
    <row r="11" spans="1:46" ht="39.950000000000003" customHeight="1" x14ac:dyDescent="0.25">
      <c r="A11" s="310"/>
      <c r="B11" s="312"/>
      <c r="C11" s="82">
        <v>8</v>
      </c>
      <c r="D11" s="90" t="s">
        <v>548</v>
      </c>
      <c r="E11" s="87" t="s">
        <v>482</v>
      </c>
      <c r="F11" s="85" t="s">
        <v>472</v>
      </c>
      <c r="G11" s="97">
        <v>125377006</v>
      </c>
      <c r="H11" s="238" t="s">
        <v>597</v>
      </c>
      <c r="I11" s="97">
        <v>33903017</v>
      </c>
      <c r="J11" s="101">
        <v>30</v>
      </c>
      <c r="K11" s="8">
        <v>30</v>
      </c>
      <c r="L11" s="109">
        <f t="shared" si="1"/>
        <v>0</v>
      </c>
      <c r="M11" s="109">
        <f t="shared" si="2"/>
        <v>0</v>
      </c>
      <c r="N11" s="120"/>
      <c r="O11" s="119">
        <f t="shared" si="3"/>
        <v>7</v>
      </c>
      <c r="P11" s="120"/>
      <c r="Q11" s="120"/>
      <c r="R11" s="120"/>
      <c r="S11" s="13">
        <f t="shared" si="4"/>
        <v>30</v>
      </c>
      <c r="T11" s="14" t="str">
        <f t="shared" si="0"/>
        <v>OK</v>
      </c>
      <c r="U11" s="197"/>
      <c r="V11" s="197"/>
      <c r="W11" s="197"/>
      <c r="X11" s="204"/>
      <c r="Y11" s="204"/>
      <c r="Z11" s="204"/>
      <c r="AA11" s="197"/>
      <c r="AB11" s="197"/>
      <c r="AC11" s="197"/>
      <c r="AD11" s="197"/>
      <c r="AE11" s="197"/>
      <c r="AF11" s="197"/>
      <c r="AG11" s="197"/>
      <c r="AH11" s="197"/>
      <c r="AI11" s="197"/>
      <c r="AJ11" s="204"/>
      <c r="AK11" s="204"/>
      <c r="AL11" s="204"/>
      <c r="AM11" s="197"/>
      <c r="AN11" s="197"/>
      <c r="AO11" s="204"/>
      <c r="AP11" s="204"/>
      <c r="AQ11" s="204"/>
      <c r="AR11" s="197"/>
      <c r="AS11" s="197"/>
      <c r="AT11" s="197"/>
    </row>
    <row r="12" spans="1:46" ht="39.950000000000003" customHeight="1" x14ac:dyDescent="0.25">
      <c r="A12" s="310"/>
      <c r="B12" s="312"/>
      <c r="C12" s="82">
        <v>9</v>
      </c>
      <c r="D12" s="86" t="s">
        <v>549</v>
      </c>
      <c r="E12" s="91" t="s">
        <v>483</v>
      </c>
      <c r="F12" s="85" t="s">
        <v>472</v>
      </c>
      <c r="G12" s="97">
        <v>125377006</v>
      </c>
      <c r="H12" s="238" t="s">
        <v>597</v>
      </c>
      <c r="I12" s="97">
        <v>33903017</v>
      </c>
      <c r="J12" s="101">
        <v>930</v>
      </c>
      <c r="K12" s="8">
        <v>10</v>
      </c>
      <c r="L12" s="109">
        <f t="shared" si="1"/>
        <v>0</v>
      </c>
      <c r="M12" s="109">
        <f t="shared" si="2"/>
        <v>0</v>
      </c>
      <c r="N12" s="120"/>
      <c r="O12" s="119">
        <f t="shared" si="3"/>
        <v>2</v>
      </c>
      <c r="P12" s="120"/>
      <c r="Q12" s="120"/>
      <c r="R12" s="120"/>
      <c r="S12" s="13">
        <f t="shared" si="4"/>
        <v>10</v>
      </c>
      <c r="T12" s="14" t="str">
        <f t="shared" si="0"/>
        <v>OK</v>
      </c>
      <c r="U12" s="197"/>
      <c r="V12" s="197"/>
      <c r="W12" s="197"/>
      <c r="X12" s="204"/>
      <c r="Y12" s="204"/>
      <c r="Z12" s="204"/>
      <c r="AA12" s="204"/>
      <c r="AB12" s="197"/>
      <c r="AC12" s="197"/>
      <c r="AD12" s="197"/>
      <c r="AE12" s="197"/>
      <c r="AF12" s="197"/>
      <c r="AG12" s="197"/>
      <c r="AH12" s="197"/>
      <c r="AI12" s="197"/>
      <c r="AJ12" s="204"/>
      <c r="AK12" s="204"/>
      <c r="AL12" s="204"/>
      <c r="AM12" s="197"/>
      <c r="AN12" s="197"/>
      <c r="AO12" s="204"/>
      <c r="AP12" s="204"/>
      <c r="AQ12" s="204"/>
      <c r="AR12" s="204"/>
      <c r="AS12" s="197"/>
      <c r="AT12" s="197"/>
    </row>
    <row r="13" spans="1:46" ht="39.950000000000003" customHeight="1" x14ac:dyDescent="0.25">
      <c r="A13" s="310"/>
      <c r="B13" s="312"/>
      <c r="C13" s="82">
        <v>10</v>
      </c>
      <c r="D13" s="92" t="s">
        <v>550</v>
      </c>
      <c r="E13" s="91" t="s">
        <v>484</v>
      </c>
      <c r="F13" s="85" t="s">
        <v>472</v>
      </c>
      <c r="G13" s="97">
        <v>125377006</v>
      </c>
      <c r="H13" s="238" t="s">
        <v>597</v>
      </c>
      <c r="I13" s="97">
        <v>33903047</v>
      </c>
      <c r="J13" s="101">
        <v>380</v>
      </c>
      <c r="K13" s="8">
        <v>10</v>
      </c>
      <c r="L13" s="109">
        <f t="shared" si="1"/>
        <v>0</v>
      </c>
      <c r="M13" s="109">
        <f t="shared" si="2"/>
        <v>0</v>
      </c>
      <c r="N13" s="120"/>
      <c r="O13" s="119">
        <f t="shared" si="3"/>
        <v>2</v>
      </c>
      <c r="P13" s="120"/>
      <c r="Q13" s="120"/>
      <c r="R13" s="120"/>
      <c r="S13" s="13">
        <f t="shared" si="4"/>
        <v>10</v>
      </c>
      <c r="T13" s="14" t="str">
        <f t="shared" si="0"/>
        <v>OK</v>
      </c>
      <c r="U13" s="197"/>
      <c r="V13" s="197"/>
      <c r="W13" s="197"/>
      <c r="X13" s="204"/>
      <c r="Y13" s="204"/>
      <c r="Z13" s="204"/>
      <c r="AA13" s="204"/>
      <c r="AB13" s="197"/>
      <c r="AC13" s="197"/>
      <c r="AD13" s="197"/>
      <c r="AE13" s="197"/>
      <c r="AF13" s="197"/>
      <c r="AG13" s="197"/>
      <c r="AH13" s="197"/>
      <c r="AI13" s="197"/>
      <c r="AJ13" s="204"/>
      <c r="AK13" s="204"/>
      <c r="AL13" s="204"/>
      <c r="AM13" s="197"/>
      <c r="AN13" s="197"/>
      <c r="AO13" s="204"/>
      <c r="AP13" s="204"/>
      <c r="AQ13" s="204"/>
      <c r="AR13" s="204"/>
      <c r="AS13" s="197"/>
      <c r="AT13" s="197"/>
    </row>
    <row r="14" spans="1:46" ht="63" customHeight="1" x14ac:dyDescent="0.25">
      <c r="A14" s="310"/>
      <c r="B14" s="312"/>
      <c r="C14" s="82">
        <v>11</v>
      </c>
      <c r="D14" s="90" t="s">
        <v>551</v>
      </c>
      <c r="E14" s="91" t="s">
        <v>485</v>
      </c>
      <c r="F14" s="85" t="s">
        <v>472</v>
      </c>
      <c r="G14" s="97">
        <v>125377006</v>
      </c>
      <c r="H14" s="238" t="s">
        <v>597</v>
      </c>
      <c r="I14" s="97">
        <v>33903047</v>
      </c>
      <c r="J14" s="101">
        <v>31</v>
      </c>
      <c r="K14" s="8"/>
      <c r="L14" s="109">
        <f t="shared" si="1"/>
        <v>0</v>
      </c>
      <c r="M14" s="109">
        <f t="shared" si="2"/>
        <v>0</v>
      </c>
      <c r="N14" s="120"/>
      <c r="O14" s="119">
        <f t="shared" si="3"/>
        <v>0</v>
      </c>
      <c r="P14" s="120"/>
      <c r="Q14" s="120"/>
      <c r="R14" s="120"/>
      <c r="S14" s="13">
        <f t="shared" si="4"/>
        <v>0</v>
      </c>
      <c r="T14" s="14" t="str">
        <f t="shared" si="0"/>
        <v>OK</v>
      </c>
      <c r="U14" s="197"/>
      <c r="V14" s="197"/>
      <c r="W14" s="197"/>
      <c r="X14" s="204"/>
      <c r="Y14" s="205"/>
      <c r="Z14" s="204"/>
      <c r="AA14" s="204"/>
      <c r="AB14" s="197"/>
      <c r="AC14" s="197"/>
      <c r="AD14" s="197"/>
      <c r="AE14" s="197"/>
      <c r="AF14" s="197"/>
      <c r="AG14" s="197"/>
      <c r="AH14" s="197"/>
      <c r="AI14" s="197"/>
      <c r="AJ14" s="204"/>
      <c r="AK14" s="204"/>
      <c r="AL14" s="204"/>
      <c r="AM14" s="197"/>
      <c r="AN14" s="197"/>
      <c r="AO14" s="204"/>
      <c r="AP14" s="205"/>
      <c r="AQ14" s="204"/>
      <c r="AR14" s="204"/>
      <c r="AS14" s="197"/>
      <c r="AT14" s="197"/>
    </row>
    <row r="15" spans="1:46" ht="39.950000000000003" customHeight="1" x14ac:dyDescent="0.25">
      <c r="A15" s="310"/>
      <c r="B15" s="312"/>
      <c r="C15" s="82">
        <v>12</v>
      </c>
      <c r="D15" s="86" t="s">
        <v>552</v>
      </c>
      <c r="E15" s="87" t="s">
        <v>486</v>
      </c>
      <c r="F15" s="85" t="s">
        <v>472</v>
      </c>
      <c r="G15" s="97">
        <v>504220065</v>
      </c>
      <c r="H15" s="238" t="s">
        <v>597</v>
      </c>
      <c r="I15" s="99" t="s">
        <v>600</v>
      </c>
      <c r="J15" s="101">
        <v>150</v>
      </c>
      <c r="K15" s="8">
        <v>82</v>
      </c>
      <c r="L15" s="109">
        <f t="shared" si="1"/>
        <v>65</v>
      </c>
      <c r="M15" s="109">
        <f t="shared" si="2"/>
        <v>65</v>
      </c>
      <c r="N15" s="120"/>
      <c r="O15" s="119">
        <f t="shared" si="3"/>
        <v>20</v>
      </c>
      <c r="P15" s="120"/>
      <c r="Q15" s="120"/>
      <c r="R15" s="120"/>
      <c r="S15" s="13">
        <f t="shared" si="4"/>
        <v>17</v>
      </c>
      <c r="T15" s="14" t="str">
        <f t="shared" si="0"/>
        <v>OK</v>
      </c>
      <c r="U15" s="197"/>
      <c r="V15" s="197"/>
      <c r="W15" s="197"/>
      <c r="X15" s="204"/>
      <c r="Y15" s="205"/>
      <c r="Z15" s="206">
        <v>9</v>
      </c>
      <c r="AA15" s="204"/>
      <c r="AB15" s="197"/>
      <c r="AC15" s="197"/>
      <c r="AD15" s="197"/>
      <c r="AE15" s="197"/>
      <c r="AF15" s="198">
        <v>35</v>
      </c>
      <c r="AG15" s="197"/>
      <c r="AH15" s="197"/>
      <c r="AI15" s="197"/>
      <c r="AJ15" s="204"/>
      <c r="AK15" s="204"/>
      <c r="AL15" s="213"/>
      <c r="AM15" s="197"/>
      <c r="AN15" s="197"/>
      <c r="AO15" s="204"/>
      <c r="AP15" s="205"/>
      <c r="AQ15" s="206">
        <v>21</v>
      </c>
      <c r="AR15" s="204"/>
      <c r="AS15" s="197"/>
      <c r="AT15" s="197"/>
    </row>
    <row r="16" spans="1:46" ht="39.950000000000003" customHeight="1" x14ac:dyDescent="0.25">
      <c r="A16" s="310"/>
      <c r="B16" s="313"/>
      <c r="C16" s="82">
        <v>13</v>
      </c>
      <c r="D16" s="92" t="s">
        <v>553</v>
      </c>
      <c r="E16" s="91" t="s">
        <v>487</v>
      </c>
      <c r="F16" s="85" t="s">
        <v>472</v>
      </c>
      <c r="G16" s="97">
        <v>504220065</v>
      </c>
      <c r="H16" s="238" t="s">
        <v>597</v>
      </c>
      <c r="I16" s="99" t="s">
        <v>600</v>
      </c>
      <c r="J16" s="101">
        <v>285</v>
      </c>
      <c r="K16" s="8">
        <v>30</v>
      </c>
      <c r="L16" s="109">
        <f t="shared" si="1"/>
        <v>0</v>
      </c>
      <c r="M16" s="109">
        <f t="shared" si="2"/>
        <v>0</v>
      </c>
      <c r="N16" s="120"/>
      <c r="O16" s="119">
        <f t="shared" si="3"/>
        <v>7</v>
      </c>
      <c r="P16" s="120"/>
      <c r="Q16" s="120"/>
      <c r="R16" s="120"/>
      <c r="S16" s="13">
        <f t="shared" si="4"/>
        <v>30</v>
      </c>
      <c r="T16" s="14" t="str">
        <f t="shared" si="0"/>
        <v>OK</v>
      </c>
      <c r="U16" s="197"/>
      <c r="V16" s="197"/>
      <c r="W16" s="197"/>
      <c r="X16" s="204"/>
      <c r="Y16" s="205"/>
      <c r="Z16" s="204"/>
      <c r="AA16" s="204"/>
      <c r="AB16" s="197"/>
      <c r="AC16" s="197"/>
      <c r="AD16" s="197"/>
      <c r="AE16" s="197"/>
      <c r="AF16" s="197"/>
      <c r="AG16" s="197"/>
      <c r="AH16" s="197"/>
      <c r="AI16" s="197"/>
      <c r="AJ16" s="204"/>
      <c r="AK16" s="204"/>
      <c r="AL16" s="204"/>
      <c r="AM16" s="197"/>
      <c r="AN16" s="197"/>
      <c r="AO16" s="204"/>
      <c r="AP16" s="205"/>
      <c r="AQ16" s="204"/>
      <c r="AR16" s="204"/>
      <c r="AS16" s="197"/>
      <c r="AT16" s="197"/>
    </row>
    <row r="17" spans="1:46" ht="39.950000000000003" customHeight="1" x14ac:dyDescent="0.25">
      <c r="A17" s="305">
        <v>5</v>
      </c>
      <c r="B17" s="307" t="s">
        <v>488</v>
      </c>
      <c r="C17" s="77">
        <v>14</v>
      </c>
      <c r="D17" s="67" t="s">
        <v>554</v>
      </c>
      <c r="E17" s="68" t="s">
        <v>489</v>
      </c>
      <c r="F17" s="46" t="s">
        <v>472</v>
      </c>
      <c r="G17" s="54">
        <v>79588061</v>
      </c>
      <c r="H17" s="38" t="s">
        <v>597</v>
      </c>
      <c r="I17" s="54">
        <v>33903017</v>
      </c>
      <c r="J17" s="100">
        <v>501.2</v>
      </c>
      <c r="K17" s="8">
        <v>30</v>
      </c>
      <c r="L17" s="109">
        <f t="shared" si="1"/>
        <v>12</v>
      </c>
      <c r="M17" s="109">
        <f t="shared" si="2"/>
        <v>12</v>
      </c>
      <c r="N17" s="120"/>
      <c r="O17" s="119">
        <f t="shared" si="3"/>
        <v>7</v>
      </c>
      <c r="P17" s="120"/>
      <c r="Q17" s="120"/>
      <c r="R17" s="120"/>
      <c r="S17" s="13">
        <f t="shared" si="4"/>
        <v>18</v>
      </c>
      <c r="T17" s="14" t="str">
        <f t="shared" si="0"/>
        <v>OK</v>
      </c>
      <c r="U17" s="197"/>
      <c r="V17" s="197"/>
      <c r="W17" s="197"/>
      <c r="X17" s="204"/>
      <c r="Y17" s="205"/>
      <c r="Z17" s="204"/>
      <c r="AA17" s="198">
        <v>8</v>
      </c>
      <c r="AB17" s="197"/>
      <c r="AC17" s="197"/>
      <c r="AD17" s="197"/>
      <c r="AE17" s="197"/>
      <c r="AF17" s="197"/>
      <c r="AG17" s="197"/>
      <c r="AH17" s="197"/>
      <c r="AI17" s="197"/>
      <c r="AJ17" s="204"/>
      <c r="AK17" s="204"/>
      <c r="AL17" s="204"/>
      <c r="AM17" s="203">
        <v>4</v>
      </c>
      <c r="AN17" s="197"/>
      <c r="AO17" s="204"/>
      <c r="AP17" s="205"/>
      <c r="AQ17" s="204"/>
      <c r="AR17" s="245"/>
      <c r="AS17" s="197"/>
      <c r="AT17" s="197"/>
    </row>
    <row r="18" spans="1:46" ht="39.950000000000003" customHeight="1" x14ac:dyDescent="0.25">
      <c r="A18" s="306"/>
      <c r="B18" s="314"/>
      <c r="C18" s="77">
        <v>15</v>
      </c>
      <c r="D18" s="67" t="s">
        <v>555</v>
      </c>
      <c r="E18" s="68" t="s">
        <v>490</v>
      </c>
      <c r="F18" s="46" t="s">
        <v>472</v>
      </c>
      <c r="G18" s="54">
        <v>79588061</v>
      </c>
      <c r="H18" s="38" t="s">
        <v>597</v>
      </c>
      <c r="I18" s="54">
        <v>33903017</v>
      </c>
      <c r="J18" s="100">
        <v>677.7</v>
      </c>
      <c r="K18" s="8">
        <v>30</v>
      </c>
      <c r="L18" s="109">
        <f t="shared" si="1"/>
        <v>0</v>
      </c>
      <c r="M18" s="109">
        <f t="shared" si="2"/>
        <v>0</v>
      </c>
      <c r="N18" s="120"/>
      <c r="O18" s="119">
        <f t="shared" si="3"/>
        <v>7</v>
      </c>
      <c r="P18" s="120"/>
      <c r="Q18" s="120"/>
      <c r="R18" s="120"/>
      <c r="S18" s="13">
        <f t="shared" si="4"/>
        <v>30</v>
      </c>
      <c r="T18" s="14" t="str">
        <f t="shared" si="0"/>
        <v>OK</v>
      </c>
      <c r="U18" s="197"/>
      <c r="V18" s="197"/>
      <c r="W18" s="197"/>
      <c r="X18" s="204"/>
      <c r="Y18" s="205"/>
      <c r="Z18" s="204"/>
      <c r="AA18" s="204"/>
      <c r="AB18" s="197"/>
      <c r="AC18" s="197"/>
      <c r="AD18" s="197"/>
      <c r="AE18" s="197"/>
      <c r="AF18" s="197"/>
      <c r="AG18" s="197"/>
      <c r="AH18" s="197"/>
      <c r="AI18" s="197"/>
      <c r="AJ18" s="204"/>
      <c r="AK18" s="204"/>
      <c r="AL18" s="204"/>
      <c r="AM18" s="197"/>
      <c r="AN18" s="197"/>
      <c r="AO18" s="204"/>
      <c r="AP18" s="205"/>
      <c r="AQ18" s="204"/>
      <c r="AR18" s="204"/>
      <c r="AS18" s="197"/>
      <c r="AT18" s="197"/>
    </row>
    <row r="19" spans="1:46" ht="39.950000000000003" customHeight="1" x14ac:dyDescent="0.25">
      <c r="A19" s="306"/>
      <c r="B19" s="308"/>
      <c r="C19" s="77">
        <v>16</v>
      </c>
      <c r="D19" s="67" t="s">
        <v>556</v>
      </c>
      <c r="E19" s="68" t="s">
        <v>491</v>
      </c>
      <c r="F19" s="46" t="s">
        <v>472</v>
      </c>
      <c r="G19" s="54">
        <v>79588061</v>
      </c>
      <c r="H19" s="38" t="s">
        <v>597</v>
      </c>
      <c r="I19" s="54" t="s">
        <v>15</v>
      </c>
      <c r="J19" s="100">
        <v>460.2</v>
      </c>
      <c r="K19" s="8">
        <v>80</v>
      </c>
      <c r="L19" s="109">
        <f t="shared" si="1"/>
        <v>80</v>
      </c>
      <c r="M19" s="109">
        <f t="shared" si="2"/>
        <v>80</v>
      </c>
      <c r="N19" s="120"/>
      <c r="O19" s="119">
        <f t="shared" si="3"/>
        <v>20</v>
      </c>
      <c r="P19" s="120"/>
      <c r="Q19" s="120"/>
      <c r="R19" s="120"/>
      <c r="S19" s="13">
        <f t="shared" si="4"/>
        <v>0</v>
      </c>
      <c r="T19" s="14" t="str">
        <f t="shared" si="0"/>
        <v>OK</v>
      </c>
      <c r="U19" s="197"/>
      <c r="V19" s="197"/>
      <c r="W19" s="197"/>
      <c r="X19" s="204"/>
      <c r="Y19" s="205"/>
      <c r="Z19" s="204"/>
      <c r="AA19" s="198">
        <v>10</v>
      </c>
      <c r="AB19" s="197"/>
      <c r="AC19" s="197"/>
      <c r="AD19" s="197"/>
      <c r="AE19" s="197"/>
      <c r="AF19" s="197"/>
      <c r="AG19" s="197"/>
      <c r="AH19" s="197"/>
      <c r="AI19" s="197"/>
      <c r="AJ19" s="204"/>
      <c r="AK19" s="204"/>
      <c r="AL19" s="204"/>
      <c r="AM19" s="197"/>
      <c r="AN19" s="203">
        <v>70</v>
      </c>
      <c r="AO19" s="204"/>
      <c r="AP19" s="205"/>
      <c r="AQ19" s="204"/>
      <c r="AR19" s="245"/>
      <c r="AS19" s="197"/>
      <c r="AT19" s="197"/>
    </row>
    <row r="20" spans="1:46" ht="39.950000000000003" customHeight="1" x14ac:dyDescent="0.25">
      <c r="A20" s="80">
        <v>6</v>
      </c>
      <c r="B20" s="81" t="s">
        <v>470</v>
      </c>
      <c r="C20" s="82">
        <v>17</v>
      </c>
      <c r="D20" s="90" t="s">
        <v>557</v>
      </c>
      <c r="E20" s="91" t="s">
        <v>492</v>
      </c>
      <c r="F20" s="85" t="s">
        <v>472</v>
      </c>
      <c r="G20" s="97">
        <v>504220069</v>
      </c>
      <c r="H20" s="238" t="s">
        <v>597</v>
      </c>
      <c r="I20" s="97">
        <v>33903017</v>
      </c>
      <c r="J20" s="101">
        <v>621.25</v>
      </c>
      <c r="K20" s="8">
        <v>33</v>
      </c>
      <c r="L20" s="109">
        <f t="shared" si="1"/>
        <v>14</v>
      </c>
      <c r="M20" s="109">
        <f t="shared" si="2"/>
        <v>14</v>
      </c>
      <c r="N20" s="120"/>
      <c r="O20" s="119">
        <f t="shared" si="3"/>
        <v>8</v>
      </c>
      <c r="P20" s="120"/>
      <c r="Q20" s="120"/>
      <c r="R20" s="120"/>
      <c r="S20" s="13">
        <f t="shared" si="4"/>
        <v>19</v>
      </c>
      <c r="T20" s="14" t="str">
        <f t="shared" si="0"/>
        <v>OK</v>
      </c>
      <c r="U20" s="198">
        <v>2</v>
      </c>
      <c r="V20" s="197"/>
      <c r="W20" s="197"/>
      <c r="X20" s="204"/>
      <c r="Y20" s="205"/>
      <c r="Z20" s="204"/>
      <c r="AA20" s="204"/>
      <c r="AB20" s="197"/>
      <c r="AC20" s="197"/>
      <c r="AD20" s="197"/>
      <c r="AE20" s="197"/>
      <c r="AF20" s="197"/>
      <c r="AG20" s="203">
        <v>2</v>
      </c>
      <c r="AH20" s="197"/>
      <c r="AI20" s="197"/>
      <c r="AJ20" s="204"/>
      <c r="AK20" s="204"/>
      <c r="AL20" s="204"/>
      <c r="AM20" s="197"/>
      <c r="AN20" s="197"/>
      <c r="AO20" s="204"/>
      <c r="AP20" s="203">
        <v>10</v>
      </c>
      <c r="AQ20" s="204"/>
      <c r="AR20" s="204"/>
      <c r="AS20" s="197"/>
      <c r="AT20" s="197"/>
    </row>
    <row r="21" spans="1:46" ht="39.950000000000003" customHeight="1" x14ac:dyDescent="0.25">
      <c r="A21" s="305">
        <v>9</v>
      </c>
      <c r="B21" s="307" t="s">
        <v>493</v>
      </c>
      <c r="C21" s="77">
        <v>26</v>
      </c>
      <c r="D21" s="78" t="s">
        <v>558</v>
      </c>
      <c r="E21" s="79" t="s">
        <v>494</v>
      </c>
      <c r="F21" s="46" t="s">
        <v>472</v>
      </c>
      <c r="G21" s="54" t="s">
        <v>596</v>
      </c>
      <c r="H21" s="38" t="s">
        <v>597</v>
      </c>
      <c r="I21" s="54">
        <v>33903017</v>
      </c>
      <c r="J21" s="100">
        <v>105</v>
      </c>
      <c r="K21" s="8">
        <v>34</v>
      </c>
      <c r="L21" s="109">
        <f t="shared" si="1"/>
        <v>34</v>
      </c>
      <c r="M21" s="109">
        <f t="shared" si="2"/>
        <v>34</v>
      </c>
      <c r="N21" s="120"/>
      <c r="O21" s="119">
        <f t="shared" si="3"/>
        <v>8</v>
      </c>
      <c r="P21" s="120"/>
      <c r="Q21" s="120"/>
      <c r="R21" s="120"/>
      <c r="S21" s="13">
        <f t="shared" si="4"/>
        <v>0</v>
      </c>
      <c r="T21" s="14" t="str">
        <f t="shared" si="0"/>
        <v>OK</v>
      </c>
      <c r="U21" s="197"/>
      <c r="V21" s="197"/>
      <c r="W21" s="197"/>
      <c r="X21" s="204"/>
      <c r="Y21" s="205"/>
      <c r="Z21" s="204"/>
      <c r="AA21" s="204"/>
      <c r="AB21" s="197"/>
      <c r="AC21" s="197"/>
      <c r="AD21" s="197"/>
      <c r="AE21" s="197"/>
      <c r="AF21" s="198">
        <v>34</v>
      </c>
      <c r="AG21" s="197"/>
      <c r="AH21" s="197"/>
      <c r="AI21" s="197"/>
      <c r="AJ21" s="204"/>
      <c r="AK21" s="204"/>
      <c r="AL21" s="204"/>
      <c r="AM21" s="197"/>
      <c r="AN21" s="197"/>
      <c r="AO21" s="204"/>
      <c r="AP21" s="205"/>
      <c r="AQ21" s="204"/>
      <c r="AR21" s="204"/>
      <c r="AS21" s="197"/>
      <c r="AT21" s="197"/>
    </row>
    <row r="22" spans="1:46" ht="39.950000000000003" customHeight="1" x14ac:dyDescent="0.25">
      <c r="A22" s="306"/>
      <c r="B22" s="314"/>
      <c r="C22" s="77">
        <v>27</v>
      </c>
      <c r="D22" s="93" t="s">
        <v>559</v>
      </c>
      <c r="E22" s="94" t="s">
        <v>495</v>
      </c>
      <c r="F22" s="43" t="s">
        <v>472</v>
      </c>
      <c r="G22" s="54">
        <v>105392001</v>
      </c>
      <c r="H22" s="38" t="s">
        <v>597</v>
      </c>
      <c r="I22" s="54">
        <v>33903017</v>
      </c>
      <c r="J22" s="100">
        <v>450.09</v>
      </c>
      <c r="K22" s="8">
        <v>5</v>
      </c>
      <c r="L22" s="109">
        <f t="shared" si="1"/>
        <v>0</v>
      </c>
      <c r="M22" s="109">
        <f t="shared" si="2"/>
        <v>0</v>
      </c>
      <c r="N22" s="120"/>
      <c r="O22" s="119">
        <f t="shared" si="3"/>
        <v>1</v>
      </c>
      <c r="P22" s="120"/>
      <c r="Q22" s="120"/>
      <c r="R22" s="120"/>
      <c r="S22" s="13">
        <f t="shared" si="4"/>
        <v>5</v>
      </c>
      <c r="T22" s="14" t="str">
        <f t="shared" si="0"/>
        <v>OK</v>
      </c>
      <c r="U22" s="197"/>
      <c r="V22" s="197"/>
      <c r="W22" s="197"/>
      <c r="X22" s="204"/>
      <c r="Y22" s="205"/>
      <c r="Z22" s="204"/>
      <c r="AA22" s="204"/>
      <c r="AB22" s="197"/>
      <c r="AC22" s="197"/>
      <c r="AD22" s="197"/>
      <c r="AE22" s="197"/>
      <c r="AF22" s="197"/>
      <c r="AG22" s="197"/>
      <c r="AH22" s="197"/>
      <c r="AI22" s="197"/>
      <c r="AJ22" s="204"/>
      <c r="AK22" s="204"/>
      <c r="AL22" s="204"/>
      <c r="AM22" s="197"/>
      <c r="AN22" s="197"/>
      <c r="AO22" s="204"/>
      <c r="AP22" s="205"/>
      <c r="AQ22" s="204"/>
      <c r="AR22" s="204"/>
      <c r="AS22" s="197"/>
      <c r="AT22" s="197"/>
    </row>
    <row r="23" spans="1:46" ht="39.950000000000003" customHeight="1" x14ac:dyDescent="0.25">
      <c r="A23" s="306"/>
      <c r="B23" s="308"/>
      <c r="C23" s="77">
        <v>28</v>
      </c>
      <c r="D23" s="67" t="s">
        <v>560</v>
      </c>
      <c r="E23" s="68" t="s">
        <v>496</v>
      </c>
      <c r="F23" s="43" t="s">
        <v>497</v>
      </c>
      <c r="G23" s="54">
        <v>105392001</v>
      </c>
      <c r="H23" s="38" t="s">
        <v>597</v>
      </c>
      <c r="I23" s="54">
        <v>33903017</v>
      </c>
      <c r="J23" s="100">
        <v>1371</v>
      </c>
      <c r="K23" s="8">
        <v>5</v>
      </c>
      <c r="L23" s="109">
        <f t="shared" si="1"/>
        <v>0</v>
      </c>
      <c r="M23" s="109">
        <f t="shared" si="2"/>
        <v>0</v>
      </c>
      <c r="N23" s="120"/>
      <c r="O23" s="119">
        <f t="shared" si="3"/>
        <v>1</v>
      </c>
      <c r="P23" s="120"/>
      <c r="Q23" s="120"/>
      <c r="R23" s="120"/>
      <c r="S23" s="13">
        <f t="shared" si="4"/>
        <v>5</v>
      </c>
      <c r="T23" s="14" t="str">
        <f t="shared" si="0"/>
        <v>OK</v>
      </c>
      <c r="U23" s="197"/>
      <c r="V23" s="197"/>
      <c r="W23" s="197"/>
      <c r="X23" s="204"/>
      <c r="Y23" s="205"/>
      <c r="Z23" s="204"/>
      <c r="AA23" s="204"/>
      <c r="AB23" s="197"/>
      <c r="AC23" s="197"/>
      <c r="AD23" s="197"/>
      <c r="AE23" s="197"/>
      <c r="AF23" s="197"/>
      <c r="AG23" s="197"/>
      <c r="AH23" s="197"/>
      <c r="AI23" s="197"/>
      <c r="AJ23" s="204"/>
      <c r="AK23" s="204"/>
      <c r="AL23" s="204"/>
      <c r="AM23" s="197"/>
      <c r="AN23" s="197"/>
      <c r="AO23" s="204"/>
      <c r="AP23" s="205"/>
      <c r="AQ23" s="204"/>
      <c r="AR23" s="204"/>
      <c r="AS23" s="197"/>
      <c r="AT23" s="197"/>
    </row>
    <row r="24" spans="1:46" ht="39.950000000000003" customHeight="1" x14ac:dyDescent="0.25">
      <c r="A24" s="309">
        <v>10</v>
      </c>
      <c r="B24" s="311" t="s">
        <v>498</v>
      </c>
      <c r="C24" s="82">
        <v>29</v>
      </c>
      <c r="D24" s="83" t="s">
        <v>561</v>
      </c>
      <c r="E24" s="84" t="s">
        <v>499</v>
      </c>
      <c r="F24" s="85" t="s">
        <v>383</v>
      </c>
      <c r="G24" s="97" t="s">
        <v>598</v>
      </c>
      <c r="H24" s="238" t="s">
        <v>597</v>
      </c>
      <c r="I24" s="97">
        <v>33903029</v>
      </c>
      <c r="J24" s="101">
        <v>229.85</v>
      </c>
      <c r="K24" s="8">
        <v>100</v>
      </c>
      <c r="L24" s="109">
        <f t="shared" si="1"/>
        <v>45</v>
      </c>
      <c r="M24" s="109">
        <f t="shared" si="2"/>
        <v>45</v>
      </c>
      <c r="N24" s="120"/>
      <c r="O24" s="119">
        <f t="shared" si="3"/>
        <v>25</v>
      </c>
      <c r="P24" s="120"/>
      <c r="Q24" s="120"/>
      <c r="R24" s="120"/>
      <c r="S24" s="13">
        <f t="shared" si="4"/>
        <v>55</v>
      </c>
      <c r="T24" s="14" t="str">
        <f t="shared" si="0"/>
        <v>OK</v>
      </c>
      <c r="U24" s="197"/>
      <c r="V24" s="197"/>
      <c r="W24" s="197"/>
      <c r="X24" s="204"/>
      <c r="Y24" s="205"/>
      <c r="Z24" s="204"/>
      <c r="AA24" s="204"/>
      <c r="AB24" s="198">
        <v>11</v>
      </c>
      <c r="AC24" s="197"/>
      <c r="AD24" s="197"/>
      <c r="AE24" s="197"/>
      <c r="AF24" s="197"/>
      <c r="AG24" s="197"/>
      <c r="AH24" s="203">
        <v>30</v>
      </c>
      <c r="AI24" s="197"/>
      <c r="AJ24" s="204"/>
      <c r="AK24" s="204"/>
      <c r="AL24" s="203">
        <v>4</v>
      </c>
      <c r="AM24" s="197"/>
      <c r="AN24" s="197"/>
      <c r="AO24" s="204"/>
      <c r="AP24" s="205"/>
      <c r="AQ24" s="204"/>
      <c r="AR24" s="204"/>
      <c r="AS24" s="245"/>
      <c r="AT24" s="245"/>
    </row>
    <row r="25" spans="1:46" ht="39.950000000000003" customHeight="1" x14ac:dyDescent="0.25">
      <c r="A25" s="310"/>
      <c r="B25" s="312"/>
      <c r="C25" s="82">
        <v>30</v>
      </c>
      <c r="D25" s="86" t="s">
        <v>562</v>
      </c>
      <c r="E25" s="87" t="s">
        <v>500</v>
      </c>
      <c r="F25" s="85" t="s">
        <v>383</v>
      </c>
      <c r="G25" s="97" t="s">
        <v>599</v>
      </c>
      <c r="H25" s="238" t="s">
        <v>597</v>
      </c>
      <c r="I25" s="97">
        <v>33903029</v>
      </c>
      <c r="J25" s="101">
        <v>471.08</v>
      </c>
      <c r="K25" s="8">
        <v>40</v>
      </c>
      <c r="L25" s="109">
        <f t="shared" si="1"/>
        <v>40</v>
      </c>
      <c r="M25" s="109">
        <f t="shared" si="2"/>
        <v>40</v>
      </c>
      <c r="N25" s="120"/>
      <c r="O25" s="119">
        <f t="shared" si="3"/>
        <v>10</v>
      </c>
      <c r="P25" s="120"/>
      <c r="Q25" s="120"/>
      <c r="R25" s="120"/>
      <c r="S25" s="13">
        <f t="shared" si="4"/>
        <v>0</v>
      </c>
      <c r="T25" s="14" t="str">
        <f t="shared" si="0"/>
        <v>OK</v>
      </c>
      <c r="U25" s="197"/>
      <c r="V25" s="197"/>
      <c r="W25" s="197"/>
      <c r="X25" s="204"/>
      <c r="Y25" s="205"/>
      <c r="Z25" s="204"/>
      <c r="AA25" s="204"/>
      <c r="AB25" s="198">
        <v>10</v>
      </c>
      <c r="AC25" s="197"/>
      <c r="AD25" s="197"/>
      <c r="AE25" s="197"/>
      <c r="AF25" s="197"/>
      <c r="AG25" s="197"/>
      <c r="AH25" s="203">
        <v>5</v>
      </c>
      <c r="AI25" s="197"/>
      <c r="AJ25" s="204"/>
      <c r="AK25" s="204"/>
      <c r="AL25" s="203">
        <v>1</v>
      </c>
      <c r="AM25" s="197"/>
      <c r="AN25" s="197"/>
      <c r="AO25" s="203">
        <v>14</v>
      </c>
      <c r="AP25" s="205"/>
      <c r="AQ25" s="204"/>
      <c r="AR25" s="203">
        <v>10</v>
      </c>
      <c r="AS25" s="245"/>
      <c r="AT25" s="245"/>
    </row>
    <row r="26" spans="1:46" ht="39.950000000000003" customHeight="1" x14ac:dyDescent="0.25">
      <c r="A26" s="310"/>
      <c r="B26" s="313"/>
      <c r="C26" s="82">
        <v>31</v>
      </c>
      <c r="D26" s="89" t="s">
        <v>563</v>
      </c>
      <c r="E26" s="87" t="s">
        <v>501</v>
      </c>
      <c r="F26" s="85" t="s">
        <v>383</v>
      </c>
      <c r="G26" s="97" t="s">
        <v>599</v>
      </c>
      <c r="H26" s="238" t="s">
        <v>597</v>
      </c>
      <c r="I26" s="97">
        <v>33903029</v>
      </c>
      <c r="J26" s="101">
        <v>230.39</v>
      </c>
      <c r="K26" s="8">
        <v>100</v>
      </c>
      <c r="L26" s="109">
        <f t="shared" si="1"/>
        <v>55</v>
      </c>
      <c r="M26" s="109">
        <f t="shared" si="2"/>
        <v>55</v>
      </c>
      <c r="N26" s="120"/>
      <c r="O26" s="119">
        <f t="shared" si="3"/>
        <v>25</v>
      </c>
      <c r="P26" s="120"/>
      <c r="Q26" s="120"/>
      <c r="R26" s="120"/>
      <c r="S26" s="13">
        <f t="shared" si="4"/>
        <v>45</v>
      </c>
      <c r="T26" s="14" t="str">
        <f t="shared" si="0"/>
        <v>OK</v>
      </c>
      <c r="U26" s="197"/>
      <c r="V26" s="197"/>
      <c r="W26" s="197"/>
      <c r="X26" s="204"/>
      <c r="Y26" s="205"/>
      <c r="Z26" s="204"/>
      <c r="AA26" s="204"/>
      <c r="AB26" s="198">
        <v>10</v>
      </c>
      <c r="AC26" s="197"/>
      <c r="AD26" s="197"/>
      <c r="AE26" s="197"/>
      <c r="AF26" s="197"/>
      <c r="AG26" s="197"/>
      <c r="AH26" s="203">
        <v>30</v>
      </c>
      <c r="AI26" s="197"/>
      <c r="AJ26" s="204"/>
      <c r="AK26" s="204"/>
      <c r="AL26" s="204"/>
      <c r="AM26" s="197"/>
      <c r="AN26" s="197"/>
      <c r="AO26" s="204"/>
      <c r="AP26" s="205"/>
      <c r="AQ26" s="204"/>
      <c r="AR26" s="203">
        <v>15</v>
      </c>
      <c r="AS26" s="245"/>
      <c r="AT26" s="245"/>
    </row>
    <row r="27" spans="1:46" ht="57.2" customHeight="1" x14ac:dyDescent="0.25">
      <c r="A27" s="305">
        <v>12</v>
      </c>
      <c r="B27" s="307" t="s">
        <v>467</v>
      </c>
      <c r="C27" s="77">
        <v>33</v>
      </c>
      <c r="D27" s="67" t="s">
        <v>564</v>
      </c>
      <c r="E27" s="68" t="s">
        <v>502</v>
      </c>
      <c r="F27" s="46" t="s">
        <v>503</v>
      </c>
      <c r="G27" s="54" t="s">
        <v>603</v>
      </c>
      <c r="H27" s="38" t="s">
        <v>597</v>
      </c>
      <c r="I27" s="54">
        <v>33903026</v>
      </c>
      <c r="J27" s="100">
        <v>43.53</v>
      </c>
      <c r="K27" s="8">
        <v>40</v>
      </c>
      <c r="L27" s="109">
        <f t="shared" si="1"/>
        <v>0</v>
      </c>
      <c r="M27" s="109">
        <f t="shared" si="2"/>
        <v>0</v>
      </c>
      <c r="N27" s="120"/>
      <c r="O27" s="119">
        <f t="shared" si="3"/>
        <v>10</v>
      </c>
      <c r="P27" s="120"/>
      <c r="Q27" s="120"/>
      <c r="R27" s="120"/>
      <c r="S27" s="13">
        <f t="shared" si="4"/>
        <v>40</v>
      </c>
      <c r="T27" s="14" t="str">
        <f t="shared" si="0"/>
        <v>OK</v>
      </c>
      <c r="U27" s="197"/>
      <c r="V27" s="197"/>
      <c r="W27" s="197"/>
      <c r="X27" s="205"/>
      <c r="Y27" s="204"/>
      <c r="Z27" s="204"/>
      <c r="AA27" s="204"/>
      <c r="AB27" s="197"/>
      <c r="AC27" s="197"/>
      <c r="AD27" s="197"/>
      <c r="AE27" s="197"/>
      <c r="AF27" s="197"/>
      <c r="AG27" s="197"/>
      <c r="AH27" s="197"/>
      <c r="AI27" s="197"/>
      <c r="AJ27" s="204"/>
      <c r="AK27" s="204"/>
      <c r="AL27" s="204"/>
      <c r="AM27" s="197"/>
      <c r="AN27" s="197"/>
      <c r="AO27" s="205"/>
      <c r="AP27" s="204"/>
      <c r="AQ27" s="204"/>
      <c r="AR27" s="204"/>
      <c r="AS27" s="197"/>
      <c r="AT27" s="197"/>
    </row>
    <row r="28" spans="1:46" ht="57.2" customHeight="1" x14ac:dyDescent="0.25">
      <c r="A28" s="315"/>
      <c r="B28" s="314"/>
      <c r="C28" s="77">
        <v>34</v>
      </c>
      <c r="D28" s="67" t="s">
        <v>565</v>
      </c>
      <c r="E28" s="68" t="s">
        <v>504</v>
      </c>
      <c r="F28" s="46" t="s">
        <v>503</v>
      </c>
      <c r="G28" s="54" t="s">
        <v>603</v>
      </c>
      <c r="H28" s="38" t="s">
        <v>597</v>
      </c>
      <c r="I28" s="54">
        <v>33903026</v>
      </c>
      <c r="J28" s="100">
        <v>58.25</v>
      </c>
      <c r="K28" s="8">
        <v>10</v>
      </c>
      <c r="L28" s="109">
        <f t="shared" si="1"/>
        <v>5</v>
      </c>
      <c r="M28" s="109">
        <f t="shared" si="2"/>
        <v>5</v>
      </c>
      <c r="N28" s="120"/>
      <c r="O28" s="119">
        <f t="shared" si="3"/>
        <v>2</v>
      </c>
      <c r="P28" s="120"/>
      <c r="Q28" s="120"/>
      <c r="R28" s="120"/>
      <c r="S28" s="13">
        <f t="shared" si="4"/>
        <v>5</v>
      </c>
      <c r="T28" s="14" t="str">
        <f t="shared" si="0"/>
        <v>OK</v>
      </c>
      <c r="U28" s="197"/>
      <c r="V28" s="197"/>
      <c r="W28" s="197"/>
      <c r="X28" s="203">
        <v>5</v>
      </c>
      <c r="Y28" s="204"/>
      <c r="Z28" s="204"/>
      <c r="AA28" s="204"/>
      <c r="AB28" s="197"/>
      <c r="AC28" s="197"/>
      <c r="AD28" s="197"/>
      <c r="AE28" s="197"/>
      <c r="AF28" s="197"/>
      <c r="AG28" s="197"/>
      <c r="AH28" s="197"/>
      <c r="AI28" s="197"/>
      <c r="AJ28" s="204"/>
      <c r="AK28" s="204"/>
      <c r="AL28" s="204"/>
      <c r="AM28" s="197"/>
      <c r="AN28" s="197"/>
      <c r="AO28" s="213"/>
      <c r="AP28" s="204"/>
      <c r="AQ28" s="204"/>
      <c r="AR28" s="204"/>
      <c r="AS28" s="197"/>
      <c r="AT28" s="197"/>
    </row>
    <row r="29" spans="1:46" ht="57.2" customHeight="1" x14ac:dyDescent="0.25">
      <c r="A29" s="315"/>
      <c r="B29" s="314"/>
      <c r="C29" s="77">
        <v>35</v>
      </c>
      <c r="D29" s="67" t="s">
        <v>566</v>
      </c>
      <c r="E29" s="68" t="s">
        <v>505</v>
      </c>
      <c r="F29" s="46" t="s">
        <v>503</v>
      </c>
      <c r="G29" s="54" t="s">
        <v>603</v>
      </c>
      <c r="H29" s="38" t="s">
        <v>597</v>
      </c>
      <c r="I29" s="54">
        <v>33903026</v>
      </c>
      <c r="J29" s="100">
        <v>308.75</v>
      </c>
      <c r="K29" s="8">
        <v>20</v>
      </c>
      <c r="L29" s="109">
        <f t="shared" si="1"/>
        <v>10</v>
      </c>
      <c r="M29" s="109">
        <f t="shared" si="2"/>
        <v>10</v>
      </c>
      <c r="N29" s="120"/>
      <c r="O29" s="119">
        <f t="shared" si="3"/>
        <v>5</v>
      </c>
      <c r="P29" s="120"/>
      <c r="Q29" s="120"/>
      <c r="R29" s="120"/>
      <c r="S29" s="13">
        <f t="shared" si="4"/>
        <v>10</v>
      </c>
      <c r="T29" s="14" t="str">
        <f t="shared" si="0"/>
        <v>OK</v>
      </c>
      <c r="U29" s="197"/>
      <c r="V29" s="197"/>
      <c r="W29" s="197"/>
      <c r="X29" s="203">
        <v>10</v>
      </c>
      <c r="Y29" s="204"/>
      <c r="Z29" s="204"/>
      <c r="AA29" s="204"/>
      <c r="AB29" s="197"/>
      <c r="AC29" s="197"/>
      <c r="AD29" s="197"/>
      <c r="AE29" s="197"/>
      <c r="AF29" s="197"/>
      <c r="AG29" s="197"/>
      <c r="AH29" s="197"/>
      <c r="AI29" s="197"/>
      <c r="AJ29" s="204"/>
      <c r="AK29" s="204"/>
      <c r="AL29" s="204"/>
      <c r="AM29" s="197"/>
      <c r="AN29" s="197"/>
      <c r="AO29" s="213"/>
      <c r="AP29" s="204"/>
      <c r="AQ29" s="204"/>
      <c r="AR29" s="204"/>
      <c r="AS29" s="197"/>
      <c r="AT29" s="197"/>
    </row>
    <row r="30" spans="1:46" ht="69" customHeight="1" x14ac:dyDescent="0.25">
      <c r="A30" s="315"/>
      <c r="B30" s="314"/>
      <c r="C30" s="77">
        <v>36</v>
      </c>
      <c r="D30" s="67" t="s">
        <v>567</v>
      </c>
      <c r="E30" s="68" t="s">
        <v>506</v>
      </c>
      <c r="F30" s="46" t="s">
        <v>503</v>
      </c>
      <c r="G30" s="54" t="s">
        <v>603</v>
      </c>
      <c r="H30" s="38" t="s">
        <v>597</v>
      </c>
      <c r="I30" s="54">
        <v>33903026</v>
      </c>
      <c r="J30" s="100">
        <v>88.13</v>
      </c>
      <c r="K30" s="8"/>
      <c r="L30" s="109">
        <f t="shared" si="1"/>
        <v>0</v>
      </c>
      <c r="M30" s="109">
        <f t="shared" si="2"/>
        <v>0</v>
      </c>
      <c r="N30" s="120"/>
      <c r="O30" s="119">
        <f t="shared" si="3"/>
        <v>0</v>
      </c>
      <c r="P30" s="120"/>
      <c r="Q30" s="120"/>
      <c r="R30" s="120"/>
      <c r="S30" s="13">
        <f t="shared" si="4"/>
        <v>0</v>
      </c>
      <c r="T30" s="14" t="str">
        <f t="shared" si="0"/>
        <v>OK</v>
      </c>
      <c r="U30" s="197"/>
      <c r="V30" s="197"/>
      <c r="W30" s="197"/>
      <c r="X30" s="204"/>
      <c r="Y30" s="204"/>
      <c r="Z30" s="204"/>
      <c r="AA30" s="204"/>
      <c r="AB30" s="197"/>
      <c r="AC30" s="197"/>
      <c r="AD30" s="197"/>
      <c r="AE30" s="197"/>
      <c r="AF30" s="197"/>
      <c r="AG30" s="197"/>
      <c r="AH30" s="197"/>
      <c r="AI30" s="197"/>
      <c r="AJ30" s="204"/>
      <c r="AK30" s="204"/>
      <c r="AL30" s="204"/>
      <c r="AM30" s="197"/>
      <c r="AN30" s="197"/>
      <c r="AO30" s="204"/>
      <c r="AP30" s="204"/>
      <c r="AQ30" s="204"/>
      <c r="AR30" s="204"/>
      <c r="AS30" s="197"/>
      <c r="AT30" s="197"/>
    </row>
    <row r="31" spans="1:46" ht="39.950000000000003" customHeight="1" x14ac:dyDescent="0.25">
      <c r="A31" s="315"/>
      <c r="B31" s="314"/>
      <c r="C31" s="77">
        <v>37</v>
      </c>
      <c r="D31" s="95" t="s">
        <v>568</v>
      </c>
      <c r="E31" s="94" t="s">
        <v>506</v>
      </c>
      <c r="F31" s="46" t="s">
        <v>503</v>
      </c>
      <c r="G31" s="54" t="s">
        <v>603</v>
      </c>
      <c r="H31" s="38" t="s">
        <v>597</v>
      </c>
      <c r="I31" s="54">
        <v>33903026</v>
      </c>
      <c r="J31" s="100">
        <v>333.27</v>
      </c>
      <c r="K31" s="8">
        <v>6</v>
      </c>
      <c r="L31" s="109">
        <f t="shared" si="1"/>
        <v>3</v>
      </c>
      <c r="M31" s="109">
        <f t="shared" si="2"/>
        <v>3</v>
      </c>
      <c r="N31" s="120"/>
      <c r="O31" s="119">
        <f t="shared" si="3"/>
        <v>1</v>
      </c>
      <c r="P31" s="120"/>
      <c r="Q31" s="120"/>
      <c r="R31" s="120"/>
      <c r="S31" s="13">
        <f t="shared" si="4"/>
        <v>3</v>
      </c>
      <c r="T31" s="14" t="str">
        <f t="shared" si="0"/>
        <v>OK</v>
      </c>
      <c r="U31" s="197"/>
      <c r="V31" s="197"/>
      <c r="W31" s="197"/>
      <c r="X31" s="203">
        <v>3</v>
      </c>
      <c r="Y31" s="204"/>
      <c r="Z31" s="204"/>
      <c r="AA31" s="204"/>
      <c r="AB31" s="197"/>
      <c r="AC31" s="197"/>
      <c r="AD31" s="197"/>
      <c r="AE31" s="197"/>
      <c r="AF31" s="197"/>
      <c r="AG31" s="197"/>
      <c r="AH31" s="197"/>
      <c r="AI31" s="197"/>
      <c r="AJ31" s="204"/>
      <c r="AK31" s="204"/>
      <c r="AL31" s="204"/>
      <c r="AM31" s="197"/>
      <c r="AN31" s="197"/>
      <c r="AO31" s="213"/>
      <c r="AP31" s="204"/>
      <c r="AQ31" s="204"/>
      <c r="AR31" s="204"/>
      <c r="AS31" s="197"/>
      <c r="AT31" s="197"/>
    </row>
    <row r="32" spans="1:46" ht="39.950000000000003" customHeight="1" x14ac:dyDescent="0.25">
      <c r="A32" s="315"/>
      <c r="B32" s="314"/>
      <c r="C32" s="77">
        <v>38</v>
      </c>
      <c r="D32" s="95" t="s">
        <v>569</v>
      </c>
      <c r="E32" s="94" t="s">
        <v>507</v>
      </c>
      <c r="F32" s="46" t="s">
        <v>503</v>
      </c>
      <c r="G32" s="54" t="s">
        <v>603</v>
      </c>
      <c r="H32" s="38" t="s">
        <v>597</v>
      </c>
      <c r="I32" s="54">
        <v>33903026</v>
      </c>
      <c r="J32" s="100">
        <v>331.19</v>
      </c>
      <c r="K32" s="8">
        <v>5</v>
      </c>
      <c r="L32" s="109">
        <f t="shared" si="1"/>
        <v>3</v>
      </c>
      <c r="M32" s="109">
        <f t="shared" si="2"/>
        <v>3</v>
      </c>
      <c r="N32" s="120"/>
      <c r="O32" s="119">
        <f t="shared" si="3"/>
        <v>1</v>
      </c>
      <c r="P32" s="120"/>
      <c r="Q32" s="120"/>
      <c r="R32" s="120"/>
      <c r="S32" s="13">
        <f t="shared" si="4"/>
        <v>2</v>
      </c>
      <c r="T32" s="14" t="str">
        <f t="shared" si="0"/>
        <v>OK</v>
      </c>
      <c r="U32" s="197"/>
      <c r="V32" s="197"/>
      <c r="W32" s="197"/>
      <c r="X32" s="203">
        <v>3</v>
      </c>
      <c r="Y32" s="204"/>
      <c r="Z32" s="204"/>
      <c r="AA32" s="204"/>
      <c r="AB32" s="197"/>
      <c r="AC32" s="197"/>
      <c r="AD32" s="197"/>
      <c r="AE32" s="197"/>
      <c r="AF32" s="197"/>
      <c r="AG32" s="197"/>
      <c r="AH32" s="197"/>
      <c r="AI32" s="197"/>
      <c r="AJ32" s="204"/>
      <c r="AK32" s="204"/>
      <c r="AL32" s="204"/>
      <c r="AM32" s="197"/>
      <c r="AN32" s="197"/>
      <c r="AO32" s="213"/>
      <c r="AP32" s="204"/>
      <c r="AQ32" s="204"/>
      <c r="AR32" s="204"/>
      <c r="AS32" s="197"/>
      <c r="AT32" s="197"/>
    </row>
    <row r="33" spans="1:46" ht="39.950000000000003" customHeight="1" x14ac:dyDescent="0.25">
      <c r="A33" s="315"/>
      <c r="B33" s="308"/>
      <c r="C33" s="77">
        <v>39</v>
      </c>
      <c r="D33" s="67" t="s">
        <v>570</v>
      </c>
      <c r="E33" s="68" t="s">
        <v>508</v>
      </c>
      <c r="F33" s="46" t="s">
        <v>503</v>
      </c>
      <c r="G33" s="54" t="s">
        <v>603</v>
      </c>
      <c r="H33" s="38" t="s">
        <v>597</v>
      </c>
      <c r="I33" s="54">
        <v>33903026</v>
      </c>
      <c r="J33" s="100">
        <v>549.65</v>
      </c>
      <c r="K33" s="8">
        <v>3</v>
      </c>
      <c r="L33" s="109">
        <f t="shared" si="1"/>
        <v>1</v>
      </c>
      <c r="M33" s="109">
        <f t="shared" si="2"/>
        <v>1</v>
      </c>
      <c r="N33" s="120"/>
      <c r="O33" s="119">
        <f t="shared" si="3"/>
        <v>0</v>
      </c>
      <c r="P33" s="120"/>
      <c r="Q33" s="120"/>
      <c r="R33" s="120"/>
      <c r="S33" s="13">
        <f t="shared" si="4"/>
        <v>2</v>
      </c>
      <c r="T33" s="14" t="str">
        <f t="shared" si="0"/>
        <v>OK</v>
      </c>
      <c r="U33" s="197"/>
      <c r="V33" s="197"/>
      <c r="W33" s="197"/>
      <c r="X33" s="203">
        <v>1</v>
      </c>
      <c r="Y33" s="204"/>
      <c r="Z33" s="204"/>
      <c r="AA33" s="204"/>
      <c r="AB33" s="197"/>
      <c r="AC33" s="197"/>
      <c r="AD33" s="197"/>
      <c r="AE33" s="197"/>
      <c r="AF33" s="197"/>
      <c r="AG33" s="197"/>
      <c r="AH33" s="197"/>
      <c r="AI33" s="197"/>
      <c r="AJ33" s="204"/>
      <c r="AK33" s="204"/>
      <c r="AL33" s="204"/>
      <c r="AM33" s="197"/>
      <c r="AN33" s="197"/>
      <c r="AO33" s="213"/>
      <c r="AP33" s="204"/>
      <c r="AQ33" s="204"/>
      <c r="AR33" s="204"/>
      <c r="AS33" s="197"/>
      <c r="AT33" s="197"/>
    </row>
    <row r="34" spans="1:46" ht="39.950000000000003" customHeight="1" x14ac:dyDescent="0.25">
      <c r="A34" s="309">
        <v>18</v>
      </c>
      <c r="B34" s="311" t="s">
        <v>509</v>
      </c>
      <c r="C34" s="82">
        <v>59</v>
      </c>
      <c r="D34" s="90" t="s">
        <v>571</v>
      </c>
      <c r="E34" s="91" t="s">
        <v>510</v>
      </c>
      <c r="F34" s="85" t="s">
        <v>472</v>
      </c>
      <c r="G34" s="97" t="s">
        <v>604</v>
      </c>
      <c r="H34" s="238" t="s">
        <v>597</v>
      </c>
      <c r="I34" s="97">
        <v>33903017</v>
      </c>
      <c r="J34" s="101">
        <v>241.02</v>
      </c>
      <c r="K34" s="8">
        <v>250</v>
      </c>
      <c r="L34" s="109">
        <f t="shared" si="1"/>
        <v>30</v>
      </c>
      <c r="M34" s="109">
        <f t="shared" si="2"/>
        <v>30</v>
      </c>
      <c r="N34" s="120">
        <v>-20</v>
      </c>
      <c r="O34" s="119">
        <f t="shared" si="3"/>
        <v>62</v>
      </c>
      <c r="P34" s="120"/>
      <c r="Q34" s="120"/>
      <c r="R34" s="120"/>
      <c r="S34" s="13">
        <f t="shared" si="4"/>
        <v>200</v>
      </c>
      <c r="T34" s="14" t="str">
        <f t="shared" si="0"/>
        <v>OK</v>
      </c>
      <c r="U34" s="197"/>
      <c r="V34" s="197"/>
      <c r="W34" s="197"/>
      <c r="X34" s="204"/>
      <c r="Y34" s="204"/>
      <c r="Z34" s="204"/>
      <c r="AA34" s="204"/>
      <c r="AB34" s="197"/>
      <c r="AC34" s="198">
        <v>30</v>
      </c>
      <c r="AD34" s="197"/>
      <c r="AE34" s="197"/>
      <c r="AF34" s="197"/>
      <c r="AG34" s="197"/>
      <c r="AH34" s="197"/>
      <c r="AI34" s="197"/>
      <c r="AJ34" s="204"/>
      <c r="AK34" s="204"/>
      <c r="AL34" s="204"/>
      <c r="AM34" s="197"/>
      <c r="AN34" s="197"/>
      <c r="AO34" s="204"/>
      <c r="AP34" s="204"/>
      <c r="AQ34" s="204"/>
      <c r="AR34" s="204"/>
      <c r="AS34" s="197"/>
      <c r="AT34" s="197"/>
    </row>
    <row r="35" spans="1:46" ht="39.950000000000003" customHeight="1" x14ac:dyDescent="0.25">
      <c r="A35" s="310"/>
      <c r="B35" s="312"/>
      <c r="C35" s="82">
        <v>60</v>
      </c>
      <c r="D35" s="90" t="s">
        <v>572</v>
      </c>
      <c r="E35" s="91" t="s">
        <v>730</v>
      </c>
      <c r="F35" s="85" t="s">
        <v>472</v>
      </c>
      <c r="G35" s="97" t="s">
        <v>605</v>
      </c>
      <c r="H35" s="238" t="s">
        <v>597</v>
      </c>
      <c r="I35" s="97">
        <v>33903017</v>
      </c>
      <c r="J35" s="101">
        <v>285.95999999999998</v>
      </c>
      <c r="K35" s="8">
        <v>160</v>
      </c>
      <c r="L35" s="109">
        <f t="shared" si="1"/>
        <v>30</v>
      </c>
      <c r="M35" s="109">
        <f t="shared" si="2"/>
        <v>30</v>
      </c>
      <c r="N35" s="120">
        <v>-10</v>
      </c>
      <c r="O35" s="119">
        <f t="shared" si="3"/>
        <v>40</v>
      </c>
      <c r="P35" s="120"/>
      <c r="Q35" s="120"/>
      <c r="R35" s="120"/>
      <c r="S35" s="13">
        <f t="shared" si="4"/>
        <v>120</v>
      </c>
      <c r="T35" s="14" t="str">
        <f t="shared" si="0"/>
        <v>OK</v>
      </c>
      <c r="U35" s="197"/>
      <c r="V35" s="197"/>
      <c r="W35" s="197"/>
      <c r="X35" s="204"/>
      <c r="Y35" s="204"/>
      <c r="Z35" s="204"/>
      <c r="AA35" s="204"/>
      <c r="AB35" s="197"/>
      <c r="AC35" s="198">
        <v>30</v>
      </c>
      <c r="AD35" s="197"/>
      <c r="AE35" s="197"/>
      <c r="AF35" s="197"/>
      <c r="AG35" s="197"/>
      <c r="AH35" s="197"/>
      <c r="AI35" s="197"/>
      <c r="AJ35" s="204"/>
      <c r="AK35" s="204"/>
      <c r="AL35" s="204"/>
      <c r="AM35" s="197"/>
      <c r="AN35" s="197"/>
      <c r="AO35" s="204"/>
      <c r="AP35" s="204"/>
      <c r="AQ35" s="204"/>
      <c r="AR35" s="204"/>
      <c r="AS35" s="197"/>
      <c r="AT35" s="197"/>
    </row>
    <row r="36" spans="1:46" ht="39.950000000000003" customHeight="1" x14ac:dyDescent="0.25">
      <c r="A36" s="310"/>
      <c r="B36" s="312"/>
      <c r="C36" s="82">
        <v>61</v>
      </c>
      <c r="D36" s="90" t="s">
        <v>573</v>
      </c>
      <c r="E36" s="91" t="s">
        <v>512</v>
      </c>
      <c r="F36" s="85" t="s">
        <v>472</v>
      </c>
      <c r="G36" s="97" t="s">
        <v>605</v>
      </c>
      <c r="H36" s="238" t="s">
        <v>597</v>
      </c>
      <c r="I36" s="97">
        <v>33903017</v>
      </c>
      <c r="J36" s="101">
        <v>652.70000000000005</v>
      </c>
      <c r="K36" s="8">
        <v>3</v>
      </c>
      <c r="L36" s="109">
        <f t="shared" si="1"/>
        <v>3</v>
      </c>
      <c r="M36" s="109">
        <f t="shared" si="2"/>
        <v>3</v>
      </c>
      <c r="N36" s="120"/>
      <c r="O36" s="119">
        <f t="shared" si="3"/>
        <v>0</v>
      </c>
      <c r="P36" s="120"/>
      <c r="Q36" s="120"/>
      <c r="R36" s="120"/>
      <c r="S36" s="13">
        <f t="shared" si="4"/>
        <v>0</v>
      </c>
      <c r="T36" s="14" t="str">
        <f t="shared" si="0"/>
        <v>OK</v>
      </c>
      <c r="U36" s="197"/>
      <c r="V36" s="198">
        <v>1</v>
      </c>
      <c r="W36" s="197"/>
      <c r="X36" s="204"/>
      <c r="Y36" s="204"/>
      <c r="Z36" s="204"/>
      <c r="AA36" s="204"/>
      <c r="AB36" s="197"/>
      <c r="AC36" s="197"/>
      <c r="AD36" s="197"/>
      <c r="AE36" s="197"/>
      <c r="AF36" s="197"/>
      <c r="AG36" s="197"/>
      <c r="AH36" s="197"/>
      <c r="AI36" s="197"/>
      <c r="AJ36" s="204"/>
      <c r="AK36" s="204"/>
      <c r="AL36" s="204"/>
      <c r="AM36" s="245"/>
      <c r="AN36" s="197"/>
      <c r="AO36" s="204"/>
      <c r="AP36" s="204"/>
      <c r="AQ36" s="204"/>
      <c r="AR36" s="204"/>
      <c r="AS36" s="203">
        <v>2</v>
      </c>
      <c r="AT36" s="197"/>
    </row>
    <row r="37" spans="1:46" ht="39.950000000000003" customHeight="1" x14ac:dyDescent="0.25">
      <c r="A37" s="310"/>
      <c r="B37" s="312"/>
      <c r="C37" s="82">
        <v>62</v>
      </c>
      <c r="D37" s="92" t="s">
        <v>574</v>
      </c>
      <c r="E37" s="91" t="s">
        <v>513</v>
      </c>
      <c r="F37" s="85" t="s">
        <v>472</v>
      </c>
      <c r="G37" s="97" t="s">
        <v>605</v>
      </c>
      <c r="H37" s="238" t="s">
        <v>597</v>
      </c>
      <c r="I37" s="97">
        <v>33903017</v>
      </c>
      <c r="J37" s="101">
        <v>646.72</v>
      </c>
      <c r="K37" s="8">
        <v>5</v>
      </c>
      <c r="L37" s="109">
        <f t="shared" si="1"/>
        <v>5</v>
      </c>
      <c r="M37" s="109">
        <f t="shared" si="2"/>
        <v>5</v>
      </c>
      <c r="N37" s="120"/>
      <c r="O37" s="119">
        <f t="shared" si="3"/>
        <v>1</v>
      </c>
      <c r="P37" s="120"/>
      <c r="Q37" s="120"/>
      <c r="R37" s="120"/>
      <c r="S37" s="13">
        <f t="shared" si="4"/>
        <v>0</v>
      </c>
      <c r="T37" s="14" t="str">
        <f t="shared" si="0"/>
        <v>OK</v>
      </c>
      <c r="U37" s="197"/>
      <c r="V37" s="197"/>
      <c r="W37" s="197"/>
      <c r="X37" s="204"/>
      <c r="Y37" s="204"/>
      <c r="Z37" s="204"/>
      <c r="AA37" s="204"/>
      <c r="AB37" s="197"/>
      <c r="AC37" s="197"/>
      <c r="AD37" s="197"/>
      <c r="AE37" s="197"/>
      <c r="AF37" s="197"/>
      <c r="AG37" s="197"/>
      <c r="AH37" s="197"/>
      <c r="AI37" s="197"/>
      <c r="AJ37" s="204"/>
      <c r="AK37" s="204"/>
      <c r="AL37" s="204"/>
      <c r="AM37" s="197"/>
      <c r="AN37" s="197"/>
      <c r="AO37" s="204"/>
      <c r="AP37" s="204"/>
      <c r="AQ37" s="204"/>
      <c r="AR37" s="204"/>
      <c r="AS37" s="203">
        <v>5</v>
      </c>
      <c r="AT37" s="197"/>
    </row>
    <row r="38" spans="1:46" ht="39.950000000000003" customHeight="1" x14ac:dyDescent="0.25">
      <c r="A38" s="310"/>
      <c r="B38" s="312"/>
      <c r="C38" s="82">
        <v>63</v>
      </c>
      <c r="D38" s="89" t="s">
        <v>575</v>
      </c>
      <c r="E38" s="87" t="s">
        <v>514</v>
      </c>
      <c r="F38" s="85" t="s">
        <v>472</v>
      </c>
      <c r="G38" s="97" t="s">
        <v>605</v>
      </c>
      <c r="H38" s="238" t="s">
        <v>597</v>
      </c>
      <c r="I38" s="97">
        <v>33903017</v>
      </c>
      <c r="J38" s="101">
        <v>1144.82</v>
      </c>
      <c r="K38" s="8"/>
      <c r="L38" s="109">
        <f t="shared" si="1"/>
        <v>0</v>
      </c>
      <c r="M38" s="109">
        <f t="shared" si="2"/>
        <v>0</v>
      </c>
      <c r="N38" s="120"/>
      <c r="O38" s="119">
        <f t="shared" si="3"/>
        <v>0</v>
      </c>
      <c r="P38" s="120"/>
      <c r="Q38" s="120"/>
      <c r="R38" s="120"/>
      <c r="S38" s="13">
        <f t="shared" si="4"/>
        <v>0</v>
      </c>
      <c r="T38" s="14" t="str">
        <f t="shared" si="0"/>
        <v>OK</v>
      </c>
      <c r="U38" s="197"/>
      <c r="V38" s="197"/>
      <c r="W38" s="197"/>
      <c r="X38" s="204"/>
      <c r="Y38" s="204"/>
      <c r="Z38" s="205"/>
      <c r="AA38" s="204"/>
      <c r="AB38" s="197"/>
      <c r="AC38" s="197"/>
      <c r="AD38" s="197"/>
      <c r="AE38" s="197"/>
      <c r="AF38" s="197"/>
      <c r="AG38" s="197"/>
      <c r="AH38" s="197"/>
      <c r="AI38" s="197"/>
      <c r="AJ38" s="204"/>
      <c r="AK38" s="204"/>
      <c r="AL38" s="204"/>
      <c r="AM38" s="197"/>
      <c r="AN38" s="197"/>
      <c r="AO38" s="204"/>
      <c r="AP38" s="204"/>
      <c r="AQ38" s="205"/>
      <c r="AR38" s="204"/>
      <c r="AS38" s="197"/>
      <c r="AT38" s="197"/>
    </row>
    <row r="39" spans="1:46" ht="39.950000000000003" customHeight="1" x14ac:dyDescent="0.25">
      <c r="A39" s="310"/>
      <c r="B39" s="312"/>
      <c r="C39" s="82">
        <v>64</v>
      </c>
      <c r="D39" s="90" t="s">
        <v>576</v>
      </c>
      <c r="E39" s="91" t="s">
        <v>515</v>
      </c>
      <c r="F39" s="85" t="s">
        <v>472</v>
      </c>
      <c r="G39" s="97" t="s">
        <v>606</v>
      </c>
      <c r="H39" s="238" t="s">
        <v>597</v>
      </c>
      <c r="I39" s="97">
        <v>33903017</v>
      </c>
      <c r="J39" s="101">
        <v>2771.79</v>
      </c>
      <c r="K39" s="8">
        <v>4</v>
      </c>
      <c r="L39" s="109">
        <f t="shared" si="1"/>
        <v>0</v>
      </c>
      <c r="M39" s="109">
        <f t="shared" si="2"/>
        <v>0</v>
      </c>
      <c r="N39" s="120"/>
      <c r="O39" s="119">
        <f t="shared" si="3"/>
        <v>1</v>
      </c>
      <c r="P39" s="120"/>
      <c r="Q39" s="120"/>
      <c r="R39" s="120"/>
      <c r="S39" s="13">
        <f t="shared" si="4"/>
        <v>4</v>
      </c>
      <c r="T39" s="14" t="str">
        <f t="shared" si="0"/>
        <v>OK</v>
      </c>
      <c r="U39" s="197"/>
      <c r="V39" s="197"/>
      <c r="W39" s="197"/>
      <c r="X39" s="204"/>
      <c r="Y39" s="204"/>
      <c r="Z39" s="205"/>
      <c r="AA39" s="204"/>
      <c r="AB39" s="197"/>
      <c r="AC39" s="197"/>
      <c r="AD39" s="197"/>
      <c r="AE39" s="197"/>
      <c r="AF39" s="197"/>
      <c r="AG39" s="197"/>
      <c r="AH39" s="197"/>
      <c r="AI39" s="197"/>
      <c r="AJ39" s="204"/>
      <c r="AK39" s="204"/>
      <c r="AL39" s="204"/>
      <c r="AM39" s="197"/>
      <c r="AN39" s="197"/>
      <c r="AO39" s="204"/>
      <c r="AP39" s="204"/>
      <c r="AQ39" s="205"/>
      <c r="AR39" s="204"/>
      <c r="AS39" s="197"/>
      <c r="AT39" s="197"/>
    </row>
    <row r="40" spans="1:46" ht="39.950000000000003" customHeight="1" x14ac:dyDescent="0.25">
      <c r="A40" s="310"/>
      <c r="B40" s="313"/>
      <c r="C40" s="82">
        <v>65</v>
      </c>
      <c r="D40" s="90" t="s">
        <v>577</v>
      </c>
      <c r="E40" s="91" t="s">
        <v>516</v>
      </c>
      <c r="F40" s="85" t="s">
        <v>472</v>
      </c>
      <c r="G40" s="97" t="s">
        <v>607</v>
      </c>
      <c r="H40" s="238" t="s">
        <v>597</v>
      </c>
      <c r="I40" s="97">
        <v>33903017</v>
      </c>
      <c r="J40" s="101">
        <v>1058.8599999999999</v>
      </c>
      <c r="K40" s="8">
        <v>24</v>
      </c>
      <c r="L40" s="109">
        <f t="shared" si="1"/>
        <v>14</v>
      </c>
      <c r="M40" s="109">
        <f t="shared" si="2"/>
        <v>14</v>
      </c>
      <c r="N40" s="120"/>
      <c r="O40" s="119">
        <f t="shared" si="3"/>
        <v>6</v>
      </c>
      <c r="P40" s="120"/>
      <c r="Q40" s="120"/>
      <c r="R40" s="120"/>
      <c r="S40" s="13">
        <f t="shared" si="4"/>
        <v>10</v>
      </c>
      <c r="T40" s="14" t="str">
        <f t="shared" si="0"/>
        <v>OK</v>
      </c>
      <c r="U40" s="201"/>
      <c r="V40" s="198">
        <v>4</v>
      </c>
      <c r="W40" s="197"/>
      <c r="X40" s="204"/>
      <c r="Y40" s="204"/>
      <c r="Z40" s="205"/>
      <c r="AA40" s="204"/>
      <c r="AB40" s="197"/>
      <c r="AC40" s="198">
        <v>10</v>
      </c>
      <c r="AD40" s="197"/>
      <c r="AE40" s="197"/>
      <c r="AF40" s="197"/>
      <c r="AG40" s="197"/>
      <c r="AH40" s="197"/>
      <c r="AI40" s="197"/>
      <c r="AJ40" s="204"/>
      <c r="AK40" s="204"/>
      <c r="AL40" s="204"/>
      <c r="AM40" s="245"/>
      <c r="AN40" s="197"/>
      <c r="AO40" s="204"/>
      <c r="AP40" s="204"/>
      <c r="AQ40" s="205"/>
      <c r="AR40" s="204"/>
      <c r="AS40" s="197"/>
      <c r="AT40" s="197"/>
    </row>
    <row r="41" spans="1:46" ht="39.950000000000003" customHeight="1" x14ac:dyDescent="0.25">
      <c r="A41" s="75">
        <v>21</v>
      </c>
      <c r="B41" s="76" t="s">
        <v>517</v>
      </c>
      <c r="C41" s="77">
        <v>68</v>
      </c>
      <c r="D41" s="95" t="s">
        <v>578</v>
      </c>
      <c r="E41" s="94" t="s">
        <v>518</v>
      </c>
      <c r="F41" s="46" t="s">
        <v>519</v>
      </c>
      <c r="G41" s="54" t="s">
        <v>608</v>
      </c>
      <c r="H41" s="38" t="s">
        <v>597</v>
      </c>
      <c r="I41" s="54">
        <v>33903016</v>
      </c>
      <c r="J41" s="100">
        <v>56.81</v>
      </c>
      <c r="K41" s="8">
        <v>25</v>
      </c>
      <c r="L41" s="109">
        <f t="shared" si="1"/>
        <v>0</v>
      </c>
      <c r="M41" s="109">
        <f t="shared" si="2"/>
        <v>0</v>
      </c>
      <c r="N41" s="120"/>
      <c r="O41" s="119">
        <f t="shared" si="3"/>
        <v>6</v>
      </c>
      <c r="P41" s="120"/>
      <c r="Q41" s="120"/>
      <c r="R41" s="120"/>
      <c r="S41" s="13">
        <f t="shared" si="4"/>
        <v>25</v>
      </c>
      <c r="T41" s="14" t="str">
        <f t="shared" si="0"/>
        <v>OK</v>
      </c>
      <c r="U41" s="197"/>
      <c r="V41" s="197"/>
      <c r="W41" s="197"/>
      <c r="X41" s="204"/>
      <c r="Y41" s="204"/>
      <c r="Z41" s="205"/>
      <c r="AA41" s="204"/>
      <c r="AB41" s="197"/>
      <c r="AC41" s="197"/>
      <c r="AD41" s="197"/>
      <c r="AE41" s="197"/>
      <c r="AF41" s="197"/>
      <c r="AG41" s="197"/>
      <c r="AH41" s="197"/>
      <c r="AI41" s="197"/>
      <c r="AJ41" s="204"/>
      <c r="AK41" s="204"/>
      <c r="AL41" s="204"/>
      <c r="AM41" s="197"/>
      <c r="AN41" s="197"/>
      <c r="AO41" s="204"/>
      <c r="AP41" s="204"/>
      <c r="AQ41" s="205"/>
      <c r="AR41" s="204"/>
      <c r="AS41" s="197"/>
      <c r="AT41" s="197"/>
    </row>
    <row r="42" spans="1:46" ht="39.950000000000003" customHeight="1" x14ac:dyDescent="0.25">
      <c r="A42" s="309">
        <v>23</v>
      </c>
      <c r="B42" s="311" t="s">
        <v>520</v>
      </c>
      <c r="C42" s="82">
        <v>75</v>
      </c>
      <c r="D42" s="83" t="s">
        <v>579</v>
      </c>
      <c r="E42" s="84" t="s">
        <v>521</v>
      </c>
      <c r="F42" s="85" t="s">
        <v>522</v>
      </c>
      <c r="G42" s="97" t="s">
        <v>609</v>
      </c>
      <c r="H42" s="238" t="s">
        <v>597</v>
      </c>
      <c r="I42" s="97">
        <v>33903017</v>
      </c>
      <c r="J42" s="101">
        <v>13.87</v>
      </c>
      <c r="K42" s="8">
        <v>60</v>
      </c>
      <c r="L42" s="109">
        <f t="shared" si="1"/>
        <v>60</v>
      </c>
      <c r="M42" s="109">
        <f t="shared" si="2"/>
        <v>60</v>
      </c>
      <c r="N42" s="120"/>
      <c r="O42" s="119">
        <f t="shared" si="3"/>
        <v>15</v>
      </c>
      <c r="P42" s="120"/>
      <c r="Q42" s="120"/>
      <c r="R42" s="120"/>
      <c r="S42" s="13">
        <f t="shared" si="4"/>
        <v>0</v>
      </c>
      <c r="T42" s="14" t="str">
        <f t="shared" si="0"/>
        <v>OK</v>
      </c>
      <c r="U42" s="197"/>
      <c r="V42" s="197"/>
      <c r="W42" s="197"/>
      <c r="X42" s="204"/>
      <c r="Y42" s="204"/>
      <c r="Z42" s="205"/>
      <c r="AA42" s="204"/>
      <c r="AB42" s="197"/>
      <c r="AC42" s="197"/>
      <c r="AD42" s="198">
        <v>24</v>
      </c>
      <c r="AE42" s="197"/>
      <c r="AF42" s="197"/>
      <c r="AG42" s="197"/>
      <c r="AH42" s="197"/>
      <c r="AI42" s="203">
        <v>36</v>
      </c>
      <c r="AJ42" s="204"/>
      <c r="AK42" s="204"/>
      <c r="AL42" s="204"/>
      <c r="AM42" s="197"/>
      <c r="AN42" s="197"/>
      <c r="AO42" s="204"/>
      <c r="AP42" s="204"/>
      <c r="AQ42" s="205"/>
      <c r="AR42" s="204"/>
      <c r="AS42" s="197"/>
      <c r="AT42" s="197"/>
    </row>
    <row r="43" spans="1:46" ht="39.950000000000003" customHeight="1" x14ac:dyDescent="0.25">
      <c r="A43" s="310"/>
      <c r="B43" s="312"/>
      <c r="C43" s="82">
        <v>76</v>
      </c>
      <c r="D43" s="83" t="s">
        <v>580</v>
      </c>
      <c r="E43" s="84" t="s">
        <v>523</v>
      </c>
      <c r="F43" s="85" t="s">
        <v>524</v>
      </c>
      <c r="G43" s="97">
        <v>3816046</v>
      </c>
      <c r="H43" s="238" t="s">
        <v>597</v>
      </c>
      <c r="I43" s="97">
        <v>33903016</v>
      </c>
      <c r="J43" s="101">
        <v>24.91</v>
      </c>
      <c r="K43" s="8">
        <v>5</v>
      </c>
      <c r="L43" s="109">
        <f t="shared" si="1"/>
        <v>5</v>
      </c>
      <c r="M43" s="109">
        <f t="shared" si="2"/>
        <v>5</v>
      </c>
      <c r="N43" s="120"/>
      <c r="O43" s="119">
        <f t="shared" si="3"/>
        <v>1</v>
      </c>
      <c r="P43" s="120"/>
      <c r="Q43" s="120"/>
      <c r="R43" s="120"/>
      <c r="S43" s="13">
        <f t="shared" si="4"/>
        <v>0</v>
      </c>
      <c r="T43" s="14" t="str">
        <f t="shared" si="0"/>
        <v>OK</v>
      </c>
      <c r="U43" s="197"/>
      <c r="V43" s="197"/>
      <c r="W43" s="197"/>
      <c r="X43" s="204"/>
      <c r="Y43" s="204"/>
      <c r="Z43" s="205"/>
      <c r="AA43" s="204"/>
      <c r="AB43" s="197"/>
      <c r="AC43" s="197"/>
      <c r="AD43" s="198">
        <v>1</v>
      </c>
      <c r="AE43" s="197"/>
      <c r="AF43" s="197"/>
      <c r="AG43" s="197"/>
      <c r="AH43" s="197"/>
      <c r="AI43" s="203">
        <v>4</v>
      </c>
      <c r="AJ43" s="204"/>
      <c r="AK43" s="204"/>
      <c r="AL43" s="204"/>
      <c r="AM43" s="197"/>
      <c r="AN43" s="197"/>
      <c r="AO43" s="204"/>
      <c r="AP43" s="204"/>
      <c r="AQ43" s="205"/>
      <c r="AR43" s="204"/>
      <c r="AS43" s="197"/>
      <c r="AT43" s="197"/>
    </row>
    <row r="44" spans="1:46" ht="39.950000000000003" customHeight="1" x14ac:dyDescent="0.25">
      <c r="A44" s="310"/>
      <c r="B44" s="313"/>
      <c r="C44" s="82">
        <v>77</v>
      </c>
      <c r="D44" s="83" t="s">
        <v>581</v>
      </c>
      <c r="E44" s="84" t="s">
        <v>523</v>
      </c>
      <c r="F44" s="85" t="s">
        <v>525</v>
      </c>
      <c r="G44" s="97">
        <v>36021004</v>
      </c>
      <c r="H44" s="238" t="s">
        <v>597</v>
      </c>
      <c r="I44" s="97">
        <v>33903011</v>
      </c>
      <c r="J44" s="101">
        <v>27.94</v>
      </c>
      <c r="K44" s="8">
        <v>43</v>
      </c>
      <c r="L44" s="109">
        <f t="shared" si="1"/>
        <v>43</v>
      </c>
      <c r="M44" s="109">
        <f t="shared" si="2"/>
        <v>43</v>
      </c>
      <c r="N44" s="120"/>
      <c r="O44" s="119">
        <f t="shared" si="3"/>
        <v>10</v>
      </c>
      <c r="P44" s="120"/>
      <c r="Q44" s="120"/>
      <c r="R44" s="120"/>
      <c r="S44" s="13">
        <f t="shared" si="4"/>
        <v>0</v>
      </c>
      <c r="T44" s="14" t="str">
        <f t="shared" si="0"/>
        <v>OK</v>
      </c>
      <c r="U44" s="197"/>
      <c r="V44" s="197"/>
      <c r="W44" s="197"/>
      <c r="X44" s="204"/>
      <c r="Y44" s="204"/>
      <c r="Z44" s="205"/>
      <c r="AA44" s="204"/>
      <c r="AB44" s="197"/>
      <c r="AC44" s="197"/>
      <c r="AD44" s="198">
        <v>6</v>
      </c>
      <c r="AE44" s="197"/>
      <c r="AF44" s="197"/>
      <c r="AG44" s="197"/>
      <c r="AH44" s="197"/>
      <c r="AI44" s="203">
        <v>37</v>
      </c>
      <c r="AJ44" s="204"/>
      <c r="AK44" s="204"/>
      <c r="AL44" s="204"/>
      <c r="AM44" s="197"/>
      <c r="AN44" s="197"/>
      <c r="AO44" s="204"/>
      <c r="AP44" s="204"/>
      <c r="AQ44" s="205"/>
      <c r="AR44" s="204"/>
      <c r="AS44" s="197"/>
      <c r="AT44" s="197"/>
    </row>
    <row r="45" spans="1:46" ht="39.950000000000003" customHeight="1" x14ac:dyDescent="0.25">
      <c r="A45" s="75">
        <v>24</v>
      </c>
      <c r="B45" s="76" t="s">
        <v>526</v>
      </c>
      <c r="C45" s="77">
        <v>78</v>
      </c>
      <c r="D45" s="96" t="s">
        <v>582</v>
      </c>
      <c r="E45" s="68" t="s">
        <v>527</v>
      </c>
      <c r="F45" s="46" t="s">
        <v>522</v>
      </c>
      <c r="G45" s="54" t="s">
        <v>610</v>
      </c>
      <c r="H45" s="38" t="s">
        <v>597</v>
      </c>
      <c r="I45" s="54">
        <v>33903017</v>
      </c>
      <c r="J45" s="100">
        <v>250</v>
      </c>
      <c r="K45" s="8">
        <v>5</v>
      </c>
      <c r="L45" s="109">
        <f t="shared" si="1"/>
        <v>0</v>
      </c>
      <c r="M45" s="109">
        <f t="shared" si="2"/>
        <v>0</v>
      </c>
      <c r="N45" s="120"/>
      <c r="O45" s="119">
        <f t="shared" si="3"/>
        <v>1</v>
      </c>
      <c r="P45" s="120"/>
      <c r="Q45" s="120"/>
      <c r="R45" s="120"/>
      <c r="S45" s="13">
        <f t="shared" si="4"/>
        <v>5</v>
      </c>
      <c r="T45" s="14" t="str">
        <f t="shared" si="0"/>
        <v>OK</v>
      </c>
      <c r="U45" s="197"/>
      <c r="V45" s="197"/>
      <c r="W45" s="197"/>
      <c r="X45" s="204"/>
      <c r="Y45" s="204"/>
      <c r="Z45" s="205"/>
      <c r="AA45" s="204"/>
      <c r="AB45" s="197"/>
      <c r="AC45" s="197"/>
      <c r="AD45" s="197"/>
      <c r="AE45" s="197"/>
      <c r="AF45" s="197"/>
      <c r="AG45" s="197"/>
      <c r="AH45" s="197"/>
      <c r="AI45" s="197"/>
      <c r="AJ45" s="204"/>
      <c r="AK45" s="204"/>
      <c r="AL45" s="204"/>
      <c r="AM45" s="197"/>
      <c r="AN45" s="197"/>
      <c r="AO45" s="204"/>
      <c r="AP45" s="204"/>
      <c r="AQ45" s="205"/>
      <c r="AR45" s="204"/>
      <c r="AS45" s="197"/>
      <c r="AT45" s="197"/>
    </row>
    <row r="46" spans="1:46" ht="39.950000000000003" customHeight="1" x14ac:dyDescent="0.25">
      <c r="A46" s="309">
        <v>30</v>
      </c>
      <c r="B46" s="311" t="s">
        <v>528</v>
      </c>
      <c r="C46" s="82">
        <v>84</v>
      </c>
      <c r="D46" s="92" t="s">
        <v>583</v>
      </c>
      <c r="E46" s="91" t="s">
        <v>529</v>
      </c>
      <c r="F46" s="85" t="s">
        <v>530</v>
      </c>
      <c r="G46" s="97" t="s">
        <v>611</v>
      </c>
      <c r="H46" s="238" t="s">
        <v>597</v>
      </c>
      <c r="I46" s="97">
        <v>33903017</v>
      </c>
      <c r="J46" s="101">
        <v>1357.6</v>
      </c>
      <c r="K46" s="8"/>
      <c r="L46" s="109">
        <f t="shared" si="1"/>
        <v>0</v>
      </c>
      <c r="M46" s="109">
        <f t="shared" si="2"/>
        <v>0</v>
      </c>
      <c r="N46" s="120"/>
      <c r="O46" s="119">
        <f t="shared" si="3"/>
        <v>0</v>
      </c>
      <c r="P46" s="120"/>
      <c r="Q46" s="120"/>
      <c r="R46" s="120"/>
      <c r="S46" s="13">
        <f t="shared" si="4"/>
        <v>0</v>
      </c>
      <c r="T46" s="14" t="str">
        <f t="shared" si="0"/>
        <v>OK</v>
      </c>
      <c r="U46" s="197"/>
      <c r="V46" s="197"/>
      <c r="W46" s="197"/>
      <c r="X46" s="204"/>
      <c r="Y46" s="204"/>
      <c r="Z46" s="205"/>
      <c r="AA46" s="204"/>
      <c r="AB46" s="197"/>
      <c r="AC46" s="197"/>
      <c r="AD46" s="197"/>
      <c r="AE46" s="197"/>
      <c r="AF46" s="197"/>
      <c r="AG46" s="197"/>
      <c r="AH46" s="197"/>
      <c r="AI46" s="197"/>
      <c r="AJ46" s="204"/>
      <c r="AK46" s="204"/>
      <c r="AL46" s="204"/>
      <c r="AM46" s="197"/>
      <c r="AN46" s="197"/>
      <c r="AO46" s="204"/>
      <c r="AP46" s="204"/>
      <c r="AQ46" s="205"/>
      <c r="AR46" s="204"/>
      <c r="AS46" s="197"/>
      <c r="AT46" s="197"/>
    </row>
    <row r="47" spans="1:46" ht="39.950000000000003" customHeight="1" x14ac:dyDescent="0.25">
      <c r="A47" s="310"/>
      <c r="B47" s="312"/>
      <c r="C47" s="82">
        <v>85</v>
      </c>
      <c r="D47" s="92" t="s">
        <v>584</v>
      </c>
      <c r="E47" s="91" t="s">
        <v>529</v>
      </c>
      <c r="F47" s="85" t="s">
        <v>530</v>
      </c>
      <c r="G47" s="97" t="s">
        <v>611</v>
      </c>
      <c r="H47" s="238" t="s">
        <v>597</v>
      </c>
      <c r="I47" s="97">
        <v>33903017</v>
      </c>
      <c r="J47" s="101">
        <v>1413.46</v>
      </c>
      <c r="K47" s="8"/>
      <c r="L47" s="109">
        <f t="shared" si="1"/>
        <v>0</v>
      </c>
      <c r="M47" s="109">
        <f t="shared" si="2"/>
        <v>0</v>
      </c>
      <c r="N47" s="120"/>
      <c r="O47" s="119">
        <f t="shared" si="3"/>
        <v>0</v>
      </c>
      <c r="P47" s="120"/>
      <c r="Q47" s="120"/>
      <c r="R47" s="120"/>
      <c r="S47" s="13">
        <f t="shared" si="4"/>
        <v>0</v>
      </c>
      <c r="T47" s="14" t="str">
        <f t="shared" si="0"/>
        <v>OK</v>
      </c>
      <c r="U47" s="197"/>
      <c r="V47" s="197"/>
      <c r="W47" s="197"/>
      <c r="X47" s="204"/>
      <c r="Y47" s="204"/>
      <c r="Z47" s="205"/>
      <c r="AA47" s="204"/>
      <c r="AB47" s="197"/>
      <c r="AC47" s="197"/>
      <c r="AD47" s="197"/>
      <c r="AE47" s="197"/>
      <c r="AF47" s="197"/>
      <c r="AG47" s="197"/>
      <c r="AH47" s="197"/>
      <c r="AI47" s="197"/>
      <c r="AJ47" s="204"/>
      <c r="AK47" s="204"/>
      <c r="AL47" s="204"/>
      <c r="AM47" s="197"/>
      <c r="AN47" s="197"/>
      <c r="AO47" s="204"/>
      <c r="AP47" s="204"/>
      <c r="AQ47" s="205"/>
      <c r="AR47" s="204"/>
      <c r="AS47" s="197"/>
      <c r="AT47" s="197"/>
    </row>
    <row r="48" spans="1:46" ht="39.950000000000003" customHeight="1" x14ac:dyDescent="0.25">
      <c r="A48" s="310"/>
      <c r="B48" s="312"/>
      <c r="C48" s="82">
        <v>86</v>
      </c>
      <c r="D48" s="92" t="s">
        <v>585</v>
      </c>
      <c r="E48" s="91" t="s">
        <v>529</v>
      </c>
      <c r="F48" s="85" t="s">
        <v>530</v>
      </c>
      <c r="G48" s="97" t="s">
        <v>611</v>
      </c>
      <c r="H48" s="238" t="s">
        <v>597</v>
      </c>
      <c r="I48" s="97">
        <v>33903017</v>
      </c>
      <c r="J48" s="101">
        <v>1452.36</v>
      </c>
      <c r="K48" s="8"/>
      <c r="L48" s="109">
        <f t="shared" si="1"/>
        <v>0</v>
      </c>
      <c r="M48" s="109">
        <f t="shared" si="2"/>
        <v>0</v>
      </c>
      <c r="N48" s="120"/>
      <c r="O48" s="119">
        <f t="shared" si="3"/>
        <v>0</v>
      </c>
      <c r="P48" s="120"/>
      <c r="Q48" s="120"/>
      <c r="R48" s="120"/>
      <c r="S48" s="13">
        <f t="shared" si="4"/>
        <v>0</v>
      </c>
      <c r="T48" s="14" t="str">
        <f t="shared" si="0"/>
        <v>OK</v>
      </c>
      <c r="U48" s="197"/>
      <c r="V48" s="197"/>
      <c r="W48" s="197"/>
      <c r="X48" s="204"/>
      <c r="Y48" s="204"/>
      <c r="Z48" s="205"/>
      <c r="AA48" s="204"/>
      <c r="AB48" s="197"/>
      <c r="AC48" s="197"/>
      <c r="AD48" s="197"/>
      <c r="AE48" s="197"/>
      <c r="AF48" s="197"/>
      <c r="AG48" s="197"/>
      <c r="AH48" s="197"/>
      <c r="AI48" s="197"/>
      <c r="AJ48" s="204"/>
      <c r="AK48" s="204"/>
      <c r="AL48" s="204"/>
      <c r="AM48" s="197"/>
      <c r="AN48" s="197"/>
      <c r="AO48" s="204"/>
      <c r="AP48" s="204"/>
      <c r="AQ48" s="205"/>
      <c r="AR48" s="204"/>
      <c r="AS48" s="197"/>
      <c r="AT48" s="197"/>
    </row>
    <row r="49" spans="1:46" ht="39.950000000000003" customHeight="1" x14ac:dyDescent="0.25">
      <c r="A49" s="310"/>
      <c r="B49" s="313"/>
      <c r="C49" s="82">
        <v>87</v>
      </c>
      <c r="D49" s="92" t="s">
        <v>586</v>
      </c>
      <c r="E49" s="91" t="s">
        <v>529</v>
      </c>
      <c r="F49" s="85" t="s">
        <v>530</v>
      </c>
      <c r="G49" s="97" t="s">
        <v>611</v>
      </c>
      <c r="H49" s="238" t="s">
        <v>597</v>
      </c>
      <c r="I49" s="97">
        <v>33903017</v>
      </c>
      <c r="J49" s="101">
        <v>1462.34</v>
      </c>
      <c r="K49" s="8"/>
      <c r="L49" s="109">
        <f t="shared" si="1"/>
        <v>0</v>
      </c>
      <c r="M49" s="109">
        <f t="shared" si="2"/>
        <v>0</v>
      </c>
      <c r="N49" s="120"/>
      <c r="O49" s="119">
        <f t="shared" si="3"/>
        <v>0</v>
      </c>
      <c r="P49" s="120"/>
      <c r="Q49" s="120"/>
      <c r="R49" s="120"/>
      <c r="S49" s="13">
        <f t="shared" si="4"/>
        <v>0</v>
      </c>
      <c r="T49" s="14" t="str">
        <f t="shared" si="0"/>
        <v>OK</v>
      </c>
      <c r="U49" s="197"/>
      <c r="V49" s="197"/>
      <c r="W49" s="197"/>
      <c r="X49" s="204"/>
      <c r="Y49" s="204"/>
      <c r="Z49" s="205"/>
      <c r="AA49" s="204"/>
      <c r="AB49" s="197"/>
      <c r="AC49" s="197"/>
      <c r="AD49" s="197"/>
      <c r="AE49" s="197"/>
      <c r="AF49" s="197"/>
      <c r="AG49" s="197"/>
      <c r="AH49" s="197"/>
      <c r="AI49" s="197"/>
      <c r="AJ49" s="204"/>
      <c r="AK49" s="204"/>
      <c r="AL49" s="204"/>
      <c r="AM49" s="197"/>
      <c r="AN49" s="197"/>
      <c r="AO49" s="204"/>
      <c r="AP49" s="204"/>
      <c r="AQ49" s="205"/>
      <c r="AR49" s="204"/>
      <c r="AS49" s="197"/>
      <c r="AT49" s="197"/>
    </row>
    <row r="50" spans="1:46" ht="39.950000000000003" customHeight="1" x14ac:dyDescent="0.25">
      <c r="A50" s="305">
        <v>32</v>
      </c>
      <c r="B50" s="307" t="s">
        <v>532</v>
      </c>
      <c r="C50" s="77">
        <v>89</v>
      </c>
      <c r="D50" s="95" t="s">
        <v>587</v>
      </c>
      <c r="E50" s="94" t="s">
        <v>533</v>
      </c>
      <c r="F50" s="46" t="s">
        <v>531</v>
      </c>
      <c r="G50" s="54" t="s">
        <v>612</v>
      </c>
      <c r="H50" s="38" t="s">
        <v>597</v>
      </c>
      <c r="I50" s="54">
        <v>33903041</v>
      </c>
      <c r="J50" s="100">
        <v>68.25</v>
      </c>
      <c r="K50" s="8"/>
      <c r="L50" s="109">
        <f t="shared" si="1"/>
        <v>0</v>
      </c>
      <c r="M50" s="109">
        <f t="shared" si="2"/>
        <v>0</v>
      </c>
      <c r="N50" s="120"/>
      <c r="O50" s="119">
        <f t="shared" si="3"/>
        <v>0</v>
      </c>
      <c r="P50" s="120"/>
      <c r="Q50" s="120"/>
      <c r="R50" s="120"/>
      <c r="S50" s="13">
        <f t="shared" si="4"/>
        <v>0</v>
      </c>
      <c r="T50" s="14" t="str">
        <f t="shared" si="0"/>
        <v>OK</v>
      </c>
      <c r="U50" s="197"/>
      <c r="V50" s="197"/>
      <c r="W50" s="197"/>
      <c r="X50" s="204"/>
      <c r="Y50" s="204"/>
      <c r="Z50" s="205"/>
      <c r="AA50" s="204"/>
      <c r="AB50" s="197"/>
      <c r="AC50" s="197"/>
      <c r="AD50" s="197"/>
      <c r="AE50" s="197"/>
      <c r="AF50" s="197"/>
      <c r="AG50" s="197"/>
      <c r="AH50" s="197"/>
      <c r="AI50" s="197"/>
      <c r="AJ50" s="204"/>
      <c r="AK50" s="204"/>
      <c r="AL50" s="204"/>
      <c r="AM50" s="197"/>
      <c r="AN50" s="197"/>
      <c r="AO50" s="204"/>
      <c r="AP50" s="204"/>
      <c r="AQ50" s="205"/>
      <c r="AR50" s="204"/>
      <c r="AS50" s="197"/>
      <c r="AT50" s="197"/>
    </row>
    <row r="51" spans="1:46" ht="39.950000000000003" customHeight="1" x14ac:dyDescent="0.25">
      <c r="A51" s="315"/>
      <c r="B51" s="314"/>
      <c r="C51" s="77">
        <v>90</v>
      </c>
      <c r="D51" s="95" t="s">
        <v>588</v>
      </c>
      <c r="E51" s="94" t="s">
        <v>534</v>
      </c>
      <c r="F51" s="46" t="s">
        <v>531</v>
      </c>
      <c r="G51" s="54" t="s">
        <v>612</v>
      </c>
      <c r="H51" s="38" t="s">
        <v>597</v>
      </c>
      <c r="I51" s="54">
        <v>33903041</v>
      </c>
      <c r="J51" s="100">
        <v>72.45</v>
      </c>
      <c r="K51" s="8">
        <v>2</v>
      </c>
      <c r="L51" s="109">
        <f t="shared" si="1"/>
        <v>2</v>
      </c>
      <c r="M51" s="109">
        <f t="shared" si="2"/>
        <v>2</v>
      </c>
      <c r="N51" s="120"/>
      <c r="O51" s="119">
        <f t="shared" si="3"/>
        <v>0</v>
      </c>
      <c r="P51" s="120"/>
      <c r="Q51" s="120"/>
      <c r="R51" s="120"/>
      <c r="S51" s="13">
        <f t="shared" si="4"/>
        <v>0</v>
      </c>
      <c r="T51" s="14" t="str">
        <f t="shared" si="0"/>
        <v>OK</v>
      </c>
      <c r="U51" s="197"/>
      <c r="V51" s="197"/>
      <c r="W51" s="198">
        <v>2</v>
      </c>
      <c r="X51" s="204"/>
      <c r="Y51" s="204"/>
      <c r="Z51" s="205"/>
      <c r="AA51" s="204"/>
      <c r="AB51" s="197"/>
      <c r="AC51" s="197"/>
      <c r="AD51" s="197"/>
      <c r="AE51" s="197"/>
      <c r="AF51" s="197"/>
      <c r="AG51" s="197"/>
      <c r="AH51" s="197"/>
      <c r="AI51" s="197"/>
      <c r="AJ51" s="204"/>
      <c r="AK51" s="204"/>
      <c r="AL51" s="204"/>
      <c r="AM51" s="197"/>
      <c r="AN51" s="245"/>
      <c r="AO51" s="204"/>
      <c r="AP51" s="204"/>
      <c r="AQ51" s="205"/>
      <c r="AR51" s="204"/>
      <c r="AS51" s="197"/>
      <c r="AT51" s="197"/>
    </row>
    <row r="52" spans="1:46" ht="39.950000000000003" customHeight="1" x14ac:dyDescent="0.25">
      <c r="A52" s="315"/>
      <c r="B52" s="314"/>
      <c r="C52" s="77">
        <v>91</v>
      </c>
      <c r="D52" s="95" t="s">
        <v>589</v>
      </c>
      <c r="E52" s="94" t="s">
        <v>535</v>
      </c>
      <c r="F52" s="46" t="s">
        <v>531</v>
      </c>
      <c r="G52" s="54" t="s">
        <v>612</v>
      </c>
      <c r="H52" s="38" t="s">
        <v>597</v>
      </c>
      <c r="I52" s="54">
        <v>33903041</v>
      </c>
      <c r="J52" s="100">
        <v>71.400000000000006</v>
      </c>
      <c r="K52" s="8">
        <v>58</v>
      </c>
      <c r="L52" s="109">
        <f t="shared" si="1"/>
        <v>58</v>
      </c>
      <c r="M52" s="109">
        <f t="shared" si="2"/>
        <v>58</v>
      </c>
      <c r="N52" s="120"/>
      <c r="O52" s="119">
        <f t="shared" si="3"/>
        <v>14</v>
      </c>
      <c r="P52" s="120"/>
      <c r="Q52" s="120"/>
      <c r="R52" s="120"/>
      <c r="S52" s="13">
        <f t="shared" si="4"/>
        <v>0</v>
      </c>
      <c r="T52" s="14" t="str">
        <f t="shared" si="0"/>
        <v>OK</v>
      </c>
      <c r="U52" s="197"/>
      <c r="V52" s="197"/>
      <c r="W52" s="198">
        <v>6</v>
      </c>
      <c r="X52" s="204"/>
      <c r="Y52" s="204"/>
      <c r="Z52" s="205"/>
      <c r="AA52" s="204"/>
      <c r="AB52" s="197"/>
      <c r="AC52" s="197"/>
      <c r="AD52" s="197"/>
      <c r="AE52" s="197"/>
      <c r="AF52" s="197"/>
      <c r="AG52" s="197"/>
      <c r="AH52" s="197"/>
      <c r="AI52" s="197"/>
      <c r="AJ52" s="203">
        <v>27</v>
      </c>
      <c r="AK52" s="204"/>
      <c r="AL52" s="204"/>
      <c r="AM52" s="197"/>
      <c r="AN52" s="245"/>
      <c r="AO52" s="204"/>
      <c r="AP52" s="204"/>
      <c r="AQ52" s="205"/>
      <c r="AR52" s="204"/>
      <c r="AS52" s="197"/>
      <c r="AT52" s="203">
        <v>25</v>
      </c>
    </row>
    <row r="53" spans="1:46" ht="39.950000000000003" customHeight="1" x14ac:dyDescent="0.25">
      <c r="A53" s="315"/>
      <c r="B53" s="314"/>
      <c r="C53" s="77">
        <v>92</v>
      </c>
      <c r="D53" s="95" t="s">
        <v>590</v>
      </c>
      <c r="E53" s="94" t="s">
        <v>536</v>
      </c>
      <c r="F53" s="46" t="s">
        <v>531</v>
      </c>
      <c r="G53" s="54" t="s">
        <v>612</v>
      </c>
      <c r="H53" s="38" t="s">
        <v>597</v>
      </c>
      <c r="I53" s="54">
        <v>33903041</v>
      </c>
      <c r="J53" s="100">
        <v>99.75</v>
      </c>
      <c r="K53" s="8"/>
      <c r="L53" s="109">
        <f t="shared" si="1"/>
        <v>0</v>
      </c>
      <c r="M53" s="109">
        <f t="shared" si="2"/>
        <v>0</v>
      </c>
      <c r="N53" s="120"/>
      <c r="O53" s="119">
        <f t="shared" si="3"/>
        <v>0</v>
      </c>
      <c r="P53" s="120"/>
      <c r="Q53" s="120"/>
      <c r="R53" s="120"/>
      <c r="S53" s="13">
        <f t="shared" si="4"/>
        <v>0</v>
      </c>
      <c r="T53" s="14" t="str">
        <f t="shared" si="0"/>
        <v>OK</v>
      </c>
      <c r="U53" s="197"/>
      <c r="V53" s="197"/>
      <c r="W53" s="197"/>
      <c r="X53" s="204"/>
      <c r="Y53" s="204"/>
      <c r="Z53" s="205"/>
      <c r="AA53" s="204"/>
      <c r="AB53" s="197"/>
      <c r="AC53" s="197"/>
      <c r="AD53" s="197"/>
      <c r="AE53" s="197"/>
      <c r="AF53" s="197"/>
      <c r="AG53" s="197"/>
      <c r="AH53" s="197"/>
      <c r="AI53" s="197"/>
      <c r="AJ53" s="204"/>
      <c r="AK53" s="204"/>
      <c r="AL53" s="204"/>
      <c r="AM53" s="197"/>
      <c r="AN53" s="197"/>
      <c r="AO53" s="204"/>
      <c r="AP53" s="204"/>
      <c r="AQ53" s="205"/>
      <c r="AR53" s="204"/>
      <c r="AS53" s="197"/>
      <c r="AT53" s="197"/>
    </row>
    <row r="54" spans="1:46" ht="39.950000000000003" customHeight="1" x14ac:dyDescent="0.25">
      <c r="A54" s="315"/>
      <c r="B54" s="314"/>
      <c r="C54" s="77">
        <v>93</v>
      </c>
      <c r="D54" s="95" t="s">
        <v>591</v>
      </c>
      <c r="E54" s="94" t="s">
        <v>537</v>
      </c>
      <c r="F54" s="46" t="s">
        <v>531</v>
      </c>
      <c r="G54" s="54" t="s">
        <v>612</v>
      </c>
      <c r="H54" s="38" t="s">
        <v>597</v>
      </c>
      <c r="I54" s="54">
        <v>33903041</v>
      </c>
      <c r="J54" s="100">
        <v>136.5</v>
      </c>
      <c r="K54" s="8"/>
      <c r="L54" s="109">
        <f t="shared" si="1"/>
        <v>0</v>
      </c>
      <c r="M54" s="109">
        <f t="shared" si="2"/>
        <v>0</v>
      </c>
      <c r="N54" s="120"/>
      <c r="O54" s="119">
        <f t="shared" si="3"/>
        <v>0</v>
      </c>
      <c r="P54" s="120"/>
      <c r="Q54" s="120"/>
      <c r="R54" s="120"/>
      <c r="S54" s="13">
        <f t="shared" si="4"/>
        <v>0</v>
      </c>
      <c r="T54" s="14" t="str">
        <f t="shared" si="0"/>
        <v>OK</v>
      </c>
      <c r="U54" s="197"/>
      <c r="V54" s="197"/>
      <c r="W54" s="197"/>
      <c r="X54" s="204"/>
      <c r="Y54" s="204"/>
      <c r="Z54" s="205"/>
      <c r="AA54" s="204"/>
      <c r="AB54" s="197"/>
      <c r="AC54" s="197"/>
      <c r="AD54" s="197"/>
      <c r="AE54" s="197"/>
      <c r="AF54" s="197"/>
      <c r="AG54" s="197"/>
      <c r="AH54" s="197"/>
      <c r="AI54" s="197"/>
      <c r="AJ54" s="204"/>
      <c r="AK54" s="204"/>
      <c r="AL54" s="204"/>
      <c r="AM54" s="197"/>
      <c r="AN54" s="197"/>
      <c r="AO54" s="204"/>
      <c r="AP54" s="204"/>
      <c r="AQ54" s="205"/>
      <c r="AR54" s="204"/>
      <c r="AS54" s="197"/>
      <c r="AT54" s="197"/>
    </row>
    <row r="55" spans="1:46" ht="39.950000000000003" customHeight="1" x14ac:dyDescent="0.25">
      <c r="A55" s="315"/>
      <c r="B55" s="314"/>
      <c r="C55" s="77">
        <v>94</v>
      </c>
      <c r="D55" s="95" t="s">
        <v>592</v>
      </c>
      <c r="E55" s="94" t="s">
        <v>534</v>
      </c>
      <c r="F55" s="46" t="s">
        <v>531</v>
      </c>
      <c r="G55" s="54" t="s">
        <v>612</v>
      </c>
      <c r="H55" s="38" t="s">
        <v>597</v>
      </c>
      <c r="I55" s="54">
        <v>33903041</v>
      </c>
      <c r="J55" s="100">
        <v>72.45</v>
      </c>
      <c r="K55" s="8"/>
      <c r="L55" s="109">
        <f t="shared" si="1"/>
        <v>0</v>
      </c>
      <c r="M55" s="109">
        <f t="shared" si="2"/>
        <v>0</v>
      </c>
      <c r="N55" s="120"/>
      <c r="O55" s="119">
        <f t="shared" si="3"/>
        <v>0</v>
      </c>
      <c r="P55" s="120"/>
      <c r="Q55" s="120"/>
      <c r="R55" s="120"/>
      <c r="S55" s="13">
        <f t="shared" si="4"/>
        <v>0</v>
      </c>
      <c r="T55" s="14" t="str">
        <f t="shared" si="0"/>
        <v>OK</v>
      </c>
      <c r="U55" s="197"/>
      <c r="V55" s="197"/>
      <c r="W55" s="197"/>
      <c r="X55" s="204"/>
      <c r="Y55" s="204"/>
      <c r="Z55" s="205"/>
      <c r="AA55" s="204"/>
      <c r="AB55" s="197"/>
      <c r="AC55" s="197"/>
      <c r="AD55" s="197"/>
      <c r="AE55" s="197"/>
      <c r="AF55" s="197"/>
      <c r="AG55" s="197"/>
      <c r="AH55" s="197"/>
      <c r="AI55" s="197"/>
      <c r="AJ55" s="204"/>
      <c r="AK55" s="204"/>
      <c r="AL55" s="204"/>
      <c r="AM55" s="197"/>
      <c r="AN55" s="197"/>
      <c r="AO55" s="204"/>
      <c r="AP55" s="204"/>
      <c r="AQ55" s="205"/>
      <c r="AR55" s="204"/>
      <c r="AS55" s="197"/>
      <c r="AT55" s="197"/>
    </row>
    <row r="56" spans="1:46" ht="39.950000000000003" customHeight="1" x14ac:dyDescent="0.25">
      <c r="A56" s="315"/>
      <c r="B56" s="314"/>
      <c r="C56" s="77">
        <v>95</v>
      </c>
      <c r="D56" s="95" t="s">
        <v>593</v>
      </c>
      <c r="E56" s="94" t="s">
        <v>535</v>
      </c>
      <c r="F56" s="46" t="s">
        <v>531</v>
      </c>
      <c r="G56" s="54" t="s">
        <v>612</v>
      </c>
      <c r="H56" s="38" t="s">
        <v>597</v>
      </c>
      <c r="I56" s="54">
        <v>33903041</v>
      </c>
      <c r="J56" s="100">
        <v>71.400000000000006</v>
      </c>
      <c r="K56" s="8"/>
      <c r="L56" s="109">
        <f t="shared" si="1"/>
        <v>0</v>
      </c>
      <c r="M56" s="109">
        <f t="shared" si="2"/>
        <v>0</v>
      </c>
      <c r="N56" s="120"/>
      <c r="O56" s="119">
        <f t="shared" si="3"/>
        <v>0</v>
      </c>
      <c r="P56" s="120"/>
      <c r="Q56" s="120"/>
      <c r="R56" s="120"/>
      <c r="S56" s="13">
        <f t="shared" si="4"/>
        <v>0</v>
      </c>
      <c r="T56" s="14" t="str">
        <f t="shared" si="0"/>
        <v>OK</v>
      </c>
      <c r="U56" s="197"/>
      <c r="V56" s="197"/>
      <c r="W56" s="197"/>
      <c r="X56" s="204"/>
      <c r="Y56" s="204"/>
      <c r="Z56" s="205"/>
      <c r="AA56" s="204"/>
      <c r="AB56" s="197"/>
      <c r="AC56" s="197"/>
      <c r="AD56" s="197"/>
      <c r="AE56" s="197"/>
      <c r="AF56" s="197"/>
      <c r="AG56" s="197"/>
      <c r="AH56" s="197"/>
      <c r="AI56" s="197"/>
      <c r="AJ56" s="204"/>
      <c r="AK56" s="204"/>
      <c r="AL56" s="204"/>
      <c r="AM56" s="197"/>
      <c r="AN56" s="197"/>
      <c r="AO56" s="204"/>
      <c r="AP56" s="204"/>
      <c r="AQ56" s="205"/>
      <c r="AR56" s="204"/>
      <c r="AS56" s="197"/>
      <c r="AT56" s="197"/>
    </row>
    <row r="57" spans="1:46" ht="39.950000000000003" customHeight="1" x14ac:dyDescent="0.25">
      <c r="A57" s="315"/>
      <c r="B57" s="308"/>
      <c r="C57" s="77">
        <v>96</v>
      </c>
      <c r="D57" s="67" t="s">
        <v>594</v>
      </c>
      <c r="E57" s="68" t="s">
        <v>537</v>
      </c>
      <c r="F57" s="46" t="s">
        <v>531</v>
      </c>
      <c r="G57" s="54" t="s">
        <v>612</v>
      </c>
      <c r="H57" s="38" t="s">
        <v>597</v>
      </c>
      <c r="I57" s="54">
        <v>33903041</v>
      </c>
      <c r="J57" s="100">
        <v>136.5</v>
      </c>
      <c r="K57" s="8">
        <v>3</v>
      </c>
      <c r="L57" s="109">
        <f t="shared" si="1"/>
        <v>3</v>
      </c>
      <c r="M57" s="109">
        <f t="shared" si="2"/>
        <v>3</v>
      </c>
      <c r="N57" s="120"/>
      <c r="O57" s="119">
        <f t="shared" si="3"/>
        <v>0</v>
      </c>
      <c r="P57" s="120"/>
      <c r="Q57" s="120"/>
      <c r="R57" s="120"/>
      <c r="S57" s="13">
        <f t="shared" si="4"/>
        <v>0</v>
      </c>
      <c r="T57" s="14" t="str">
        <f t="shared" si="0"/>
        <v>OK</v>
      </c>
      <c r="U57" s="197"/>
      <c r="V57" s="197"/>
      <c r="W57" s="198">
        <v>3</v>
      </c>
      <c r="X57" s="204"/>
      <c r="Y57" s="204"/>
      <c r="Z57" s="205"/>
      <c r="AA57" s="204"/>
      <c r="AB57" s="197"/>
      <c r="AC57" s="197"/>
      <c r="AD57" s="197"/>
      <c r="AE57" s="197"/>
      <c r="AF57" s="197"/>
      <c r="AG57" s="197"/>
      <c r="AH57" s="197"/>
      <c r="AI57" s="197"/>
      <c r="AJ57" s="204"/>
      <c r="AK57" s="204"/>
      <c r="AL57" s="204"/>
      <c r="AM57" s="197"/>
      <c r="AN57" s="245"/>
      <c r="AO57" s="204"/>
      <c r="AP57" s="204"/>
      <c r="AQ57" s="205"/>
      <c r="AR57" s="204"/>
      <c r="AS57" s="197"/>
      <c r="AT57" s="197"/>
    </row>
    <row r="58" spans="1:46" ht="39.950000000000003" customHeight="1" x14ac:dyDescent="0.25">
      <c r="A58" s="80">
        <v>36</v>
      </c>
      <c r="B58" s="81" t="s">
        <v>538</v>
      </c>
      <c r="C58" s="82">
        <v>101</v>
      </c>
      <c r="D58" s="86" t="s">
        <v>595</v>
      </c>
      <c r="E58" s="87" t="s">
        <v>539</v>
      </c>
      <c r="F58" s="85" t="s">
        <v>540</v>
      </c>
      <c r="G58" s="97" t="s">
        <v>613</v>
      </c>
      <c r="H58" s="238" t="s">
        <v>597</v>
      </c>
      <c r="I58" s="97">
        <v>33903035</v>
      </c>
      <c r="J58" s="101">
        <v>204.7</v>
      </c>
      <c r="K58" s="8">
        <v>6</v>
      </c>
      <c r="L58" s="109">
        <f t="shared" si="1"/>
        <v>4</v>
      </c>
      <c r="M58" s="109">
        <f t="shared" si="2"/>
        <v>4</v>
      </c>
      <c r="N58" s="120"/>
      <c r="O58" s="119">
        <f t="shared" si="3"/>
        <v>1</v>
      </c>
      <c r="P58" s="120"/>
      <c r="Q58" s="120"/>
      <c r="R58" s="120"/>
      <c r="S58" s="13">
        <f t="shared" si="4"/>
        <v>2</v>
      </c>
      <c r="T58" s="14" t="str">
        <f t="shared" si="0"/>
        <v>OK</v>
      </c>
      <c r="U58" s="197"/>
      <c r="V58" s="197"/>
      <c r="W58" s="197"/>
      <c r="X58" s="204"/>
      <c r="Y58" s="204"/>
      <c r="Z58" s="205"/>
      <c r="AA58" s="204"/>
      <c r="AB58" s="197"/>
      <c r="AC58" s="197"/>
      <c r="AD58" s="197"/>
      <c r="AE58" s="197"/>
      <c r="AF58" s="197"/>
      <c r="AG58" s="197"/>
      <c r="AH58" s="197"/>
      <c r="AI58" s="197"/>
      <c r="AJ58" s="213"/>
      <c r="AK58" s="203">
        <v>4</v>
      </c>
      <c r="AL58" s="213"/>
      <c r="AM58" s="197"/>
      <c r="AN58" s="197"/>
      <c r="AO58" s="204"/>
      <c r="AP58" s="204"/>
      <c r="AQ58" s="205"/>
      <c r="AR58" s="204"/>
      <c r="AS58" s="197"/>
      <c r="AT58" s="197"/>
    </row>
    <row r="59" spans="1:46" ht="39.950000000000003" customHeight="1" x14ac:dyDescent="0.25">
      <c r="K59" s="4">
        <f>SUM(K4:K58)</f>
        <v>1628</v>
      </c>
      <c r="S59" s="16">
        <f>SUM(S4:S58)</f>
        <v>870</v>
      </c>
      <c r="U59" s="199">
        <f>SUMPRODUCT($J$4:$J$58,U4:U58)</f>
        <v>1308.9000000000001</v>
      </c>
      <c r="V59" s="199">
        <f t="shared" ref="V59:AT59" si="5">SUMPRODUCT($J$4:$J$58,V4:V58)</f>
        <v>4888.1399999999994</v>
      </c>
      <c r="W59" s="199">
        <f t="shared" si="5"/>
        <v>982.80000000000007</v>
      </c>
      <c r="X59" s="199">
        <f t="shared" si="5"/>
        <v>5960.1899999999987</v>
      </c>
      <c r="Y59" s="199">
        <f t="shared" si="5"/>
        <v>748.2600000000001</v>
      </c>
      <c r="Z59" s="199">
        <f t="shared" si="5"/>
        <v>2776</v>
      </c>
      <c r="AA59" s="199">
        <f t="shared" si="5"/>
        <v>8611.6</v>
      </c>
      <c r="AB59" s="199">
        <f t="shared" si="5"/>
        <v>9543.0499999999993</v>
      </c>
      <c r="AC59" s="199">
        <f t="shared" si="5"/>
        <v>26398</v>
      </c>
      <c r="AD59" s="199">
        <f t="shared" si="5"/>
        <v>525.43000000000006</v>
      </c>
      <c r="AE59" s="199">
        <f t="shared" si="5"/>
        <v>1368</v>
      </c>
      <c r="AF59" s="199">
        <f t="shared" si="5"/>
        <v>10050</v>
      </c>
      <c r="AG59" s="199">
        <f t="shared" si="5"/>
        <v>1441.7</v>
      </c>
      <c r="AH59" s="199">
        <f t="shared" si="5"/>
        <v>16162.599999999999</v>
      </c>
      <c r="AI59" s="199">
        <f t="shared" si="5"/>
        <v>1632.74</v>
      </c>
      <c r="AJ59" s="199">
        <f t="shared" si="5"/>
        <v>1927.8000000000002</v>
      </c>
      <c r="AK59" s="199">
        <f t="shared" si="5"/>
        <v>818.8</v>
      </c>
      <c r="AL59" s="199">
        <f t="shared" si="5"/>
        <v>1390.48</v>
      </c>
      <c r="AM59" s="199">
        <f t="shared" si="5"/>
        <v>2004.8</v>
      </c>
      <c r="AN59" s="199">
        <f t="shared" si="5"/>
        <v>32214</v>
      </c>
      <c r="AO59" s="199">
        <f t="shared" si="5"/>
        <v>6595.12</v>
      </c>
      <c r="AP59" s="199">
        <f t="shared" si="5"/>
        <v>6577.7</v>
      </c>
      <c r="AQ59" s="199">
        <f t="shared" si="5"/>
        <v>4380</v>
      </c>
      <c r="AR59" s="199">
        <f t="shared" si="5"/>
        <v>8166.65</v>
      </c>
      <c r="AS59" s="199">
        <f t="shared" si="5"/>
        <v>4539</v>
      </c>
      <c r="AT59" s="199">
        <f t="shared" si="5"/>
        <v>1785.0000000000002</v>
      </c>
    </row>
    <row r="60" spans="1:46" ht="39.950000000000003" customHeight="1" x14ac:dyDescent="0.25">
      <c r="K60" s="160">
        <f>SUMPRODUCT($J$4:$J$58,K4:K58)</f>
        <v>392456.61</v>
      </c>
      <c r="L60" s="160">
        <f t="shared" ref="L60:M60" si="6">SUMPRODUCT($J$4:$J$58,L4:L58)</f>
        <v>162796.76</v>
      </c>
      <c r="M60" s="160">
        <f t="shared" si="6"/>
        <v>162796.76</v>
      </c>
      <c r="U60" s="201"/>
      <c r="V60" s="201"/>
      <c r="W60" s="201"/>
      <c r="X60" s="201"/>
      <c r="Y60" s="201"/>
      <c r="Z60" s="201"/>
      <c r="AA60" s="201"/>
      <c r="AB60" s="201"/>
      <c r="AC60" s="201"/>
      <c r="AD60" s="207"/>
      <c r="AE60" s="208"/>
      <c r="AF60" s="208"/>
      <c r="AG60" s="208"/>
      <c r="AH60" s="208"/>
      <c r="AI60" s="208"/>
      <c r="AJ60" s="201"/>
      <c r="AK60" s="201"/>
      <c r="AL60" s="201"/>
      <c r="AM60" s="201"/>
      <c r="AN60" s="201"/>
      <c r="AO60" s="201"/>
      <c r="AP60" s="201"/>
      <c r="AQ60" s="201"/>
      <c r="AR60" s="201"/>
      <c r="AS60" s="201"/>
      <c r="AT60" s="201"/>
    </row>
    <row r="61" spans="1:46" ht="39.950000000000003" customHeight="1" x14ac:dyDescent="0.25">
      <c r="U61" s="201"/>
      <c r="V61" s="201"/>
      <c r="W61" s="201"/>
      <c r="X61" s="201"/>
      <c r="Y61" s="201"/>
      <c r="Z61" s="201"/>
      <c r="AA61" s="201"/>
      <c r="AB61" s="201"/>
      <c r="AC61" s="201"/>
      <c r="AD61" s="201"/>
      <c r="AE61" s="201"/>
      <c r="AF61" s="201"/>
      <c r="AG61" s="201"/>
      <c r="AH61" s="201"/>
      <c r="AI61" s="201"/>
      <c r="AJ61" s="201"/>
      <c r="AK61" s="201"/>
      <c r="AL61" s="201"/>
      <c r="AM61" s="201"/>
      <c r="AN61" s="201"/>
      <c r="AO61" s="201"/>
      <c r="AP61" s="201"/>
      <c r="AQ61" s="201"/>
      <c r="AR61" s="201"/>
      <c r="AS61" s="201"/>
      <c r="AT61" s="201"/>
    </row>
    <row r="62" spans="1:46" ht="39.950000000000003" customHeight="1" x14ac:dyDescent="0.25">
      <c r="U62" s="201"/>
      <c r="V62" s="201"/>
      <c r="W62" s="201"/>
      <c r="X62" s="201"/>
      <c r="Y62" s="201"/>
      <c r="Z62" s="201"/>
      <c r="AA62" s="201"/>
      <c r="AB62" s="201"/>
      <c r="AC62" s="201"/>
      <c r="AD62" s="201"/>
      <c r="AE62" s="201"/>
      <c r="AF62" s="201"/>
      <c r="AG62" s="201"/>
      <c r="AH62" s="201"/>
      <c r="AI62" s="201"/>
      <c r="AJ62" s="201"/>
      <c r="AK62" s="201"/>
      <c r="AL62" s="201"/>
      <c r="AM62" s="201"/>
      <c r="AN62" s="201"/>
      <c r="AO62" s="201"/>
      <c r="AP62" s="201"/>
      <c r="AQ62" s="201"/>
      <c r="AR62" s="201"/>
      <c r="AS62" s="201"/>
      <c r="AT62" s="201"/>
    </row>
    <row r="63" spans="1:46" ht="39.950000000000003" customHeight="1" x14ac:dyDescent="0.25">
      <c r="U63" s="201"/>
      <c r="V63" s="201"/>
      <c r="W63" s="201"/>
      <c r="X63" s="201"/>
      <c r="Y63" s="201"/>
      <c r="Z63" s="201"/>
      <c r="AA63" s="201"/>
      <c r="AB63" s="201"/>
      <c r="AC63" s="201"/>
      <c r="AD63" s="201"/>
      <c r="AE63" s="201"/>
      <c r="AF63" s="201"/>
      <c r="AG63" s="201"/>
      <c r="AH63" s="201"/>
      <c r="AI63" s="201"/>
      <c r="AJ63" s="201"/>
      <c r="AK63" s="201"/>
      <c r="AL63" s="201"/>
      <c r="AM63" s="201"/>
      <c r="AN63" s="201"/>
      <c r="AO63" s="201"/>
      <c r="AP63" s="201"/>
      <c r="AQ63" s="201"/>
      <c r="AR63" s="201"/>
      <c r="AS63" s="201"/>
      <c r="AT63" s="201"/>
    </row>
    <row r="64" spans="1:46" ht="39.950000000000003" customHeight="1" x14ac:dyDescent="0.25">
      <c r="U64" s="201"/>
      <c r="V64" s="201"/>
      <c r="W64" s="201"/>
      <c r="X64" s="201"/>
      <c r="Y64" s="201"/>
      <c r="Z64" s="201"/>
      <c r="AA64" s="201"/>
      <c r="AB64" s="201"/>
      <c r="AC64" s="201"/>
      <c r="AD64" s="201"/>
      <c r="AE64" s="201"/>
      <c r="AF64" s="201"/>
      <c r="AG64" s="201"/>
      <c r="AH64" s="201"/>
      <c r="AI64" s="201"/>
      <c r="AJ64" s="201"/>
      <c r="AK64" s="201"/>
      <c r="AL64" s="201"/>
      <c r="AM64" s="201"/>
      <c r="AN64" s="201"/>
      <c r="AO64" s="201"/>
      <c r="AP64" s="201"/>
      <c r="AQ64" s="201"/>
      <c r="AR64" s="201"/>
      <c r="AS64" s="201"/>
      <c r="AT64" s="201"/>
    </row>
    <row r="65" spans="21:46" ht="39.950000000000003" customHeight="1" x14ac:dyDescent="0.25">
      <c r="U65" s="201"/>
      <c r="V65" s="201"/>
      <c r="W65" s="201"/>
      <c r="X65" s="201"/>
      <c r="Y65" s="201"/>
      <c r="Z65" s="201"/>
      <c r="AA65" s="201"/>
      <c r="AB65" s="201"/>
      <c r="AC65" s="201"/>
      <c r="AD65" s="201"/>
      <c r="AE65" s="201"/>
      <c r="AF65" s="201"/>
      <c r="AG65" s="201"/>
      <c r="AH65" s="201"/>
      <c r="AI65" s="201"/>
      <c r="AJ65" s="201"/>
      <c r="AK65" s="201"/>
      <c r="AL65" s="201"/>
      <c r="AM65" s="201"/>
      <c r="AN65" s="201"/>
      <c r="AO65" s="201"/>
      <c r="AP65" s="201"/>
      <c r="AQ65" s="201"/>
      <c r="AR65" s="201"/>
      <c r="AS65" s="201"/>
      <c r="AT65" s="201"/>
    </row>
    <row r="66" spans="21:46" ht="39.950000000000003" customHeight="1" x14ac:dyDescent="0.25">
      <c r="U66" s="201"/>
      <c r="V66" s="201"/>
      <c r="W66" s="201"/>
      <c r="X66" s="201"/>
      <c r="Y66" s="201"/>
      <c r="Z66" s="201"/>
      <c r="AA66" s="201"/>
      <c r="AB66" s="201"/>
      <c r="AC66" s="201"/>
      <c r="AD66" s="201"/>
      <c r="AE66" s="201"/>
      <c r="AF66" s="201"/>
      <c r="AG66" s="201"/>
      <c r="AH66" s="201"/>
      <c r="AI66" s="201"/>
      <c r="AJ66" s="201"/>
      <c r="AK66" s="201"/>
      <c r="AL66" s="201"/>
      <c r="AM66" s="201"/>
      <c r="AN66" s="201"/>
      <c r="AO66" s="201"/>
      <c r="AP66" s="201"/>
      <c r="AQ66" s="201"/>
      <c r="AR66" s="201"/>
      <c r="AS66" s="201"/>
      <c r="AT66" s="201"/>
    </row>
    <row r="67" spans="21:46" ht="39.950000000000003" customHeight="1" x14ac:dyDescent="0.25">
      <c r="U67" s="201"/>
      <c r="V67" s="201"/>
      <c r="W67" s="201"/>
      <c r="X67" s="201"/>
      <c r="Y67" s="201"/>
      <c r="Z67" s="201"/>
      <c r="AA67" s="201"/>
      <c r="AB67" s="201"/>
      <c r="AC67" s="201"/>
      <c r="AD67" s="201"/>
      <c r="AE67" s="201"/>
      <c r="AF67" s="201"/>
      <c r="AG67" s="201"/>
      <c r="AH67" s="201"/>
      <c r="AI67" s="201"/>
      <c r="AJ67" s="201"/>
      <c r="AK67" s="201"/>
      <c r="AL67" s="201"/>
      <c r="AM67" s="201"/>
      <c r="AN67" s="201"/>
      <c r="AO67" s="201"/>
      <c r="AP67" s="201"/>
      <c r="AQ67" s="201"/>
      <c r="AR67" s="201"/>
      <c r="AS67" s="201"/>
      <c r="AT67" s="201"/>
    </row>
    <row r="68" spans="21:46" ht="39.950000000000003" customHeight="1" x14ac:dyDescent="0.25">
      <c r="U68" s="201"/>
      <c r="V68" s="201"/>
      <c r="W68" s="201"/>
      <c r="X68" s="201"/>
      <c r="Y68" s="201"/>
      <c r="Z68" s="201"/>
      <c r="AA68" s="201"/>
      <c r="AB68" s="201"/>
      <c r="AC68" s="201"/>
      <c r="AD68" s="201"/>
      <c r="AE68" s="201"/>
      <c r="AF68" s="201"/>
      <c r="AG68" s="201"/>
      <c r="AH68" s="201"/>
      <c r="AI68" s="201"/>
      <c r="AJ68" s="201"/>
      <c r="AK68" s="201"/>
      <c r="AL68" s="201"/>
      <c r="AM68" s="201"/>
      <c r="AN68" s="201"/>
      <c r="AO68" s="201"/>
      <c r="AP68" s="201"/>
      <c r="AQ68" s="201"/>
      <c r="AR68" s="201"/>
      <c r="AS68" s="201"/>
      <c r="AT68" s="201"/>
    </row>
    <row r="69" spans="21:46" ht="39.950000000000003" customHeight="1" x14ac:dyDescent="0.25">
      <c r="U69" s="201"/>
      <c r="V69" s="201"/>
      <c r="W69" s="201"/>
      <c r="X69" s="201"/>
      <c r="Y69" s="201"/>
      <c r="Z69" s="201"/>
      <c r="AA69" s="201"/>
      <c r="AB69" s="201"/>
      <c r="AC69" s="201"/>
      <c r="AD69" s="201"/>
      <c r="AE69" s="201"/>
      <c r="AF69" s="201"/>
      <c r="AG69" s="201"/>
      <c r="AH69" s="201"/>
      <c r="AI69" s="201"/>
      <c r="AJ69" s="201"/>
      <c r="AK69" s="201"/>
      <c r="AL69" s="201"/>
      <c r="AM69" s="201"/>
      <c r="AN69" s="201"/>
      <c r="AO69" s="201"/>
      <c r="AP69" s="201"/>
      <c r="AQ69" s="201"/>
      <c r="AR69" s="201"/>
      <c r="AS69" s="201"/>
      <c r="AT69" s="201"/>
    </row>
    <row r="70" spans="21:46" ht="39.950000000000003" customHeight="1" x14ac:dyDescent="0.25">
      <c r="U70" s="201"/>
      <c r="V70" s="201"/>
      <c r="W70" s="201"/>
      <c r="X70" s="201"/>
      <c r="Y70" s="201"/>
      <c r="Z70" s="201"/>
      <c r="AA70" s="201"/>
      <c r="AB70" s="201"/>
      <c r="AC70" s="201"/>
      <c r="AD70" s="201"/>
      <c r="AE70" s="201"/>
      <c r="AF70" s="201"/>
      <c r="AG70" s="201"/>
      <c r="AH70" s="201"/>
      <c r="AI70" s="201"/>
      <c r="AJ70" s="201"/>
      <c r="AK70" s="201"/>
      <c r="AL70" s="201"/>
      <c r="AM70" s="201"/>
      <c r="AN70" s="201"/>
      <c r="AO70" s="201"/>
      <c r="AP70" s="201"/>
      <c r="AQ70" s="201"/>
      <c r="AR70" s="201"/>
      <c r="AS70" s="201"/>
      <c r="AT70" s="201"/>
    </row>
    <row r="71" spans="21:46" ht="39.950000000000003" customHeight="1" x14ac:dyDescent="0.25">
      <c r="U71" s="201"/>
      <c r="V71" s="201"/>
      <c r="W71" s="201"/>
      <c r="X71" s="201"/>
      <c r="Y71" s="201"/>
      <c r="Z71" s="201"/>
      <c r="AA71" s="201"/>
      <c r="AB71" s="201"/>
      <c r="AC71" s="201"/>
      <c r="AD71" s="201"/>
      <c r="AE71" s="201"/>
      <c r="AF71" s="201"/>
      <c r="AG71" s="201"/>
      <c r="AH71" s="201"/>
      <c r="AI71" s="201"/>
      <c r="AJ71" s="201"/>
      <c r="AK71" s="201"/>
      <c r="AL71" s="201"/>
      <c r="AM71" s="201"/>
      <c r="AN71" s="201"/>
      <c r="AO71" s="201"/>
      <c r="AP71" s="201"/>
      <c r="AQ71" s="201"/>
      <c r="AR71" s="201"/>
      <c r="AS71" s="201"/>
      <c r="AT71" s="201"/>
    </row>
    <row r="72" spans="21:46" ht="39.950000000000003" customHeight="1" x14ac:dyDescent="0.25">
      <c r="U72" s="201"/>
      <c r="V72" s="201"/>
      <c r="W72" s="201"/>
      <c r="X72" s="201"/>
      <c r="Y72" s="201"/>
      <c r="Z72" s="201"/>
      <c r="AA72" s="201"/>
      <c r="AB72" s="201"/>
      <c r="AC72" s="201"/>
      <c r="AD72" s="201"/>
      <c r="AE72" s="201"/>
      <c r="AF72" s="201"/>
      <c r="AG72" s="201"/>
      <c r="AH72" s="201"/>
      <c r="AI72" s="201"/>
      <c r="AJ72" s="201"/>
      <c r="AK72" s="201"/>
      <c r="AL72" s="201"/>
      <c r="AM72" s="201"/>
      <c r="AN72" s="201"/>
      <c r="AO72" s="201"/>
      <c r="AP72" s="201"/>
      <c r="AQ72" s="201"/>
      <c r="AR72" s="201"/>
      <c r="AS72" s="201"/>
      <c r="AT72" s="201"/>
    </row>
    <row r="73" spans="21:46" ht="39.950000000000003" customHeight="1" x14ac:dyDescent="0.25">
      <c r="U73" s="201"/>
      <c r="V73" s="201"/>
      <c r="W73" s="201"/>
      <c r="X73" s="201"/>
      <c r="Y73" s="201"/>
      <c r="Z73" s="201"/>
      <c r="AA73" s="201"/>
      <c r="AB73" s="201"/>
      <c r="AC73" s="201"/>
      <c r="AD73" s="201"/>
      <c r="AE73" s="201"/>
      <c r="AF73" s="201"/>
      <c r="AG73" s="201"/>
      <c r="AH73" s="201"/>
      <c r="AI73" s="201"/>
      <c r="AJ73" s="201"/>
      <c r="AK73" s="201"/>
      <c r="AL73" s="201"/>
      <c r="AM73" s="201"/>
      <c r="AN73" s="201"/>
      <c r="AO73" s="201"/>
      <c r="AP73" s="201"/>
      <c r="AQ73" s="201"/>
      <c r="AR73" s="201"/>
      <c r="AS73" s="201"/>
      <c r="AT73" s="201"/>
    </row>
    <row r="74" spans="21:46" ht="39.950000000000003" customHeight="1" x14ac:dyDescent="0.25">
      <c r="U74" s="201"/>
      <c r="V74" s="201"/>
      <c r="W74" s="201"/>
      <c r="X74" s="201"/>
      <c r="Y74" s="201"/>
      <c r="Z74" s="201"/>
      <c r="AA74" s="201"/>
      <c r="AB74" s="201"/>
      <c r="AC74" s="201"/>
      <c r="AD74" s="201"/>
      <c r="AE74" s="201"/>
      <c r="AF74" s="201"/>
      <c r="AG74" s="201"/>
      <c r="AH74" s="201"/>
      <c r="AI74" s="201"/>
      <c r="AJ74" s="201"/>
      <c r="AK74" s="201"/>
      <c r="AL74" s="201"/>
      <c r="AM74" s="201"/>
      <c r="AN74" s="201"/>
      <c r="AO74" s="201"/>
      <c r="AP74" s="201"/>
      <c r="AQ74" s="201"/>
      <c r="AR74" s="201"/>
      <c r="AS74" s="201"/>
      <c r="AT74" s="201"/>
    </row>
    <row r="75" spans="21:46" ht="39.950000000000003" customHeight="1" x14ac:dyDescent="0.25">
      <c r="U75" s="201"/>
      <c r="V75" s="201"/>
      <c r="W75" s="201"/>
      <c r="X75" s="201"/>
      <c r="Y75" s="201"/>
      <c r="Z75" s="201"/>
      <c r="AA75" s="201"/>
      <c r="AB75" s="201"/>
      <c r="AC75" s="201"/>
      <c r="AD75" s="201"/>
      <c r="AE75" s="201"/>
      <c r="AF75" s="201"/>
      <c r="AG75" s="201"/>
      <c r="AH75" s="201"/>
      <c r="AI75" s="201"/>
      <c r="AJ75" s="201"/>
      <c r="AK75" s="201"/>
      <c r="AL75" s="201"/>
      <c r="AM75" s="201"/>
      <c r="AN75" s="201"/>
      <c r="AO75" s="201"/>
      <c r="AP75" s="201"/>
      <c r="AQ75" s="201"/>
      <c r="AR75" s="201"/>
      <c r="AS75" s="201"/>
      <c r="AT75" s="201"/>
    </row>
    <row r="76" spans="21:46" ht="39.950000000000003" customHeight="1" x14ac:dyDescent="0.25">
      <c r="U76" s="201"/>
      <c r="V76" s="201"/>
      <c r="W76" s="201"/>
      <c r="X76" s="201"/>
      <c r="Y76" s="201"/>
      <c r="Z76" s="201"/>
      <c r="AA76" s="201"/>
      <c r="AB76" s="201"/>
      <c r="AC76" s="201"/>
      <c r="AD76" s="201"/>
      <c r="AE76" s="201"/>
      <c r="AF76" s="201"/>
      <c r="AG76" s="201"/>
      <c r="AH76" s="201"/>
      <c r="AI76" s="201"/>
      <c r="AJ76" s="201"/>
      <c r="AK76" s="201"/>
      <c r="AL76" s="201"/>
      <c r="AM76" s="201"/>
      <c r="AN76" s="201"/>
      <c r="AO76" s="201"/>
      <c r="AP76" s="201"/>
      <c r="AQ76" s="201"/>
      <c r="AR76" s="201"/>
      <c r="AS76" s="201"/>
      <c r="AT76" s="201"/>
    </row>
    <row r="77" spans="21:46" ht="39.950000000000003" customHeight="1" x14ac:dyDescent="0.25">
      <c r="U77" s="201"/>
      <c r="V77" s="201"/>
      <c r="W77" s="201"/>
      <c r="X77" s="201"/>
      <c r="Y77" s="201"/>
      <c r="Z77" s="201"/>
      <c r="AA77" s="201"/>
      <c r="AB77" s="201"/>
      <c r="AC77" s="201"/>
      <c r="AD77" s="201"/>
      <c r="AE77" s="201"/>
      <c r="AF77" s="201"/>
      <c r="AG77" s="201"/>
      <c r="AH77" s="201"/>
      <c r="AI77" s="201"/>
      <c r="AJ77" s="201"/>
      <c r="AK77" s="201"/>
      <c r="AL77" s="201"/>
      <c r="AM77" s="201"/>
      <c r="AN77" s="201"/>
      <c r="AO77" s="201"/>
      <c r="AP77" s="201"/>
      <c r="AQ77" s="201"/>
      <c r="AR77" s="201"/>
      <c r="AS77" s="201"/>
      <c r="AT77" s="201"/>
    </row>
    <row r="78" spans="21:46" ht="39.950000000000003" customHeight="1" x14ac:dyDescent="0.25">
      <c r="U78" s="201"/>
      <c r="V78" s="201"/>
      <c r="W78" s="201"/>
      <c r="X78" s="201"/>
      <c r="Y78" s="201"/>
      <c r="Z78" s="201"/>
      <c r="AA78" s="201"/>
      <c r="AB78" s="201"/>
      <c r="AC78" s="201"/>
      <c r="AD78" s="201"/>
      <c r="AE78" s="201"/>
      <c r="AF78" s="201"/>
      <c r="AG78" s="201"/>
      <c r="AH78" s="201"/>
      <c r="AI78" s="201"/>
      <c r="AJ78" s="201"/>
      <c r="AK78" s="201"/>
      <c r="AL78" s="201"/>
      <c r="AM78" s="201"/>
      <c r="AN78" s="201"/>
      <c r="AO78" s="201"/>
      <c r="AP78" s="201"/>
      <c r="AQ78" s="201"/>
      <c r="AR78" s="201"/>
      <c r="AS78" s="201"/>
      <c r="AT78" s="201"/>
    </row>
    <row r="79" spans="21:46" ht="39.950000000000003" customHeight="1" x14ac:dyDescent="0.25">
      <c r="U79" s="201"/>
      <c r="V79" s="201"/>
      <c r="W79" s="201"/>
      <c r="X79" s="201"/>
      <c r="Y79" s="201"/>
      <c r="Z79" s="201"/>
      <c r="AA79" s="201"/>
      <c r="AB79" s="201"/>
      <c r="AC79" s="201"/>
      <c r="AD79" s="201"/>
      <c r="AE79" s="201"/>
      <c r="AF79" s="201"/>
      <c r="AG79" s="201"/>
      <c r="AH79" s="201"/>
      <c r="AI79" s="201"/>
      <c r="AJ79" s="201"/>
      <c r="AK79" s="201"/>
      <c r="AL79" s="201"/>
      <c r="AM79" s="201"/>
      <c r="AN79" s="201"/>
      <c r="AO79" s="201"/>
      <c r="AP79" s="201"/>
      <c r="AQ79" s="201"/>
      <c r="AR79" s="201"/>
      <c r="AS79" s="201"/>
      <c r="AT79" s="201"/>
    </row>
    <row r="80" spans="21:46" ht="39.950000000000003" customHeight="1" x14ac:dyDescent="0.25">
      <c r="U80" s="201"/>
      <c r="V80" s="201"/>
      <c r="W80" s="201"/>
      <c r="X80" s="201"/>
      <c r="Y80" s="201"/>
      <c r="Z80" s="201"/>
      <c r="AA80" s="201"/>
      <c r="AB80" s="201"/>
      <c r="AC80" s="201"/>
      <c r="AD80" s="201"/>
      <c r="AE80" s="201"/>
      <c r="AF80" s="201"/>
      <c r="AG80" s="201"/>
      <c r="AH80" s="201"/>
      <c r="AI80" s="201"/>
      <c r="AJ80" s="201"/>
      <c r="AK80" s="201"/>
      <c r="AL80" s="201"/>
      <c r="AM80" s="201"/>
      <c r="AN80" s="201"/>
      <c r="AO80" s="201"/>
      <c r="AP80" s="201"/>
      <c r="AQ80" s="201"/>
      <c r="AR80" s="201"/>
      <c r="AS80" s="201"/>
      <c r="AT80" s="201"/>
    </row>
    <row r="81" spans="21:46" ht="39.950000000000003" customHeight="1" x14ac:dyDescent="0.25">
      <c r="U81" s="201"/>
      <c r="V81" s="201"/>
      <c r="W81" s="201"/>
      <c r="X81" s="201"/>
      <c r="Y81" s="201"/>
      <c r="Z81" s="201"/>
      <c r="AA81" s="201"/>
      <c r="AB81" s="201"/>
      <c r="AC81" s="201"/>
      <c r="AD81" s="201"/>
      <c r="AE81" s="201"/>
      <c r="AF81" s="201"/>
      <c r="AG81" s="201"/>
      <c r="AH81" s="201"/>
      <c r="AI81" s="201"/>
      <c r="AJ81" s="201"/>
      <c r="AK81" s="201"/>
      <c r="AL81" s="201"/>
      <c r="AM81" s="201"/>
      <c r="AN81" s="201"/>
      <c r="AO81" s="201"/>
      <c r="AP81" s="201"/>
      <c r="AQ81" s="201"/>
      <c r="AR81" s="201"/>
      <c r="AS81" s="201"/>
      <c r="AT81" s="201"/>
    </row>
    <row r="82" spans="21:46" ht="39.950000000000003" customHeight="1" x14ac:dyDescent="0.25">
      <c r="U82" s="201"/>
      <c r="V82" s="201"/>
      <c r="W82" s="201"/>
      <c r="X82" s="201"/>
      <c r="Y82" s="201"/>
      <c r="Z82" s="201"/>
      <c r="AA82" s="201"/>
      <c r="AB82" s="201"/>
      <c r="AC82" s="201"/>
      <c r="AD82" s="201"/>
      <c r="AE82" s="201"/>
      <c r="AF82" s="201"/>
      <c r="AG82" s="201"/>
      <c r="AH82" s="201"/>
      <c r="AI82" s="201"/>
      <c r="AJ82" s="201"/>
      <c r="AK82" s="201"/>
      <c r="AL82" s="201"/>
      <c r="AM82" s="201"/>
      <c r="AN82" s="201"/>
      <c r="AO82" s="201"/>
      <c r="AP82" s="201"/>
      <c r="AQ82" s="201"/>
      <c r="AR82" s="201"/>
      <c r="AS82" s="201"/>
      <c r="AT82" s="201"/>
    </row>
    <row r="83" spans="21:46" ht="39.950000000000003" customHeight="1" x14ac:dyDescent="0.25">
      <c r="U83" s="201"/>
      <c r="V83" s="201"/>
      <c r="W83" s="201"/>
      <c r="X83" s="201"/>
      <c r="Y83" s="201"/>
      <c r="Z83" s="201"/>
      <c r="AA83" s="201"/>
      <c r="AB83" s="201"/>
      <c r="AC83" s="201"/>
      <c r="AD83" s="201"/>
      <c r="AE83" s="201"/>
      <c r="AF83" s="201"/>
      <c r="AG83" s="201"/>
      <c r="AH83" s="201"/>
      <c r="AI83" s="201"/>
      <c r="AJ83" s="201"/>
      <c r="AK83" s="201"/>
      <c r="AL83" s="201"/>
      <c r="AM83" s="201"/>
      <c r="AN83" s="201"/>
      <c r="AO83" s="201"/>
      <c r="AP83" s="201"/>
      <c r="AQ83" s="201"/>
      <c r="AR83" s="201"/>
      <c r="AS83" s="201"/>
      <c r="AT83" s="201"/>
    </row>
    <row r="84" spans="21:46" ht="39.950000000000003" customHeight="1" x14ac:dyDescent="0.25">
      <c r="U84" s="201"/>
      <c r="V84" s="201"/>
      <c r="W84" s="201"/>
      <c r="X84" s="201"/>
      <c r="Y84" s="201"/>
      <c r="Z84" s="201"/>
      <c r="AA84" s="201"/>
      <c r="AB84" s="201"/>
      <c r="AC84" s="201"/>
      <c r="AD84" s="201"/>
      <c r="AE84" s="201"/>
      <c r="AF84" s="201"/>
      <c r="AG84" s="201"/>
      <c r="AH84" s="201"/>
      <c r="AI84" s="201"/>
      <c r="AJ84" s="201"/>
      <c r="AK84" s="201"/>
      <c r="AL84" s="201"/>
      <c r="AM84" s="201"/>
      <c r="AN84" s="201"/>
      <c r="AO84" s="201"/>
      <c r="AP84" s="201"/>
      <c r="AQ84" s="201"/>
      <c r="AR84" s="201"/>
      <c r="AS84" s="201"/>
      <c r="AT84" s="201"/>
    </row>
    <row r="85" spans="21:46" ht="39.950000000000003" customHeight="1" x14ac:dyDescent="0.25">
      <c r="U85" s="201"/>
      <c r="V85" s="201"/>
      <c r="W85" s="201"/>
      <c r="X85" s="201"/>
      <c r="Y85" s="201"/>
      <c r="Z85" s="201"/>
      <c r="AA85" s="201"/>
      <c r="AB85" s="201"/>
      <c r="AC85" s="201"/>
      <c r="AD85" s="201"/>
      <c r="AE85" s="201"/>
      <c r="AF85" s="201"/>
      <c r="AG85" s="201"/>
      <c r="AH85" s="201"/>
      <c r="AI85" s="201"/>
      <c r="AJ85" s="201"/>
      <c r="AK85" s="201"/>
      <c r="AL85" s="201"/>
      <c r="AM85" s="201"/>
      <c r="AN85" s="201"/>
      <c r="AO85" s="201"/>
      <c r="AP85" s="201"/>
      <c r="AQ85" s="201"/>
      <c r="AR85" s="201"/>
      <c r="AS85" s="201"/>
      <c r="AT85" s="201"/>
    </row>
    <row r="86" spans="21:46" ht="39.950000000000003" customHeight="1" x14ac:dyDescent="0.25">
      <c r="U86" s="201"/>
      <c r="V86" s="201"/>
      <c r="W86" s="201"/>
      <c r="X86" s="201"/>
      <c r="Y86" s="201"/>
      <c r="Z86" s="201"/>
      <c r="AA86" s="201"/>
      <c r="AB86" s="201"/>
      <c r="AC86" s="201"/>
      <c r="AD86" s="201"/>
      <c r="AE86" s="201"/>
      <c r="AF86" s="201"/>
      <c r="AG86" s="201"/>
      <c r="AH86" s="201"/>
      <c r="AI86" s="201"/>
      <c r="AJ86" s="201"/>
      <c r="AK86" s="201"/>
      <c r="AL86" s="201"/>
      <c r="AM86" s="201"/>
      <c r="AN86" s="201"/>
      <c r="AO86" s="201"/>
      <c r="AP86" s="201"/>
      <c r="AQ86" s="201"/>
      <c r="AR86" s="201"/>
      <c r="AS86" s="201"/>
      <c r="AT86" s="201"/>
    </row>
    <row r="87" spans="21:46" ht="39.950000000000003" customHeight="1" x14ac:dyDescent="0.25">
      <c r="U87" s="201"/>
      <c r="V87" s="201"/>
      <c r="W87" s="201"/>
      <c r="X87" s="201"/>
      <c r="Y87" s="201"/>
      <c r="Z87" s="201"/>
      <c r="AA87" s="201"/>
      <c r="AB87" s="201"/>
      <c r="AC87" s="201"/>
      <c r="AD87" s="201"/>
      <c r="AE87" s="201"/>
      <c r="AF87" s="201"/>
      <c r="AG87" s="201"/>
      <c r="AH87" s="201"/>
      <c r="AI87" s="201"/>
      <c r="AJ87" s="201"/>
      <c r="AK87" s="201"/>
      <c r="AL87" s="201"/>
      <c r="AM87" s="201"/>
      <c r="AN87" s="201"/>
      <c r="AO87" s="201"/>
      <c r="AP87" s="201"/>
      <c r="AQ87" s="201"/>
      <c r="AR87" s="201"/>
      <c r="AS87" s="201"/>
      <c r="AT87" s="201"/>
    </row>
    <row r="88" spans="21:46" ht="39.950000000000003" customHeight="1" x14ac:dyDescent="0.25">
      <c r="U88" s="201"/>
      <c r="V88" s="201"/>
      <c r="W88" s="201"/>
      <c r="X88" s="201"/>
      <c r="Y88" s="201"/>
      <c r="Z88" s="201"/>
      <c r="AA88" s="201"/>
      <c r="AB88" s="201"/>
      <c r="AC88" s="201"/>
      <c r="AD88" s="201"/>
      <c r="AE88" s="201"/>
      <c r="AF88" s="201"/>
      <c r="AG88" s="201"/>
      <c r="AH88" s="201"/>
      <c r="AI88" s="201"/>
      <c r="AJ88" s="201"/>
      <c r="AK88" s="201"/>
      <c r="AL88" s="201"/>
      <c r="AM88" s="201"/>
      <c r="AN88" s="201"/>
      <c r="AO88" s="201"/>
      <c r="AP88" s="201"/>
      <c r="AQ88" s="201"/>
      <c r="AR88" s="201"/>
      <c r="AS88" s="201"/>
      <c r="AT88" s="201"/>
    </row>
    <row r="89" spans="21:46" ht="39.950000000000003" customHeight="1" x14ac:dyDescent="0.25">
      <c r="U89" s="201"/>
      <c r="V89" s="201"/>
      <c r="W89" s="201"/>
      <c r="X89" s="201"/>
      <c r="Y89" s="201"/>
      <c r="Z89" s="201"/>
      <c r="AA89" s="201"/>
      <c r="AB89" s="201"/>
      <c r="AC89" s="201"/>
      <c r="AD89" s="201"/>
      <c r="AE89" s="201"/>
      <c r="AF89" s="201"/>
      <c r="AG89" s="201"/>
      <c r="AH89" s="201"/>
      <c r="AI89" s="201"/>
      <c r="AJ89" s="201"/>
      <c r="AK89" s="201"/>
      <c r="AL89" s="201"/>
      <c r="AM89" s="201"/>
      <c r="AN89" s="201"/>
      <c r="AO89" s="201"/>
      <c r="AP89" s="201"/>
      <c r="AQ89" s="201"/>
      <c r="AR89" s="201"/>
      <c r="AS89" s="201"/>
      <c r="AT89" s="201"/>
    </row>
    <row r="90" spans="21:46" ht="39.950000000000003" customHeight="1" x14ac:dyDescent="0.25">
      <c r="U90" s="201"/>
      <c r="V90" s="201"/>
      <c r="W90" s="201"/>
      <c r="X90" s="201"/>
      <c r="Y90" s="201"/>
      <c r="Z90" s="201"/>
      <c r="AA90" s="201"/>
      <c r="AB90" s="201"/>
      <c r="AC90" s="201"/>
      <c r="AD90" s="201"/>
      <c r="AE90" s="201"/>
      <c r="AF90" s="201"/>
      <c r="AG90" s="201"/>
      <c r="AH90" s="201"/>
      <c r="AI90" s="201"/>
      <c r="AJ90" s="201"/>
      <c r="AK90" s="201"/>
      <c r="AL90" s="201"/>
      <c r="AM90" s="201"/>
      <c r="AN90" s="201"/>
      <c r="AO90" s="201"/>
      <c r="AP90" s="201"/>
      <c r="AQ90" s="201"/>
      <c r="AR90" s="201"/>
      <c r="AS90" s="201"/>
      <c r="AT90" s="201"/>
    </row>
    <row r="91" spans="21:46" ht="39.950000000000003" customHeight="1" x14ac:dyDescent="0.25">
      <c r="U91" s="201"/>
      <c r="V91" s="201"/>
      <c r="W91" s="201"/>
      <c r="X91" s="201"/>
      <c r="Y91" s="201"/>
      <c r="Z91" s="201"/>
      <c r="AA91" s="201"/>
      <c r="AB91" s="201"/>
      <c r="AC91" s="201"/>
      <c r="AD91" s="201"/>
      <c r="AE91" s="201"/>
      <c r="AF91" s="201"/>
      <c r="AG91" s="201"/>
      <c r="AH91" s="201"/>
      <c r="AI91" s="201"/>
      <c r="AJ91" s="201"/>
      <c r="AK91" s="201"/>
      <c r="AL91" s="201"/>
      <c r="AM91" s="201"/>
      <c r="AN91" s="201"/>
      <c r="AO91" s="201"/>
      <c r="AP91" s="201"/>
      <c r="AQ91" s="201"/>
      <c r="AR91" s="201"/>
      <c r="AS91" s="201"/>
      <c r="AT91" s="201"/>
    </row>
    <row r="92" spans="21:46" ht="39.950000000000003" customHeight="1" x14ac:dyDescent="0.25">
      <c r="U92" s="201"/>
      <c r="V92" s="201"/>
      <c r="W92" s="201"/>
      <c r="X92" s="201"/>
      <c r="Y92" s="201"/>
      <c r="Z92" s="201"/>
      <c r="AA92" s="201"/>
      <c r="AB92" s="201"/>
      <c r="AC92" s="201"/>
      <c r="AD92" s="201"/>
      <c r="AE92" s="201"/>
      <c r="AF92" s="201"/>
      <c r="AG92" s="201"/>
      <c r="AH92" s="201"/>
      <c r="AI92" s="201"/>
      <c r="AJ92" s="201"/>
      <c r="AK92" s="201"/>
      <c r="AL92" s="201"/>
      <c r="AM92" s="201"/>
      <c r="AN92" s="201"/>
      <c r="AO92" s="201"/>
      <c r="AP92" s="201"/>
      <c r="AQ92" s="201"/>
      <c r="AR92" s="201"/>
      <c r="AS92" s="201"/>
      <c r="AT92" s="201"/>
    </row>
    <row r="93" spans="21:46" ht="39.950000000000003" customHeight="1" x14ac:dyDescent="0.25">
      <c r="U93" s="201"/>
      <c r="V93" s="201"/>
      <c r="W93" s="201"/>
      <c r="X93" s="201"/>
      <c r="Y93" s="201"/>
      <c r="Z93" s="201"/>
      <c r="AA93" s="201"/>
      <c r="AB93" s="201"/>
      <c r="AC93" s="201"/>
      <c r="AD93" s="201"/>
      <c r="AE93" s="201"/>
      <c r="AF93" s="201"/>
      <c r="AG93" s="201"/>
      <c r="AH93" s="201"/>
      <c r="AI93" s="201"/>
      <c r="AJ93" s="201"/>
      <c r="AK93" s="201"/>
      <c r="AL93" s="201"/>
      <c r="AM93" s="201"/>
      <c r="AN93" s="201"/>
      <c r="AO93" s="201"/>
      <c r="AP93" s="201"/>
      <c r="AQ93" s="201"/>
      <c r="AR93" s="201"/>
      <c r="AS93" s="201"/>
      <c r="AT93" s="201"/>
    </row>
    <row r="94" spans="21:46" ht="39.950000000000003" customHeight="1" x14ac:dyDescent="0.25">
      <c r="U94" s="201"/>
      <c r="V94" s="201"/>
      <c r="W94" s="201"/>
      <c r="X94" s="201"/>
      <c r="Y94" s="201"/>
      <c r="Z94" s="201"/>
      <c r="AA94" s="201"/>
      <c r="AB94" s="201"/>
      <c r="AC94" s="201"/>
      <c r="AD94" s="201"/>
      <c r="AE94" s="201"/>
      <c r="AF94" s="201"/>
      <c r="AG94" s="201"/>
      <c r="AH94" s="201"/>
      <c r="AI94" s="201"/>
      <c r="AJ94" s="201"/>
      <c r="AK94" s="201"/>
      <c r="AL94" s="201"/>
      <c r="AM94" s="201"/>
      <c r="AN94" s="201"/>
      <c r="AO94" s="201"/>
      <c r="AP94" s="201"/>
      <c r="AQ94" s="201"/>
      <c r="AR94" s="201"/>
      <c r="AS94" s="201"/>
      <c r="AT94" s="201"/>
    </row>
    <row r="95" spans="21:46" ht="39.950000000000003" customHeight="1" x14ac:dyDescent="0.25">
      <c r="U95" s="201"/>
      <c r="V95" s="201"/>
      <c r="W95" s="201"/>
      <c r="X95" s="201"/>
      <c r="Y95" s="201"/>
      <c r="Z95" s="201"/>
      <c r="AA95" s="201"/>
      <c r="AB95" s="201"/>
      <c r="AC95" s="201"/>
      <c r="AD95" s="201"/>
      <c r="AE95" s="201"/>
      <c r="AF95" s="201"/>
      <c r="AG95" s="201"/>
      <c r="AH95" s="201"/>
      <c r="AI95" s="201"/>
      <c r="AJ95" s="201"/>
      <c r="AK95" s="201"/>
      <c r="AL95" s="201"/>
      <c r="AM95" s="201"/>
      <c r="AN95" s="201"/>
      <c r="AO95" s="201"/>
      <c r="AP95" s="201"/>
      <c r="AQ95" s="201"/>
      <c r="AR95" s="201"/>
      <c r="AS95" s="201"/>
      <c r="AT95" s="201"/>
    </row>
    <row r="96" spans="21:46" ht="39.950000000000003" customHeight="1" x14ac:dyDescent="0.25">
      <c r="U96" s="201"/>
      <c r="V96" s="201"/>
      <c r="W96" s="201"/>
      <c r="X96" s="201"/>
      <c r="Y96" s="201"/>
      <c r="Z96" s="201"/>
      <c r="AA96" s="201"/>
      <c r="AB96" s="201"/>
      <c r="AC96" s="201"/>
      <c r="AD96" s="201"/>
      <c r="AE96" s="201"/>
      <c r="AF96" s="201"/>
      <c r="AG96" s="201"/>
      <c r="AH96" s="201"/>
      <c r="AI96" s="201"/>
      <c r="AJ96" s="201"/>
      <c r="AK96" s="201"/>
      <c r="AL96" s="201"/>
      <c r="AM96" s="201"/>
      <c r="AN96" s="201"/>
      <c r="AO96" s="201"/>
      <c r="AP96" s="201"/>
      <c r="AQ96" s="201"/>
      <c r="AR96" s="201"/>
      <c r="AS96" s="201"/>
      <c r="AT96" s="201"/>
    </row>
    <row r="97" spans="21:46" ht="39.950000000000003" customHeight="1" x14ac:dyDescent="0.25">
      <c r="U97" s="201"/>
      <c r="V97" s="201"/>
      <c r="W97" s="201"/>
      <c r="X97" s="201"/>
      <c r="Y97" s="201"/>
      <c r="Z97" s="201"/>
      <c r="AA97" s="201"/>
      <c r="AB97" s="201"/>
      <c r="AC97" s="201"/>
      <c r="AD97" s="201"/>
      <c r="AE97" s="201"/>
      <c r="AF97" s="201"/>
      <c r="AG97" s="201"/>
      <c r="AH97" s="201"/>
      <c r="AI97" s="201"/>
      <c r="AJ97" s="201"/>
      <c r="AK97" s="201"/>
      <c r="AL97" s="201"/>
      <c r="AM97" s="201"/>
      <c r="AN97" s="201"/>
      <c r="AO97" s="201"/>
      <c r="AP97" s="201"/>
      <c r="AQ97" s="201"/>
      <c r="AR97" s="201"/>
      <c r="AS97" s="201"/>
      <c r="AT97" s="201"/>
    </row>
    <row r="98" spans="21:46" ht="39.950000000000003" customHeight="1" x14ac:dyDescent="0.25">
      <c r="U98" s="201"/>
      <c r="V98" s="201"/>
      <c r="W98" s="201"/>
      <c r="X98" s="201"/>
      <c r="Y98" s="201"/>
      <c r="Z98" s="201"/>
      <c r="AA98" s="201"/>
      <c r="AB98" s="201"/>
      <c r="AC98" s="201"/>
      <c r="AD98" s="201"/>
      <c r="AE98" s="201"/>
      <c r="AF98" s="201"/>
      <c r="AG98" s="201"/>
      <c r="AH98" s="201"/>
      <c r="AI98" s="201"/>
      <c r="AJ98" s="201"/>
      <c r="AK98" s="201"/>
      <c r="AL98" s="201"/>
      <c r="AM98" s="201"/>
      <c r="AN98" s="201"/>
      <c r="AO98" s="201"/>
      <c r="AP98" s="201"/>
      <c r="AQ98" s="201"/>
      <c r="AR98" s="201"/>
      <c r="AS98" s="201"/>
      <c r="AT98" s="201"/>
    </row>
    <row r="99" spans="21:46" ht="39.950000000000003" customHeight="1" x14ac:dyDescent="0.25">
      <c r="U99" s="201"/>
      <c r="V99" s="201"/>
      <c r="W99" s="201"/>
      <c r="X99" s="201"/>
      <c r="Y99" s="201"/>
      <c r="Z99" s="201"/>
      <c r="AA99" s="201"/>
      <c r="AB99" s="201"/>
      <c r="AC99" s="201"/>
      <c r="AD99" s="201"/>
      <c r="AE99" s="201"/>
      <c r="AF99" s="201"/>
      <c r="AG99" s="201"/>
      <c r="AH99" s="201"/>
      <c r="AI99" s="201"/>
      <c r="AJ99" s="201"/>
      <c r="AK99" s="201"/>
      <c r="AL99" s="201"/>
      <c r="AM99" s="201"/>
      <c r="AN99" s="201"/>
      <c r="AO99" s="201"/>
      <c r="AP99" s="201"/>
      <c r="AQ99" s="201"/>
      <c r="AR99" s="201"/>
      <c r="AS99" s="201"/>
      <c r="AT99" s="201"/>
    </row>
    <row r="100" spans="21:46" ht="39.950000000000003" customHeight="1" x14ac:dyDescent="0.25">
      <c r="U100" s="201"/>
      <c r="V100" s="201"/>
      <c r="W100" s="201"/>
      <c r="X100" s="201"/>
      <c r="Y100" s="201"/>
      <c r="Z100" s="201"/>
      <c r="AA100" s="201"/>
      <c r="AB100" s="201"/>
      <c r="AC100" s="201"/>
      <c r="AD100" s="201"/>
      <c r="AE100" s="201"/>
      <c r="AF100" s="201"/>
      <c r="AG100" s="201"/>
      <c r="AH100" s="201"/>
      <c r="AI100" s="201"/>
      <c r="AJ100" s="201"/>
      <c r="AK100" s="201"/>
      <c r="AL100" s="201"/>
      <c r="AM100" s="201"/>
      <c r="AN100" s="201"/>
      <c r="AO100" s="201"/>
      <c r="AP100" s="201"/>
      <c r="AQ100" s="201"/>
      <c r="AR100" s="201"/>
      <c r="AS100" s="201"/>
      <c r="AT100" s="201"/>
    </row>
    <row r="101" spans="21:46" ht="39.950000000000003" customHeight="1" x14ac:dyDescent="0.25">
      <c r="U101" s="201"/>
      <c r="V101" s="201"/>
      <c r="W101" s="201"/>
      <c r="X101" s="201"/>
      <c r="Y101" s="201"/>
      <c r="Z101" s="201"/>
      <c r="AA101" s="201"/>
      <c r="AB101" s="201"/>
      <c r="AC101" s="201"/>
      <c r="AD101" s="201"/>
      <c r="AE101" s="201"/>
      <c r="AF101" s="201"/>
      <c r="AG101" s="201"/>
      <c r="AH101" s="201"/>
      <c r="AI101" s="201"/>
      <c r="AJ101" s="201"/>
      <c r="AK101" s="201"/>
      <c r="AL101" s="201"/>
      <c r="AM101" s="201"/>
      <c r="AN101" s="201"/>
      <c r="AO101" s="201"/>
      <c r="AP101" s="201"/>
      <c r="AQ101" s="201"/>
      <c r="AR101" s="201"/>
      <c r="AS101" s="201"/>
      <c r="AT101" s="201"/>
    </row>
    <row r="102" spans="21:46" ht="39.950000000000003" customHeight="1" x14ac:dyDescent="0.25">
      <c r="U102" s="201"/>
      <c r="V102" s="201"/>
      <c r="W102" s="201"/>
      <c r="X102" s="201"/>
      <c r="Y102" s="201"/>
      <c r="Z102" s="201"/>
      <c r="AA102" s="201"/>
      <c r="AB102" s="201"/>
      <c r="AC102" s="201"/>
      <c r="AD102" s="201"/>
      <c r="AE102" s="201"/>
      <c r="AF102" s="201"/>
      <c r="AG102" s="201"/>
      <c r="AH102" s="201"/>
      <c r="AI102" s="201"/>
      <c r="AJ102" s="201"/>
      <c r="AK102" s="201"/>
      <c r="AL102" s="201"/>
      <c r="AM102" s="201"/>
      <c r="AN102" s="201"/>
      <c r="AO102" s="201"/>
      <c r="AP102" s="201"/>
      <c r="AQ102" s="201"/>
      <c r="AR102" s="201"/>
      <c r="AS102" s="201"/>
      <c r="AT102" s="201"/>
    </row>
    <row r="103" spans="21:46" ht="39.950000000000003" customHeight="1" x14ac:dyDescent="0.25">
      <c r="U103" s="201"/>
      <c r="V103" s="201"/>
      <c r="W103" s="201"/>
      <c r="X103" s="201"/>
      <c r="Y103" s="201"/>
      <c r="Z103" s="201"/>
      <c r="AA103" s="201"/>
      <c r="AB103" s="201"/>
      <c r="AC103" s="201"/>
      <c r="AD103" s="201"/>
      <c r="AE103" s="201"/>
      <c r="AF103" s="201"/>
      <c r="AG103" s="201"/>
      <c r="AH103" s="201"/>
      <c r="AI103" s="201"/>
      <c r="AJ103" s="201"/>
      <c r="AK103" s="201"/>
      <c r="AL103" s="201"/>
      <c r="AM103" s="201"/>
      <c r="AN103" s="201"/>
      <c r="AO103" s="201"/>
      <c r="AP103" s="201"/>
      <c r="AQ103" s="201"/>
      <c r="AR103" s="201"/>
      <c r="AS103" s="201"/>
      <c r="AT103" s="201"/>
    </row>
    <row r="104" spans="21:46" ht="39.950000000000003" customHeight="1" x14ac:dyDescent="0.25">
      <c r="U104" s="201"/>
      <c r="V104" s="201"/>
      <c r="W104" s="201"/>
      <c r="X104" s="201"/>
      <c r="Y104" s="201"/>
      <c r="Z104" s="201"/>
      <c r="AA104" s="201"/>
      <c r="AB104" s="201"/>
      <c r="AC104" s="201"/>
      <c r="AD104" s="201"/>
      <c r="AE104" s="201"/>
      <c r="AF104" s="201"/>
      <c r="AG104" s="201"/>
      <c r="AH104" s="201"/>
      <c r="AI104" s="201"/>
      <c r="AJ104" s="201"/>
      <c r="AK104" s="201"/>
      <c r="AL104" s="201"/>
      <c r="AM104" s="201"/>
      <c r="AN104" s="201"/>
      <c r="AO104" s="201"/>
      <c r="AP104" s="201"/>
      <c r="AQ104" s="201"/>
      <c r="AR104" s="201"/>
      <c r="AS104" s="201"/>
      <c r="AT104" s="201"/>
    </row>
    <row r="105" spans="21:46" ht="39.950000000000003" customHeight="1" x14ac:dyDescent="0.25">
      <c r="U105" s="201"/>
      <c r="V105" s="201"/>
      <c r="W105" s="201"/>
      <c r="X105" s="201"/>
      <c r="Y105" s="201"/>
      <c r="Z105" s="201"/>
      <c r="AA105" s="201"/>
      <c r="AB105" s="201"/>
      <c r="AC105" s="201"/>
      <c r="AD105" s="201"/>
      <c r="AE105" s="201"/>
      <c r="AF105" s="201"/>
      <c r="AG105" s="201"/>
      <c r="AH105" s="201"/>
      <c r="AI105" s="201"/>
      <c r="AJ105" s="201"/>
      <c r="AK105" s="201"/>
      <c r="AL105" s="201"/>
      <c r="AM105" s="201"/>
      <c r="AN105" s="201"/>
      <c r="AO105" s="201"/>
      <c r="AP105" s="201"/>
      <c r="AQ105" s="201"/>
      <c r="AR105" s="201"/>
      <c r="AS105" s="201"/>
      <c r="AT105" s="201"/>
    </row>
    <row r="106" spans="21:46" ht="39.950000000000003" customHeight="1" x14ac:dyDescent="0.25">
      <c r="U106" s="201"/>
      <c r="V106" s="201"/>
      <c r="W106" s="201"/>
      <c r="X106" s="201"/>
      <c r="Y106" s="201"/>
      <c r="Z106" s="201"/>
      <c r="AA106" s="201"/>
      <c r="AB106" s="201"/>
      <c r="AC106" s="201"/>
      <c r="AD106" s="201"/>
      <c r="AE106" s="201"/>
      <c r="AF106" s="201"/>
      <c r="AG106" s="201"/>
      <c r="AH106" s="201"/>
      <c r="AI106" s="201"/>
      <c r="AJ106" s="201"/>
      <c r="AK106" s="201"/>
      <c r="AL106" s="201"/>
      <c r="AM106" s="201"/>
      <c r="AN106" s="201"/>
      <c r="AO106" s="201"/>
      <c r="AP106" s="201"/>
      <c r="AQ106" s="201"/>
      <c r="AR106" s="201"/>
      <c r="AS106" s="201"/>
      <c r="AT106" s="201"/>
    </row>
    <row r="107" spans="21:46" ht="39.950000000000003" customHeight="1" x14ac:dyDescent="0.25">
      <c r="U107" s="201"/>
      <c r="V107" s="201"/>
      <c r="W107" s="201"/>
      <c r="X107" s="201"/>
      <c r="Y107" s="201"/>
      <c r="Z107" s="201"/>
      <c r="AA107" s="201"/>
      <c r="AB107" s="201"/>
      <c r="AC107" s="201"/>
      <c r="AD107" s="201"/>
      <c r="AE107" s="201"/>
      <c r="AF107" s="201"/>
      <c r="AG107" s="201"/>
      <c r="AH107" s="201"/>
      <c r="AI107" s="201"/>
      <c r="AJ107" s="201"/>
      <c r="AK107" s="201"/>
      <c r="AL107" s="201"/>
      <c r="AM107" s="201"/>
      <c r="AN107" s="201"/>
      <c r="AO107" s="201"/>
      <c r="AP107" s="201"/>
      <c r="AQ107" s="201"/>
      <c r="AR107" s="201"/>
      <c r="AS107" s="201"/>
      <c r="AT107" s="201"/>
    </row>
    <row r="108" spans="21:46" ht="39.950000000000003" customHeight="1" x14ac:dyDescent="0.25">
      <c r="U108" s="201"/>
      <c r="V108" s="201"/>
      <c r="W108" s="201"/>
      <c r="X108" s="201"/>
      <c r="Y108" s="201"/>
      <c r="Z108" s="201"/>
      <c r="AA108" s="201"/>
      <c r="AB108" s="201"/>
      <c r="AC108" s="201"/>
      <c r="AD108" s="201"/>
      <c r="AE108" s="201"/>
      <c r="AF108" s="201"/>
      <c r="AG108" s="201"/>
      <c r="AH108" s="201"/>
      <c r="AI108" s="201"/>
      <c r="AJ108" s="201"/>
      <c r="AK108" s="201"/>
      <c r="AL108" s="201"/>
      <c r="AM108" s="201"/>
      <c r="AN108" s="201"/>
      <c r="AO108" s="201"/>
      <c r="AP108" s="201"/>
      <c r="AQ108" s="201"/>
      <c r="AR108" s="201"/>
      <c r="AS108" s="201"/>
      <c r="AT108" s="201"/>
    </row>
    <row r="109" spans="21:46" ht="39.950000000000003" customHeight="1" x14ac:dyDescent="0.25">
      <c r="U109" s="201"/>
      <c r="V109" s="201"/>
      <c r="W109" s="201"/>
      <c r="X109" s="201"/>
      <c r="Y109" s="201"/>
      <c r="Z109" s="201"/>
      <c r="AA109" s="201"/>
      <c r="AB109" s="201"/>
      <c r="AC109" s="201"/>
      <c r="AD109" s="201"/>
      <c r="AE109" s="201"/>
      <c r="AF109" s="201"/>
      <c r="AG109" s="201"/>
      <c r="AH109" s="201"/>
      <c r="AI109" s="201"/>
      <c r="AJ109" s="201"/>
      <c r="AK109" s="201"/>
      <c r="AL109" s="201"/>
      <c r="AM109" s="201"/>
      <c r="AN109" s="201"/>
      <c r="AO109" s="201"/>
      <c r="AP109" s="201"/>
      <c r="AQ109" s="201"/>
      <c r="AR109" s="201"/>
      <c r="AS109" s="201"/>
      <c r="AT109" s="201"/>
    </row>
    <row r="110" spans="21:46" ht="39.950000000000003" customHeight="1" x14ac:dyDescent="0.25">
      <c r="U110" s="201"/>
      <c r="V110" s="201"/>
      <c r="W110" s="201"/>
      <c r="X110" s="201"/>
      <c r="Y110" s="201"/>
      <c r="Z110" s="201"/>
      <c r="AA110" s="201"/>
      <c r="AB110" s="201"/>
      <c r="AC110" s="201"/>
      <c r="AD110" s="201"/>
      <c r="AE110" s="201"/>
      <c r="AF110" s="201"/>
      <c r="AG110" s="201"/>
      <c r="AH110" s="201"/>
      <c r="AI110" s="201"/>
      <c r="AJ110" s="201"/>
      <c r="AK110" s="201"/>
      <c r="AL110" s="201"/>
      <c r="AM110" s="201"/>
      <c r="AN110" s="201"/>
      <c r="AO110" s="201"/>
      <c r="AP110" s="201"/>
      <c r="AQ110" s="201"/>
      <c r="AR110" s="201"/>
      <c r="AS110" s="201"/>
      <c r="AT110" s="201"/>
    </row>
    <row r="111" spans="21:46" ht="39.950000000000003" customHeight="1" x14ac:dyDescent="0.25">
      <c r="U111" s="201"/>
      <c r="V111" s="201"/>
      <c r="W111" s="201"/>
      <c r="X111" s="201"/>
      <c r="Y111" s="201"/>
      <c r="Z111" s="201"/>
      <c r="AA111" s="201"/>
      <c r="AB111" s="201"/>
      <c r="AC111" s="201"/>
      <c r="AD111" s="201"/>
      <c r="AE111" s="201"/>
      <c r="AF111" s="201"/>
      <c r="AG111" s="201"/>
      <c r="AH111" s="201"/>
      <c r="AI111" s="201"/>
      <c r="AJ111" s="201"/>
      <c r="AK111" s="201"/>
      <c r="AL111" s="201"/>
      <c r="AM111" s="201"/>
      <c r="AN111" s="201"/>
      <c r="AO111" s="201"/>
      <c r="AP111" s="201"/>
      <c r="AQ111" s="201"/>
      <c r="AR111" s="201"/>
      <c r="AS111" s="201"/>
      <c r="AT111" s="201"/>
    </row>
    <row r="112" spans="21:46" ht="39.950000000000003" customHeight="1" x14ac:dyDescent="0.25">
      <c r="U112" s="201"/>
      <c r="V112" s="201"/>
      <c r="W112" s="201"/>
      <c r="X112" s="201"/>
      <c r="Y112" s="201"/>
      <c r="Z112" s="201"/>
      <c r="AA112" s="201"/>
      <c r="AB112" s="201"/>
      <c r="AC112" s="201"/>
      <c r="AD112" s="201"/>
      <c r="AE112" s="201"/>
      <c r="AF112" s="201"/>
      <c r="AG112" s="201"/>
      <c r="AH112" s="201"/>
      <c r="AI112" s="201"/>
      <c r="AJ112" s="201"/>
      <c r="AK112" s="201"/>
      <c r="AL112" s="201"/>
      <c r="AM112" s="201"/>
      <c r="AN112" s="201"/>
      <c r="AO112" s="201"/>
      <c r="AP112" s="201"/>
      <c r="AQ112" s="201"/>
      <c r="AR112" s="201"/>
      <c r="AS112" s="201"/>
      <c r="AT112" s="201"/>
    </row>
    <row r="113" spans="21:46" ht="39.950000000000003" customHeight="1" x14ac:dyDescent="0.25">
      <c r="U113" s="201"/>
      <c r="V113" s="201"/>
      <c r="W113" s="201"/>
      <c r="X113" s="201"/>
      <c r="Y113" s="201"/>
      <c r="Z113" s="201"/>
      <c r="AA113" s="201"/>
      <c r="AB113" s="201"/>
      <c r="AC113" s="201"/>
      <c r="AD113" s="201"/>
      <c r="AE113" s="201"/>
      <c r="AF113" s="201"/>
      <c r="AG113" s="201"/>
      <c r="AH113" s="201"/>
      <c r="AI113" s="201"/>
      <c r="AJ113" s="201"/>
      <c r="AK113" s="201"/>
      <c r="AL113" s="201"/>
      <c r="AM113" s="201"/>
      <c r="AN113" s="201"/>
      <c r="AO113" s="201"/>
      <c r="AP113" s="201"/>
      <c r="AQ113" s="201"/>
      <c r="AR113" s="201"/>
      <c r="AS113" s="201"/>
      <c r="AT113" s="201"/>
    </row>
    <row r="114" spans="21:46" ht="39.950000000000003" customHeight="1" x14ac:dyDescent="0.25">
      <c r="U114" s="201"/>
      <c r="V114" s="201"/>
      <c r="W114" s="201"/>
      <c r="X114" s="201"/>
      <c r="Y114" s="201"/>
      <c r="Z114" s="201"/>
      <c r="AA114" s="201"/>
      <c r="AB114" s="201"/>
      <c r="AC114" s="201"/>
      <c r="AD114" s="201"/>
      <c r="AE114" s="201"/>
      <c r="AF114" s="201"/>
      <c r="AG114" s="201"/>
      <c r="AH114" s="201"/>
      <c r="AI114" s="201"/>
      <c r="AJ114" s="201"/>
      <c r="AK114" s="201"/>
      <c r="AL114" s="201"/>
      <c r="AM114" s="201"/>
      <c r="AN114" s="201"/>
      <c r="AO114" s="201"/>
      <c r="AP114" s="201"/>
      <c r="AQ114" s="201"/>
      <c r="AR114" s="201"/>
      <c r="AS114" s="201"/>
      <c r="AT114" s="201"/>
    </row>
    <row r="115" spans="21:46" ht="39.950000000000003" customHeight="1" x14ac:dyDescent="0.25">
      <c r="U115" s="201"/>
      <c r="V115" s="201"/>
      <c r="W115" s="201"/>
      <c r="X115" s="201"/>
      <c r="Y115" s="201"/>
      <c r="Z115" s="201"/>
      <c r="AA115" s="201"/>
      <c r="AB115" s="201"/>
      <c r="AC115" s="201"/>
      <c r="AD115" s="201"/>
      <c r="AE115" s="201"/>
      <c r="AF115" s="201"/>
      <c r="AG115" s="201"/>
      <c r="AH115" s="201"/>
      <c r="AI115" s="201"/>
      <c r="AJ115" s="201"/>
      <c r="AK115" s="201"/>
      <c r="AL115" s="201"/>
      <c r="AM115" s="201"/>
      <c r="AN115" s="201"/>
      <c r="AO115" s="201"/>
      <c r="AP115" s="201"/>
      <c r="AQ115" s="201"/>
      <c r="AR115" s="201"/>
      <c r="AS115" s="201"/>
      <c r="AT115" s="201"/>
    </row>
    <row r="116" spans="21:46" ht="39.950000000000003" customHeight="1" x14ac:dyDescent="0.25">
      <c r="U116" s="201"/>
      <c r="V116" s="201"/>
      <c r="W116" s="201"/>
      <c r="X116" s="201"/>
      <c r="Y116" s="201"/>
      <c r="Z116" s="201"/>
      <c r="AA116" s="201"/>
      <c r="AB116" s="201"/>
      <c r="AC116" s="201"/>
      <c r="AD116" s="201"/>
      <c r="AE116" s="201"/>
      <c r="AF116" s="201"/>
      <c r="AG116" s="201"/>
      <c r="AH116" s="201"/>
      <c r="AI116" s="201"/>
      <c r="AJ116" s="201"/>
      <c r="AK116" s="201"/>
      <c r="AL116" s="201"/>
      <c r="AM116" s="201"/>
      <c r="AN116" s="201"/>
      <c r="AO116" s="201"/>
      <c r="AP116" s="201"/>
      <c r="AQ116" s="201"/>
      <c r="AR116" s="201"/>
      <c r="AS116" s="201"/>
      <c r="AT116" s="201"/>
    </row>
    <row r="117" spans="21:46" ht="39.950000000000003" customHeight="1" x14ac:dyDescent="0.25">
      <c r="U117" s="201"/>
      <c r="V117" s="201"/>
      <c r="W117" s="201"/>
      <c r="X117" s="201"/>
      <c r="Y117" s="201"/>
      <c r="Z117" s="201"/>
      <c r="AA117" s="201"/>
      <c r="AB117" s="201"/>
      <c r="AC117" s="201"/>
      <c r="AD117" s="201"/>
      <c r="AE117" s="201"/>
      <c r="AF117" s="201"/>
      <c r="AG117" s="201"/>
      <c r="AH117" s="201"/>
      <c r="AI117" s="201"/>
      <c r="AJ117" s="201"/>
      <c r="AK117" s="201"/>
      <c r="AL117" s="201"/>
      <c r="AM117" s="201"/>
      <c r="AN117" s="201"/>
      <c r="AO117" s="201"/>
      <c r="AP117" s="201"/>
      <c r="AQ117" s="201"/>
      <c r="AR117" s="201"/>
      <c r="AS117" s="201"/>
      <c r="AT117" s="201"/>
    </row>
    <row r="118" spans="21:46" ht="39.950000000000003" customHeight="1" x14ac:dyDescent="0.25">
      <c r="U118" s="201"/>
      <c r="V118" s="201"/>
      <c r="W118" s="201"/>
      <c r="X118" s="201"/>
      <c r="Y118" s="201"/>
      <c r="Z118" s="201"/>
      <c r="AA118" s="201"/>
      <c r="AB118" s="201"/>
      <c r="AC118" s="201"/>
      <c r="AD118" s="201"/>
      <c r="AE118" s="201"/>
      <c r="AF118" s="201"/>
      <c r="AG118" s="201"/>
      <c r="AH118" s="201"/>
      <c r="AI118" s="201"/>
      <c r="AJ118" s="201"/>
      <c r="AK118" s="201"/>
      <c r="AL118" s="201"/>
      <c r="AM118" s="201"/>
      <c r="AN118" s="201"/>
      <c r="AO118" s="201"/>
      <c r="AP118" s="201"/>
      <c r="AQ118" s="201"/>
      <c r="AR118" s="201"/>
      <c r="AS118" s="201"/>
      <c r="AT118" s="201"/>
    </row>
    <row r="119" spans="21:46" ht="39.950000000000003" customHeight="1" x14ac:dyDescent="0.25">
      <c r="U119" s="201"/>
      <c r="V119" s="201"/>
      <c r="W119" s="201"/>
      <c r="X119" s="201"/>
      <c r="Y119" s="201"/>
      <c r="Z119" s="201"/>
      <c r="AA119" s="201"/>
      <c r="AB119" s="201"/>
      <c r="AC119" s="201"/>
      <c r="AD119" s="201"/>
      <c r="AE119" s="201"/>
      <c r="AF119" s="201"/>
      <c r="AG119" s="201"/>
      <c r="AH119" s="201"/>
      <c r="AI119" s="201"/>
      <c r="AJ119" s="201"/>
      <c r="AK119" s="201"/>
      <c r="AL119" s="201"/>
      <c r="AM119" s="201"/>
      <c r="AN119" s="201"/>
      <c r="AO119" s="201"/>
      <c r="AP119" s="201"/>
      <c r="AQ119" s="201"/>
      <c r="AR119" s="201"/>
      <c r="AS119" s="201"/>
      <c r="AT119" s="201"/>
    </row>
    <row r="120" spans="21:46" ht="39.950000000000003" customHeight="1" x14ac:dyDescent="0.25">
      <c r="U120" s="201"/>
      <c r="V120" s="201"/>
      <c r="W120" s="201"/>
      <c r="X120" s="201"/>
      <c r="Y120" s="201"/>
      <c r="Z120" s="201"/>
      <c r="AA120" s="201"/>
      <c r="AB120" s="201"/>
      <c r="AC120" s="201"/>
      <c r="AD120" s="201"/>
      <c r="AE120" s="201"/>
      <c r="AF120" s="201"/>
      <c r="AG120" s="201"/>
      <c r="AH120" s="201"/>
      <c r="AI120" s="201"/>
      <c r="AJ120" s="201"/>
      <c r="AK120" s="201"/>
      <c r="AL120" s="201"/>
      <c r="AM120" s="201"/>
      <c r="AN120" s="201"/>
      <c r="AO120" s="201"/>
      <c r="AP120" s="201"/>
      <c r="AQ120" s="201"/>
      <c r="AR120" s="201"/>
      <c r="AS120" s="201"/>
      <c r="AT120" s="201"/>
    </row>
    <row r="121" spans="21:46" ht="39.950000000000003" customHeight="1" x14ac:dyDescent="0.25">
      <c r="U121" s="201"/>
      <c r="V121" s="201"/>
      <c r="W121" s="201"/>
      <c r="X121" s="201"/>
      <c r="Y121" s="201"/>
      <c r="Z121" s="201"/>
      <c r="AA121" s="201"/>
      <c r="AB121" s="201"/>
      <c r="AC121" s="201"/>
      <c r="AD121" s="201"/>
      <c r="AE121" s="201"/>
      <c r="AF121" s="201"/>
      <c r="AG121" s="201"/>
      <c r="AH121" s="201"/>
      <c r="AI121" s="201"/>
      <c r="AJ121" s="201"/>
      <c r="AK121" s="201"/>
      <c r="AL121" s="201"/>
      <c r="AM121" s="201"/>
      <c r="AN121" s="201"/>
      <c r="AO121" s="201"/>
      <c r="AP121" s="201"/>
      <c r="AQ121" s="201"/>
      <c r="AR121" s="201"/>
      <c r="AS121" s="201"/>
      <c r="AT121" s="201"/>
    </row>
    <row r="122" spans="21:46" ht="39.950000000000003" customHeight="1" x14ac:dyDescent="0.25">
      <c r="U122" s="201"/>
      <c r="V122" s="201"/>
      <c r="W122" s="201"/>
      <c r="X122" s="201"/>
      <c r="Y122" s="201"/>
      <c r="Z122" s="201"/>
      <c r="AA122" s="201"/>
      <c r="AB122" s="201"/>
      <c r="AC122" s="201"/>
      <c r="AD122" s="201"/>
      <c r="AE122" s="201"/>
      <c r="AF122" s="201"/>
      <c r="AG122" s="201"/>
      <c r="AH122" s="201"/>
      <c r="AI122" s="201"/>
      <c r="AJ122" s="201"/>
      <c r="AK122" s="201"/>
      <c r="AL122" s="201"/>
      <c r="AM122" s="201"/>
      <c r="AN122" s="201"/>
      <c r="AO122" s="201"/>
      <c r="AP122" s="201"/>
      <c r="AQ122" s="201"/>
      <c r="AR122" s="201"/>
      <c r="AS122" s="201"/>
      <c r="AT122" s="201"/>
    </row>
    <row r="123" spans="21:46" ht="39.950000000000003" customHeight="1" x14ac:dyDescent="0.25">
      <c r="U123" s="201"/>
      <c r="V123" s="201"/>
      <c r="W123" s="201"/>
      <c r="X123" s="201"/>
      <c r="Y123" s="201"/>
      <c r="Z123" s="201"/>
      <c r="AA123" s="201"/>
      <c r="AB123" s="201"/>
      <c r="AC123" s="201"/>
      <c r="AD123" s="201"/>
      <c r="AE123" s="201"/>
      <c r="AF123" s="201"/>
      <c r="AG123" s="201"/>
      <c r="AH123" s="201"/>
      <c r="AI123" s="201"/>
      <c r="AJ123" s="201"/>
      <c r="AK123" s="201"/>
      <c r="AL123" s="201"/>
      <c r="AM123" s="201"/>
      <c r="AN123" s="201"/>
      <c r="AO123" s="201"/>
      <c r="AP123" s="201"/>
      <c r="AQ123" s="201"/>
      <c r="AR123" s="201"/>
      <c r="AS123" s="201"/>
      <c r="AT123" s="201"/>
    </row>
    <row r="124" spans="21:46" ht="39.950000000000003" customHeight="1" x14ac:dyDescent="0.25">
      <c r="U124" s="201"/>
      <c r="V124" s="201"/>
      <c r="W124" s="201"/>
      <c r="X124" s="201"/>
      <c r="Y124" s="201"/>
      <c r="Z124" s="201"/>
      <c r="AA124" s="201"/>
      <c r="AB124" s="201"/>
      <c r="AC124" s="201"/>
      <c r="AD124" s="201"/>
      <c r="AE124" s="201"/>
      <c r="AF124" s="201"/>
      <c r="AG124" s="201"/>
      <c r="AH124" s="201"/>
      <c r="AI124" s="201"/>
      <c r="AJ124" s="201"/>
      <c r="AK124" s="201"/>
      <c r="AL124" s="201"/>
      <c r="AM124" s="201"/>
      <c r="AN124" s="201"/>
      <c r="AO124" s="201"/>
      <c r="AP124" s="201"/>
      <c r="AQ124" s="201"/>
      <c r="AR124" s="201"/>
      <c r="AS124" s="201"/>
      <c r="AT124" s="201"/>
    </row>
    <row r="125" spans="21:46" ht="39.950000000000003" customHeight="1" x14ac:dyDescent="0.25">
      <c r="U125" s="201"/>
      <c r="V125" s="201"/>
      <c r="W125" s="201"/>
      <c r="X125" s="201"/>
      <c r="Y125" s="201"/>
      <c r="Z125" s="201"/>
      <c r="AA125" s="201"/>
      <c r="AB125" s="201"/>
      <c r="AC125" s="201"/>
      <c r="AD125" s="201"/>
      <c r="AE125" s="201"/>
      <c r="AF125" s="201"/>
      <c r="AG125" s="201"/>
      <c r="AH125" s="201"/>
      <c r="AI125" s="201"/>
      <c r="AJ125" s="201"/>
      <c r="AK125" s="201"/>
      <c r="AL125" s="201"/>
      <c r="AM125" s="201"/>
      <c r="AN125" s="201"/>
      <c r="AO125" s="201"/>
      <c r="AP125" s="201"/>
      <c r="AQ125" s="201"/>
      <c r="AR125" s="201"/>
      <c r="AS125" s="201"/>
      <c r="AT125" s="201"/>
    </row>
    <row r="126" spans="21:46" ht="39.950000000000003" customHeight="1" x14ac:dyDescent="0.25">
      <c r="U126" s="201"/>
      <c r="V126" s="201"/>
      <c r="W126" s="201"/>
      <c r="X126" s="201"/>
      <c r="Y126" s="201"/>
      <c r="Z126" s="201"/>
      <c r="AA126" s="201"/>
      <c r="AB126" s="201"/>
      <c r="AC126" s="201"/>
      <c r="AD126" s="201"/>
      <c r="AE126" s="201"/>
      <c r="AF126" s="201"/>
      <c r="AG126" s="201"/>
      <c r="AH126" s="201"/>
      <c r="AI126" s="201"/>
      <c r="AJ126" s="201"/>
      <c r="AK126" s="201"/>
      <c r="AL126" s="201"/>
      <c r="AM126" s="201"/>
      <c r="AN126" s="201"/>
      <c r="AO126" s="201"/>
      <c r="AP126" s="201"/>
      <c r="AQ126" s="201"/>
      <c r="AR126" s="201"/>
      <c r="AS126" s="201"/>
      <c r="AT126" s="201"/>
    </row>
    <row r="127" spans="21:46" ht="39.950000000000003" customHeight="1" x14ac:dyDescent="0.25">
      <c r="U127" s="201"/>
      <c r="V127" s="201"/>
      <c r="W127" s="201"/>
      <c r="X127" s="201"/>
      <c r="Y127" s="201"/>
      <c r="Z127" s="201"/>
      <c r="AA127" s="201"/>
      <c r="AB127" s="201"/>
      <c r="AC127" s="201"/>
      <c r="AD127" s="201"/>
      <c r="AE127" s="201"/>
      <c r="AF127" s="201"/>
      <c r="AG127" s="201"/>
      <c r="AH127" s="201"/>
      <c r="AI127" s="201"/>
      <c r="AJ127" s="201"/>
      <c r="AK127" s="201"/>
      <c r="AL127" s="201"/>
      <c r="AM127" s="201"/>
      <c r="AN127" s="201"/>
      <c r="AO127" s="201"/>
      <c r="AP127" s="201"/>
      <c r="AQ127" s="201"/>
      <c r="AR127" s="201"/>
      <c r="AS127" s="201"/>
      <c r="AT127" s="201"/>
    </row>
    <row r="128" spans="21:46" ht="39.950000000000003" customHeight="1" x14ac:dyDescent="0.25">
      <c r="U128" s="201"/>
      <c r="V128" s="201"/>
      <c r="W128" s="201"/>
      <c r="X128" s="201"/>
      <c r="Y128" s="201"/>
      <c r="Z128" s="201"/>
      <c r="AA128" s="201"/>
      <c r="AB128" s="201"/>
      <c r="AC128" s="201"/>
      <c r="AD128" s="201"/>
      <c r="AE128" s="201"/>
      <c r="AF128" s="201"/>
      <c r="AG128" s="201"/>
      <c r="AH128" s="201"/>
      <c r="AI128" s="201"/>
      <c r="AJ128" s="201"/>
      <c r="AK128" s="201"/>
      <c r="AL128" s="201"/>
      <c r="AM128" s="201"/>
      <c r="AN128" s="201"/>
      <c r="AO128" s="201"/>
      <c r="AP128" s="201"/>
      <c r="AQ128" s="201"/>
      <c r="AR128" s="201"/>
      <c r="AS128" s="201"/>
      <c r="AT128" s="201"/>
    </row>
    <row r="129" spans="21:46" ht="39.950000000000003" customHeight="1" x14ac:dyDescent="0.25">
      <c r="U129" s="201"/>
      <c r="V129" s="201"/>
      <c r="W129" s="201"/>
      <c r="X129" s="201"/>
      <c r="Y129" s="201"/>
      <c r="Z129" s="201"/>
      <c r="AA129" s="201"/>
      <c r="AB129" s="201"/>
      <c r="AC129" s="201"/>
      <c r="AD129" s="201"/>
      <c r="AE129" s="201"/>
      <c r="AF129" s="201"/>
      <c r="AG129" s="201"/>
      <c r="AH129" s="201"/>
      <c r="AI129" s="201"/>
      <c r="AJ129" s="201"/>
      <c r="AK129" s="201"/>
      <c r="AL129" s="201"/>
      <c r="AM129" s="201"/>
      <c r="AN129" s="201"/>
      <c r="AO129" s="201"/>
      <c r="AP129" s="201"/>
      <c r="AQ129" s="201"/>
      <c r="AR129" s="201"/>
      <c r="AS129" s="201"/>
      <c r="AT129" s="201"/>
    </row>
    <row r="130" spans="21:46" ht="39.950000000000003" customHeight="1" x14ac:dyDescent="0.25">
      <c r="U130" s="201"/>
      <c r="V130" s="201"/>
      <c r="W130" s="201"/>
      <c r="X130" s="201"/>
      <c r="Y130" s="201"/>
      <c r="Z130" s="201"/>
      <c r="AA130" s="201"/>
      <c r="AB130" s="201"/>
      <c r="AC130" s="201"/>
      <c r="AD130" s="201"/>
      <c r="AE130" s="201"/>
      <c r="AF130" s="201"/>
      <c r="AG130" s="201"/>
      <c r="AH130" s="201"/>
      <c r="AI130" s="201"/>
      <c r="AJ130" s="201"/>
      <c r="AK130" s="201"/>
      <c r="AL130" s="201"/>
      <c r="AM130" s="201"/>
      <c r="AN130" s="201"/>
      <c r="AO130" s="201"/>
      <c r="AP130" s="201"/>
      <c r="AQ130" s="201"/>
      <c r="AR130" s="201"/>
      <c r="AS130" s="201"/>
      <c r="AT130" s="201"/>
    </row>
    <row r="131" spans="21:46" ht="39.950000000000003" customHeight="1" x14ac:dyDescent="0.25">
      <c r="U131" s="201"/>
      <c r="V131" s="201"/>
      <c r="W131" s="201"/>
      <c r="X131" s="201"/>
      <c r="Y131" s="201"/>
      <c r="Z131" s="201"/>
      <c r="AA131" s="201"/>
      <c r="AB131" s="201"/>
      <c r="AC131" s="201"/>
      <c r="AD131" s="201"/>
      <c r="AE131" s="201"/>
      <c r="AF131" s="201"/>
      <c r="AG131" s="201"/>
      <c r="AH131" s="201"/>
      <c r="AI131" s="201"/>
      <c r="AJ131" s="201"/>
      <c r="AK131" s="201"/>
      <c r="AL131" s="201"/>
      <c r="AM131" s="201"/>
      <c r="AN131" s="201"/>
      <c r="AO131" s="201"/>
      <c r="AP131" s="201"/>
      <c r="AQ131" s="201"/>
      <c r="AR131" s="201"/>
      <c r="AS131" s="201"/>
      <c r="AT131" s="201"/>
    </row>
    <row r="132" spans="21:46" ht="39.950000000000003" customHeight="1" x14ac:dyDescent="0.25">
      <c r="U132" s="201"/>
      <c r="V132" s="201"/>
      <c r="W132" s="201"/>
      <c r="X132" s="201"/>
      <c r="Y132" s="201"/>
      <c r="Z132" s="201"/>
      <c r="AA132" s="201"/>
      <c r="AB132" s="201"/>
      <c r="AC132" s="201"/>
      <c r="AD132" s="201"/>
      <c r="AE132" s="201"/>
      <c r="AF132" s="201"/>
      <c r="AG132" s="201"/>
      <c r="AH132" s="201"/>
      <c r="AI132" s="201"/>
      <c r="AJ132" s="201"/>
      <c r="AK132" s="201"/>
      <c r="AL132" s="201"/>
      <c r="AM132" s="201"/>
      <c r="AN132" s="201"/>
      <c r="AO132" s="201"/>
      <c r="AP132" s="201"/>
      <c r="AQ132" s="201"/>
      <c r="AR132" s="201"/>
      <c r="AS132" s="201"/>
      <c r="AT132" s="201"/>
    </row>
    <row r="133" spans="21:46" ht="39.950000000000003" customHeight="1" x14ac:dyDescent="0.25">
      <c r="U133" s="201"/>
      <c r="V133" s="201"/>
      <c r="W133" s="201"/>
      <c r="X133" s="201"/>
      <c r="Y133" s="201"/>
      <c r="Z133" s="201"/>
      <c r="AA133" s="201"/>
      <c r="AB133" s="201"/>
      <c r="AC133" s="201"/>
      <c r="AD133" s="201"/>
      <c r="AE133" s="201"/>
      <c r="AF133" s="201"/>
      <c r="AG133" s="201"/>
      <c r="AH133" s="201"/>
      <c r="AI133" s="201"/>
      <c r="AJ133" s="201"/>
      <c r="AK133" s="201"/>
      <c r="AL133" s="201"/>
      <c r="AM133" s="201"/>
      <c r="AN133" s="201"/>
      <c r="AO133" s="201"/>
      <c r="AP133" s="201"/>
      <c r="AQ133" s="201"/>
      <c r="AR133" s="201"/>
      <c r="AS133" s="201"/>
      <c r="AT133" s="201"/>
    </row>
    <row r="134" spans="21:46" ht="39.950000000000003" customHeight="1" x14ac:dyDescent="0.25">
      <c r="U134" s="201"/>
      <c r="V134" s="201"/>
      <c r="W134" s="201"/>
      <c r="X134" s="201"/>
      <c r="Y134" s="201"/>
      <c r="Z134" s="201"/>
      <c r="AA134" s="201"/>
      <c r="AB134" s="201"/>
      <c r="AC134" s="201"/>
      <c r="AD134" s="201"/>
      <c r="AE134" s="201"/>
      <c r="AF134" s="201"/>
      <c r="AG134" s="201"/>
      <c r="AH134" s="201"/>
      <c r="AI134" s="201"/>
      <c r="AJ134" s="201"/>
      <c r="AK134" s="201"/>
      <c r="AL134" s="201"/>
      <c r="AM134" s="201"/>
      <c r="AN134" s="201"/>
      <c r="AO134" s="201"/>
      <c r="AP134" s="201"/>
      <c r="AQ134" s="201"/>
      <c r="AR134" s="201"/>
      <c r="AS134" s="201"/>
      <c r="AT134" s="201"/>
    </row>
    <row r="135" spans="21:46" ht="39.950000000000003" customHeight="1" x14ac:dyDescent="0.25">
      <c r="U135" s="201"/>
      <c r="V135" s="201"/>
      <c r="W135" s="201"/>
      <c r="X135" s="201"/>
      <c r="Y135" s="201"/>
      <c r="Z135" s="201"/>
      <c r="AA135" s="201"/>
      <c r="AB135" s="201"/>
      <c r="AC135" s="201"/>
      <c r="AD135" s="201"/>
      <c r="AE135" s="201"/>
      <c r="AF135" s="201"/>
      <c r="AG135" s="201"/>
      <c r="AH135" s="201"/>
      <c r="AI135" s="201"/>
      <c r="AJ135" s="201"/>
      <c r="AK135" s="201"/>
      <c r="AL135" s="201"/>
      <c r="AM135" s="201"/>
      <c r="AN135" s="201"/>
      <c r="AO135" s="201"/>
      <c r="AP135" s="201"/>
      <c r="AQ135" s="201"/>
      <c r="AR135" s="201"/>
      <c r="AS135" s="201"/>
      <c r="AT135" s="201"/>
    </row>
    <row r="136" spans="21:46" ht="39.950000000000003" customHeight="1" x14ac:dyDescent="0.25">
      <c r="U136" s="201"/>
      <c r="V136" s="201"/>
      <c r="W136" s="201"/>
      <c r="X136" s="201"/>
      <c r="Y136" s="201"/>
      <c r="Z136" s="201"/>
      <c r="AA136" s="201"/>
      <c r="AB136" s="201"/>
      <c r="AC136" s="201"/>
      <c r="AD136" s="201"/>
      <c r="AE136" s="201"/>
      <c r="AF136" s="201"/>
      <c r="AG136" s="201"/>
      <c r="AH136" s="201"/>
      <c r="AI136" s="201"/>
      <c r="AJ136" s="201"/>
      <c r="AK136" s="201"/>
      <c r="AL136" s="201"/>
      <c r="AM136" s="201"/>
      <c r="AN136" s="201"/>
      <c r="AO136" s="201"/>
      <c r="AP136" s="201"/>
      <c r="AQ136" s="201"/>
      <c r="AR136" s="201"/>
      <c r="AS136" s="201"/>
      <c r="AT136" s="201"/>
    </row>
    <row r="137" spans="21:46" ht="39.950000000000003" customHeight="1" x14ac:dyDescent="0.25">
      <c r="U137" s="201"/>
      <c r="V137" s="201"/>
      <c r="W137" s="201"/>
      <c r="X137" s="201"/>
      <c r="Y137" s="201"/>
      <c r="Z137" s="201"/>
      <c r="AA137" s="201"/>
      <c r="AB137" s="201"/>
      <c r="AC137" s="201"/>
      <c r="AD137" s="201"/>
      <c r="AE137" s="201"/>
      <c r="AF137" s="201"/>
      <c r="AG137" s="201"/>
      <c r="AH137" s="201"/>
      <c r="AI137" s="201"/>
      <c r="AJ137" s="201"/>
      <c r="AK137" s="201"/>
      <c r="AL137" s="201"/>
      <c r="AM137" s="201"/>
      <c r="AN137" s="201"/>
      <c r="AO137" s="201"/>
      <c r="AP137" s="201"/>
      <c r="AQ137" s="201"/>
      <c r="AR137" s="201"/>
      <c r="AS137" s="201"/>
      <c r="AT137" s="201"/>
    </row>
    <row r="138" spans="21:46" ht="39.950000000000003" customHeight="1" x14ac:dyDescent="0.25">
      <c r="U138" s="201"/>
      <c r="V138" s="201"/>
      <c r="W138" s="201"/>
      <c r="X138" s="201"/>
      <c r="Y138" s="201"/>
      <c r="Z138" s="201"/>
      <c r="AA138" s="201"/>
      <c r="AB138" s="201"/>
      <c r="AC138" s="201"/>
      <c r="AD138" s="201"/>
      <c r="AE138" s="201"/>
      <c r="AF138" s="201"/>
      <c r="AG138" s="201"/>
      <c r="AH138" s="201"/>
      <c r="AI138" s="201"/>
      <c r="AJ138" s="201"/>
      <c r="AK138" s="201"/>
      <c r="AL138" s="201"/>
      <c r="AM138" s="201"/>
      <c r="AN138" s="201"/>
      <c r="AO138" s="201"/>
      <c r="AP138" s="201"/>
      <c r="AQ138" s="201"/>
      <c r="AR138" s="201"/>
      <c r="AS138" s="201"/>
      <c r="AT138" s="201"/>
    </row>
    <row r="139" spans="21:46" ht="39.950000000000003" customHeight="1" x14ac:dyDescent="0.25">
      <c r="U139" s="201"/>
      <c r="V139" s="201"/>
      <c r="W139" s="201"/>
      <c r="X139" s="201"/>
      <c r="Y139" s="201"/>
      <c r="Z139" s="201"/>
      <c r="AA139" s="201"/>
      <c r="AB139" s="201"/>
      <c r="AC139" s="201"/>
      <c r="AD139" s="201"/>
      <c r="AE139" s="201"/>
      <c r="AF139" s="201"/>
      <c r="AG139" s="201"/>
      <c r="AH139" s="201"/>
      <c r="AI139" s="201"/>
      <c r="AJ139" s="201"/>
      <c r="AK139" s="201"/>
      <c r="AL139" s="201"/>
      <c r="AM139" s="201"/>
      <c r="AN139" s="201"/>
      <c r="AO139" s="201"/>
      <c r="AP139" s="201"/>
      <c r="AQ139" s="201"/>
      <c r="AR139" s="201"/>
      <c r="AS139" s="201"/>
      <c r="AT139" s="201"/>
    </row>
    <row r="140" spans="21:46" ht="39.950000000000003" customHeight="1" x14ac:dyDescent="0.25">
      <c r="U140" s="201"/>
      <c r="V140" s="201"/>
      <c r="W140" s="201"/>
      <c r="X140" s="201"/>
      <c r="Y140" s="201"/>
      <c r="Z140" s="201"/>
      <c r="AA140" s="201"/>
      <c r="AB140" s="201"/>
      <c r="AC140" s="201"/>
      <c r="AD140" s="201"/>
      <c r="AE140" s="201"/>
      <c r="AF140" s="201"/>
      <c r="AG140" s="201"/>
      <c r="AH140" s="201"/>
      <c r="AI140" s="201"/>
      <c r="AJ140" s="201"/>
      <c r="AK140" s="201"/>
      <c r="AL140" s="201"/>
      <c r="AM140" s="201"/>
      <c r="AN140" s="201"/>
      <c r="AO140" s="201"/>
      <c r="AP140" s="201"/>
      <c r="AQ140" s="201"/>
      <c r="AR140" s="201"/>
      <c r="AS140" s="201"/>
      <c r="AT140" s="201"/>
    </row>
    <row r="141" spans="21:46" ht="39.950000000000003" customHeight="1" x14ac:dyDescent="0.25">
      <c r="U141" s="201"/>
      <c r="V141" s="201"/>
      <c r="W141" s="201"/>
      <c r="X141" s="201"/>
      <c r="Y141" s="201"/>
      <c r="Z141" s="201"/>
      <c r="AA141" s="201"/>
      <c r="AB141" s="201"/>
      <c r="AC141" s="201"/>
      <c r="AD141" s="201"/>
      <c r="AE141" s="201"/>
      <c r="AF141" s="201"/>
      <c r="AG141" s="201"/>
      <c r="AH141" s="201"/>
      <c r="AI141" s="201"/>
      <c r="AJ141" s="201"/>
      <c r="AK141" s="201"/>
      <c r="AL141" s="201"/>
      <c r="AM141" s="201"/>
      <c r="AN141" s="201"/>
      <c r="AO141" s="201"/>
      <c r="AP141" s="201"/>
      <c r="AQ141" s="201"/>
      <c r="AR141" s="201"/>
      <c r="AS141" s="201"/>
      <c r="AT141" s="201"/>
    </row>
    <row r="142" spans="21:46" ht="39.950000000000003" customHeight="1" x14ac:dyDescent="0.25">
      <c r="U142" s="201"/>
      <c r="V142" s="201"/>
      <c r="W142" s="201"/>
      <c r="X142" s="201"/>
      <c r="Y142" s="201"/>
      <c r="Z142" s="201"/>
      <c r="AA142" s="201"/>
      <c r="AB142" s="201"/>
      <c r="AC142" s="201"/>
      <c r="AD142" s="201"/>
      <c r="AE142" s="201"/>
      <c r="AF142" s="201"/>
      <c r="AG142" s="201"/>
      <c r="AH142" s="201"/>
      <c r="AI142" s="201"/>
      <c r="AJ142" s="201"/>
      <c r="AK142" s="201"/>
      <c r="AL142" s="201"/>
      <c r="AM142" s="201"/>
      <c r="AN142" s="201"/>
      <c r="AO142" s="201"/>
      <c r="AP142" s="201"/>
      <c r="AQ142" s="201"/>
      <c r="AR142" s="201"/>
      <c r="AS142" s="201"/>
      <c r="AT142" s="201"/>
    </row>
    <row r="143" spans="21:46" ht="39.950000000000003" customHeight="1" x14ac:dyDescent="0.25">
      <c r="U143" s="201"/>
      <c r="V143" s="201"/>
      <c r="W143" s="201"/>
      <c r="X143" s="201"/>
      <c r="Y143" s="201"/>
      <c r="Z143" s="201"/>
      <c r="AA143" s="201"/>
      <c r="AB143" s="201"/>
      <c r="AC143" s="201"/>
      <c r="AD143" s="201"/>
      <c r="AE143" s="201"/>
      <c r="AF143" s="201"/>
      <c r="AG143" s="201"/>
      <c r="AH143" s="201"/>
      <c r="AI143" s="201"/>
      <c r="AJ143" s="201"/>
      <c r="AK143" s="201"/>
      <c r="AL143" s="201"/>
      <c r="AM143" s="201"/>
      <c r="AN143" s="201"/>
      <c r="AO143" s="201"/>
      <c r="AP143" s="201"/>
      <c r="AQ143" s="201"/>
      <c r="AR143" s="201"/>
      <c r="AS143" s="201"/>
      <c r="AT143" s="201"/>
    </row>
    <row r="144" spans="21:46" ht="39.950000000000003" customHeight="1" x14ac:dyDescent="0.25">
      <c r="U144" s="201"/>
      <c r="V144" s="201"/>
      <c r="W144" s="201"/>
      <c r="X144" s="201"/>
      <c r="Y144" s="201"/>
      <c r="Z144" s="201"/>
      <c r="AA144" s="201"/>
      <c r="AB144" s="201"/>
      <c r="AC144" s="201"/>
      <c r="AD144" s="201"/>
      <c r="AE144" s="201"/>
      <c r="AF144" s="201"/>
      <c r="AG144" s="201"/>
      <c r="AH144" s="201"/>
      <c r="AI144" s="201"/>
      <c r="AJ144" s="201"/>
      <c r="AK144" s="201"/>
      <c r="AL144" s="201"/>
      <c r="AM144" s="201"/>
      <c r="AN144" s="201"/>
      <c r="AO144" s="201"/>
      <c r="AP144" s="201"/>
      <c r="AQ144" s="201"/>
      <c r="AR144" s="201"/>
      <c r="AS144" s="201"/>
      <c r="AT144" s="201"/>
    </row>
    <row r="145" spans="21:46" ht="39.950000000000003" customHeight="1" x14ac:dyDescent="0.25">
      <c r="U145" s="201"/>
      <c r="V145" s="201"/>
      <c r="W145" s="201"/>
      <c r="X145" s="201"/>
      <c r="Y145" s="201"/>
      <c r="Z145" s="201"/>
      <c r="AA145" s="201"/>
      <c r="AB145" s="201"/>
      <c r="AC145" s="201"/>
      <c r="AD145" s="201"/>
      <c r="AE145" s="201"/>
      <c r="AF145" s="201"/>
      <c r="AG145" s="201"/>
      <c r="AH145" s="201"/>
      <c r="AI145" s="201"/>
      <c r="AJ145" s="201"/>
      <c r="AK145" s="201"/>
      <c r="AL145" s="201"/>
      <c r="AM145" s="201"/>
      <c r="AN145" s="201"/>
      <c r="AO145" s="201"/>
      <c r="AP145" s="201"/>
      <c r="AQ145" s="201"/>
      <c r="AR145" s="201"/>
      <c r="AS145" s="201"/>
      <c r="AT145" s="201"/>
    </row>
    <row r="146" spans="21:46" ht="39.950000000000003" customHeight="1" x14ac:dyDescent="0.25">
      <c r="U146" s="201"/>
      <c r="V146" s="201"/>
      <c r="W146" s="201"/>
      <c r="X146" s="201"/>
      <c r="Y146" s="201"/>
      <c r="Z146" s="201"/>
      <c r="AA146" s="201"/>
      <c r="AB146" s="201"/>
      <c r="AC146" s="201"/>
      <c r="AD146" s="201"/>
      <c r="AE146" s="201"/>
      <c r="AF146" s="201"/>
      <c r="AG146" s="201"/>
      <c r="AH146" s="201"/>
      <c r="AI146" s="201"/>
      <c r="AJ146" s="201"/>
      <c r="AK146" s="201"/>
      <c r="AL146" s="201"/>
      <c r="AM146" s="201"/>
      <c r="AN146" s="201"/>
      <c r="AO146" s="201"/>
      <c r="AP146" s="201"/>
      <c r="AQ146" s="201"/>
      <c r="AR146" s="201"/>
      <c r="AS146" s="201"/>
      <c r="AT146" s="201"/>
    </row>
    <row r="147" spans="21:46" ht="39.950000000000003" customHeight="1" x14ac:dyDescent="0.25">
      <c r="U147" s="201"/>
      <c r="V147" s="201"/>
      <c r="W147" s="201"/>
      <c r="X147" s="201"/>
      <c r="Y147" s="201"/>
      <c r="Z147" s="201"/>
      <c r="AA147" s="201"/>
      <c r="AB147" s="201"/>
      <c r="AC147" s="201"/>
      <c r="AD147" s="201"/>
      <c r="AE147" s="201"/>
      <c r="AF147" s="201"/>
      <c r="AG147" s="201"/>
      <c r="AH147" s="201"/>
      <c r="AI147" s="201"/>
      <c r="AJ147" s="201"/>
      <c r="AK147" s="201"/>
      <c r="AL147" s="201"/>
      <c r="AM147" s="201"/>
      <c r="AN147" s="201"/>
      <c r="AO147" s="201"/>
      <c r="AP147" s="201"/>
      <c r="AQ147" s="201"/>
      <c r="AR147" s="201"/>
      <c r="AS147" s="201"/>
      <c r="AT147" s="201"/>
    </row>
    <row r="148" spans="21:46" ht="39.950000000000003" customHeight="1" x14ac:dyDescent="0.25">
      <c r="U148" s="201"/>
      <c r="V148" s="201"/>
      <c r="W148" s="201"/>
      <c r="X148" s="201"/>
      <c r="Y148" s="201"/>
      <c r="Z148" s="201"/>
      <c r="AA148" s="201"/>
      <c r="AB148" s="201"/>
      <c r="AC148" s="201"/>
      <c r="AD148" s="201"/>
      <c r="AE148" s="201"/>
      <c r="AF148" s="201"/>
      <c r="AG148" s="201"/>
      <c r="AH148" s="201"/>
      <c r="AI148" s="201"/>
      <c r="AJ148" s="201"/>
      <c r="AK148" s="201"/>
      <c r="AL148" s="201"/>
      <c r="AM148" s="201"/>
      <c r="AN148" s="201"/>
      <c r="AO148" s="201"/>
      <c r="AP148" s="201"/>
      <c r="AQ148" s="201"/>
      <c r="AR148" s="201"/>
      <c r="AS148" s="201"/>
      <c r="AT148" s="201"/>
    </row>
    <row r="149" spans="21:46" ht="39.950000000000003" customHeight="1" x14ac:dyDescent="0.25">
      <c r="U149" s="201"/>
      <c r="V149" s="201"/>
      <c r="W149" s="201"/>
      <c r="X149" s="201"/>
      <c r="Y149" s="201"/>
      <c r="Z149" s="201"/>
      <c r="AA149" s="201"/>
      <c r="AB149" s="201"/>
      <c r="AC149" s="201"/>
      <c r="AD149" s="201"/>
      <c r="AE149" s="201"/>
      <c r="AF149" s="201"/>
      <c r="AG149" s="201"/>
      <c r="AH149" s="201"/>
      <c r="AI149" s="201"/>
      <c r="AJ149" s="201"/>
      <c r="AK149" s="201"/>
      <c r="AL149" s="201"/>
      <c r="AM149" s="201"/>
      <c r="AN149" s="201"/>
      <c r="AO149" s="201"/>
      <c r="AP149" s="201"/>
      <c r="AQ149" s="201"/>
      <c r="AR149" s="201"/>
      <c r="AS149" s="201"/>
      <c r="AT149" s="201"/>
    </row>
    <row r="150" spans="21:46" ht="39.950000000000003" customHeight="1" x14ac:dyDescent="0.25">
      <c r="U150" s="201"/>
      <c r="V150" s="201"/>
      <c r="W150" s="201"/>
      <c r="X150" s="201"/>
      <c r="Y150" s="201"/>
      <c r="Z150" s="201"/>
      <c r="AA150" s="201"/>
      <c r="AB150" s="201"/>
      <c r="AC150" s="201"/>
      <c r="AD150" s="201"/>
      <c r="AE150" s="201"/>
      <c r="AF150" s="201"/>
      <c r="AG150" s="201"/>
      <c r="AH150" s="201"/>
      <c r="AI150" s="201"/>
      <c r="AJ150" s="201"/>
      <c r="AK150" s="201"/>
      <c r="AL150" s="201"/>
      <c r="AM150" s="201"/>
      <c r="AN150" s="201"/>
      <c r="AO150" s="201"/>
      <c r="AP150" s="201"/>
      <c r="AQ150" s="201"/>
      <c r="AR150" s="201"/>
      <c r="AS150" s="201"/>
      <c r="AT150" s="201"/>
    </row>
    <row r="151" spans="21:46" ht="39.950000000000003" customHeight="1" x14ac:dyDescent="0.25">
      <c r="U151" s="201"/>
      <c r="V151" s="201"/>
      <c r="W151" s="201"/>
      <c r="X151" s="201"/>
      <c r="Y151" s="201"/>
      <c r="Z151" s="201"/>
      <c r="AA151" s="201"/>
      <c r="AB151" s="201"/>
      <c r="AC151" s="201"/>
      <c r="AD151" s="201"/>
      <c r="AE151" s="201"/>
      <c r="AF151" s="201"/>
      <c r="AG151" s="201"/>
      <c r="AH151" s="201"/>
      <c r="AI151" s="201"/>
      <c r="AJ151" s="201"/>
      <c r="AK151" s="201"/>
      <c r="AL151" s="201"/>
      <c r="AM151" s="201"/>
      <c r="AN151" s="201"/>
      <c r="AO151" s="201"/>
      <c r="AP151" s="201"/>
      <c r="AQ151" s="201"/>
      <c r="AR151" s="201"/>
      <c r="AS151" s="201"/>
      <c r="AT151" s="201"/>
    </row>
    <row r="152" spans="21:46" ht="39.950000000000003" customHeight="1" x14ac:dyDescent="0.25">
      <c r="U152" s="201"/>
      <c r="V152" s="201"/>
      <c r="W152" s="201"/>
      <c r="X152" s="201"/>
      <c r="Y152" s="201"/>
      <c r="Z152" s="201"/>
      <c r="AA152" s="201"/>
      <c r="AB152" s="201"/>
      <c r="AC152" s="201"/>
      <c r="AD152" s="201"/>
      <c r="AE152" s="201"/>
      <c r="AF152" s="201"/>
      <c r="AG152" s="201"/>
      <c r="AH152" s="201"/>
      <c r="AI152" s="201"/>
      <c r="AJ152" s="201"/>
      <c r="AK152" s="201"/>
      <c r="AL152" s="201"/>
      <c r="AM152" s="201"/>
      <c r="AN152" s="201"/>
      <c r="AO152" s="201"/>
      <c r="AP152" s="201"/>
      <c r="AQ152" s="201"/>
      <c r="AR152" s="201"/>
      <c r="AS152" s="201"/>
      <c r="AT152" s="201"/>
    </row>
    <row r="153" spans="21:46" ht="39.950000000000003" customHeight="1" x14ac:dyDescent="0.25">
      <c r="U153" s="201"/>
      <c r="V153" s="201"/>
      <c r="W153" s="201"/>
      <c r="X153" s="201"/>
      <c r="Y153" s="201"/>
      <c r="Z153" s="201"/>
      <c r="AA153" s="201"/>
      <c r="AB153" s="201"/>
      <c r="AC153" s="201"/>
      <c r="AD153" s="201"/>
      <c r="AE153" s="201"/>
      <c r="AF153" s="201"/>
      <c r="AG153" s="201"/>
      <c r="AH153" s="201"/>
      <c r="AI153" s="201"/>
      <c r="AJ153" s="201"/>
      <c r="AK153" s="201"/>
      <c r="AL153" s="201"/>
      <c r="AM153" s="201"/>
      <c r="AN153" s="201"/>
      <c r="AO153" s="201"/>
      <c r="AP153" s="201"/>
      <c r="AQ153" s="201"/>
      <c r="AR153" s="201"/>
      <c r="AS153" s="201"/>
      <c r="AT153" s="201"/>
    </row>
    <row r="154" spans="21:46" ht="39.950000000000003" customHeight="1" x14ac:dyDescent="0.25">
      <c r="U154" s="201"/>
      <c r="V154" s="201"/>
      <c r="W154" s="201"/>
      <c r="X154" s="201"/>
      <c r="Y154" s="201"/>
      <c r="Z154" s="201"/>
      <c r="AA154" s="201"/>
      <c r="AB154" s="201"/>
      <c r="AC154" s="201"/>
      <c r="AD154" s="201"/>
      <c r="AE154" s="201"/>
      <c r="AF154" s="201"/>
      <c r="AG154" s="201"/>
      <c r="AH154" s="201"/>
      <c r="AI154" s="201"/>
      <c r="AJ154" s="201"/>
      <c r="AK154" s="201"/>
      <c r="AL154" s="201"/>
      <c r="AM154" s="201"/>
      <c r="AN154" s="201"/>
      <c r="AO154" s="201"/>
      <c r="AP154" s="201"/>
      <c r="AQ154" s="201"/>
      <c r="AR154" s="201"/>
      <c r="AS154" s="201"/>
      <c r="AT154" s="201"/>
    </row>
    <row r="155" spans="21:46" ht="39.950000000000003" customHeight="1" x14ac:dyDescent="0.25">
      <c r="U155" s="201"/>
      <c r="V155" s="201"/>
      <c r="W155" s="201"/>
      <c r="X155" s="201"/>
      <c r="Y155" s="201"/>
      <c r="Z155" s="201"/>
      <c r="AA155" s="201"/>
      <c r="AB155" s="201"/>
      <c r="AC155" s="201"/>
      <c r="AD155" s="201"/>
      <c r="AE155" s="201"/>
      <c r="AF155" s="201"/>
      <c r="AG155" s="201"/>
      <c r="AH155" s="201"/>
      <c r="AI155" s="201"/>
      <c r="AJ155" s="201"/>
      <c r="AK155" s="201"/>
      <c r="AL155" s="201"/>
      <c r="AM155" s="201"/>
      <c r="AN155" s="201"/>
      <c r="AO155" s="201"/>
      <c r="AP155" s="201"/>
      <c r="AQ155" s="201"/>
      <c r="AR155" s="201"/>
      <c r="AS155" s="201"/>
      <c r="AT155" s="201"/>
    </row>
    <row r="156" spans="21:46" ht="39.950000000000003" customHeight="1" x14ac:dyDescent="0.25">
      <c r="U156" s="201"/>
      <c r="V156" s="201"/>
      <c r="W156" s="201"/>
      <c r="X156" s="201"/>
      <c r="Y156" s="201"/>
      <c r="Z156" s="201"/>
      <c r="AA156" s="201"/>
      <c r="AB156" s="201"/>
      <c r="AC156" s="201"/>
      <c r="AD156" s="201"/>
      <c r="AE156" s="201"/>
      <c r="AF156" s="201"/>
      <c r="AG156" s="201"/>
      <c r="AH156" s="201"/>
      <c r="AI156" s="201"/>
      <c r="AJ156" s="201"/>
      <c r="AK156" s="201"/>
      <c r="AL156" s="201"/>
      <c r="AM156" s="201"/>
      <c r="AN156" s="201"/>
      <c r="AO156" s="201"/>
      <c r="AP156" s="201"/>
      <c r="AQ156" s="201"/>
      <c r="AR156" s="201"/>
      <c r="AS156" s="201"/>
      <c r="AT156" s="201"/>
    </row>
    <row r="157" spans="21:46" ht="39.950000000000003" customHeight="1" x14ac:dyDescent="0.25">
      <c r="U157" s="201"/>
      <c r="V157" s="201"/>
      <c r="W157" s="201"/>
      <c r="X157" s="201"/>
      <c r="Y157" s="201"/>
      <c r="Z157" s="201"/>
      <c r="AA157" s="201"/>
      <c r="AB157" s="201"/>
      <c r="AC157" s="201"/>
      <c r="AD157" s="201"/>
      <c r="AE157" s="201"/>
      <c r="AF157" s="201"/>
      <c r="AG157" s="201"/>
      <c r="AH157" s="201"/>
      <c r="AI157" s="201"/>
      <c r="AJ157" s="201"/>
      <c r="AK157" s="201"/>
      <c r="AL157" s="201"/>
      <c r="AM157" s="201"/>
      <c r="AN157" s="201"/>
      <c r="AO157" s="201"/>
      <c r="AP157" s="201"/>
      <c r="AQ157" s="201"/>
      <c r="AR157" s="201"/>
      <c r="AS157" s="201"/>
      <c r="AT157" s="201"/>
    </row>
    <row r="158" spans="21:46" ht="39.950000000000003" customHeight="1" x14ac:dyDescent="0.25">
      <c r="U158" s="201"/>
      <c r="V158" s="201"/>
      <c r="W158" s="201"/>
      <c r="X158" s="201"/>
      <c r="Y158" s="201"/>
      <c r="Z158" s="201"/>
      <c r="AA158" s="201"/>
      <c r="AB158" s="201"/>
      <c r="AC158" s="201"/>
      <c r="AD158" s="201"/>
      <c r="AE158" s="201"/>
      <c r="AF158" s="201"/>
      <c r="AG158" s="201"/>
      <c r="AH158" s="201"/>
      <c r="AI158" s="201"/>
      <c r="AJ158" s="201"/>
      <c r="AK158" s="201"/>
      <c r="AL158" s="201"/>
      <c r="AM158" s="201"/>
      <c r="AN158" s="201"/>
      <c r="AO158" s="201"/>
      <c r="AP158" s="201"/>
      <c r="AQ158" s="201"/>
      <c r="AR158" s="201"/>
      <c r="AS158" s="201"/>
      <c r="AT158" s="201"/>
    </row>
    <row r="159" spans="21:46" ht="39.950000000000003" customHeight="1" x14ac:dyDescent="0.25">
      <c r="U159" s="201"/>
      <c r="V159" s="201"/>
      <c r="W159" s="201"/>
      <c r="X159" s="201"/>
      <c r="Y159" s="201"/>
      <c r="Z159" s="201"/>
      <c r="AA159" s="201"/>
      <c r="AB159" s="201"/>
      <c r="AC159" s="201"/>
      <c r="AD159" s="201"/>
      <c r="AE159" s="201"/>
      <c r="AF159" s="201"/>
      <c r="AG159" s="201"/>
      <c r="AH159" s="201"/>
      <c r="AI159" s="201"/>
      <c r="AJ159" s="201"/>
      <c r="AK159" s="201"/>
      <c r="AL159" s="201"/>
      <c r="AM159" s="201"/>
      <c r="AN159" s="201"/>
      <c r="AO159" s="201"/>
      <c r="AP159" s="201"/>
      <c r="AQ159" s="201"/>
      <c r="AR159" s="201"/>
      <c r="AS159" s="201"/>
      <c r="AT159" s="201"/>
    </row>
    <row r="160" spans="21:46" ht="39.950000000000003" customHeight="1" x14ac:dyDescent="0.25">
      <c r="U160" s="201"/>
      <c r="V160" s="201"/>
      <c r="W160" s="201"/>
      <c r="X160" s="201"/>
      <c r="Y160" s="201"/>
      <c r="Z160" s="201"/>
      <c r="AA160" s="201"/>
      <c r="AB160" s="201"/>
      <c r="AC160" s="201"/>
      <c r="AD160" s="201"/>
      <c r="AE160" s="201"/>
      <c r="AF160" s="201"/>
      <c r="AG160" s="201"/>
      <c r="AH160" s="201"/>
      <c r="AI160" s="201"/>
      <c r="AJ160" s="201"/>
      <c r="AK160" s="201"/>
      <c r="AL160" s="201"/>
      <c r="AM160" s="201"/>
      <c r="AN160" s="201"/>
      <c r="AO160" s="201"/>
      <c r="AP160" s="201"/>
      <c r="AQ160" s="201"/>
      <c r="AR160" s="201"/>
      <c r="AS160" s="201"/>
      <c r="AT160" s="201"/>
    </row>
    <row r="161" spans="21:46" ht="39.950000000000003" customHeight="1" x14ac:dyDescent="0.25">
      <c r="U161" s="201"/>
      <c r="V161" s="201"/>
      <c r="W161" s="201"/>
      <c r="X161" s="201"/>
      <c r="Y161" s="201"/>
      <c r="Z161" s="201"/>
      <c r="AA161" s="201"/>
      <c r="AB161" s="201"/>
      <c r="AC161" s="201"/>
      <c r="AD161" s="201"/>
      <c r="AE161" s="201"/>
      <c r="AF161" s="201"/>
      <c r="AG161" s="201"/>
      <c r="AH161" s="201"/>
      <c r="AI161" s="201"/>
      <c r="AJ161" s="201"/>
      <c r="AK161" s="201"/>
      <c r="AL161" s="201"/>
      <c r="AM161" s="201"/>
      <c r="AN161" s="201"/>
      <c r="AO161" s="201"/>
      <c r="AP161" s="201"/>
      <c r="AQ161" s="201"/>
      <c r="AR161" s="201"/>
      <c r="AS161" s="201"/>
      <c r="AT161" s="201"/>
    </row>
    <row r="162" spans="21:46" ht="39.950000000000003" customHeight="1" x14ac:dyDescent="0.25">
      <c r="U162" s="201"/>
      <c r="V162" s="201"/>
      <c r="W162" s="201"/>
      <c r="X162" s="201"/>
      <c r="Y162" s="201"/>
      <c r="Z162" s="201"/>
      <c r="AA162" s="201"/>
      <c r="AB162" s="201"/>
      <c r="AC162" s="201"/>
      <c r="AD162" s="201"/>
      <c r="AE162" s="201"/>
      <c r="AF162" s="201"/>
      <c r="AG162" s="201"/>
      <c r="AH162" s="201"/>
      <c r="AI162" s="201"/>
      <c r="AJ162" s="201"/>
      <c r="AK162" s="201"/>
      <c r="AL162" s="201"/>
      <c r="AM162" s="201"/>
      <c r="AN162" s="201"/>
      <c r="AO162" s="201"/>
      <c r="AP162" s="201"/>
      <c r="AQ162" s="201"/>
      <c r="AR162" s="201"/>
      <c r="AS162" s="201"/>
      <c r="AT162" s="201"/>
    </row>
    <row r="163" spans="21:46" ht="39.950000000000003" customHeight="1" x14ac:dyDescent="0.25">
      <c r="U163" s="201"/>
      <c r="V163" s="201"/>
      <c r="W163" s="201"/>
      <c r="X163" s="201"/>
      <c r="Y163" s="201"/>
      <c r="Z163" s="201"/>
      <c r="AA163" s="201"/>
      <c r="AB163" s="201"/>
      <c r="AC163" s="201"/>
      <c r="AD163" s="201"/>
      <c r="AE163" s="201"/>
      <c r="AF163" s="201"/>
      <c r="AG163" s="201"/>
      <c r="AH163" s="201"/>
      <c r="AI163" s="201"/>
      <c r="AJ163" s="201"/>
      <c r="AK163" s="201"/>
      <c r="AL163" s="201"/>
      <c r="AM163" s="201"/>
      <c r="AN163" s="201"/>
      <c r="AO163" s="201"/>
      <c r="AP163" s="201"/>
      <c r="AQ163" s="201"/>
      <c r="AR163" s="201"/>
      <c r="AS163" s="201"/>
      <c r="AT163" s="201"/>
    </row>
    <row r="164" spans="21:46" ht="39.950000000000003" customHeight="1" x14ac:dyDescent="0.25">
      <c r="U164" s="201"/>
      <c r="V164" s="201"/>
      <c r="W164" s="201"/>
      <c r="X164" s="201"/>
      <c r="Y164" s="201"/>
      <c r="Z164" s="201"/>
      <c r="AA164" s="201"/>
      <c r="AB164" s="201"/>
      <c r="AC164" s="201"/>
      <c r="AD164" s="201"/>
      <c r="AE164" s="201"/>
      <c r="AF164" s="201"/>
      <c r="AG164" s="201"/>
      <c r="AH164" s="201"/>
      <c r="AI164" s="201"/>
      <c r="AJ164" s="201"/>
      <c r="AK164" s="201"/>
      <c r="AL164" s="201"/>
      <c r="AM164" s="201"/>
      <c r="AN164" s="201"/>
      <c r="AO164" s="201"/>
      <c r="AP164" s="201"/>
      <c r="AQ164" s="201"/>
      <c r="AR164" s="201"/>
      <c r="AS164" s="201"/>
      <c r="AT164" s="201"/>
    </row>
    <row r="165" spans="21:46" ht="39.950000000000003" customHeight="1" x14ac:dyDescent="0.25">
      <c r="U165" s="201"/>
      <c r="V165" s="201"/>
      <c r="W165" s="201"/>
      <c r="X165" s="201"/>
      <c r="Y165" s="201"/>
      <c r="Z165" s="201"/>
      <c r="AA165" s="201"/>
      <c r="AB165" s="201"/>
      <c r="AC165" s="201"/>
      <c r="AD165" s="201"/>
      <c r="AE165" s="201"/>
      <c r="AF165" s="201"/>
      <c r="AG165" s="201"/>
      <c r="AH165" s="201"/>
      <c r="AI165" s="201"/>
      <c r="AJ165" s="201"/>
      <c r="AK165" s="201"/>
      <c r="AL165" s="201"/>
      <c r="AM165" s="201"/>
      <c r="AN165" s="201"/>
      <c r="AO165" s="201"/>
      <c r="AP165" s="201"/>
      <c r="AQ165" s="201"/>
      <c r="AR165" s="201"/>
      <c r="AS165" s="201"/>
      <c r="AT165" s="201"/>
    </row>
    <row r="166" spans="21:46" ht="39.950000000000003" customHeight="1" x14ac:dyDescent="0.25">
      <c r="U166" s="201"/>
      <c r="V166" s="201"/>
      <c r="W166" s="201"/>
      <c r="X166" s="201"/>
      <c r="Y166" s="201"/>
      <c r="Z166" s="201"/>
      <c r="AA166" s="201"/>
      <c r="AB166" s="201"/>
      <c r="AC166" s="201"/>
      <c r="AD166" s="201"/>
      <c r="AE166" s="201"/>
      <c r="AF166" s="201"/>
      <c r="AG166" s="201"/>
      <c r="AH166" s="201"/>
      <c r="AI166" s="201"/>
      <c r="AJ166" s="201"/>
      <c r="AK166" s="201"/>
      <c r="AL166" s="201"/>
      <c r="AM166" s="201"/>
      <c r="AN166" s="201"/>
      <c r="AO166" s="201"/>
      <c r="AP166" s="201"/>
      <c r="AQ166" s="201"/>
      <c r="AR166" s="201"/>
      <c r="AS166" s="201"/>
      <c r="AT166" s="201"/>
    </row>
    <row r="167" spans="21:46" ht="39.950000000000003" customHeight="1" x14ac:dyDescent="0.25">
      <c r="U167" s="201"/>
      <c r="V167" s="201"/>
      <c r="W167" s="201"/>
      <c r="X167" s="201"/>
      <c r="Y167" s="201"/>
      <c r="Z167" s="201"/>
      <c r="AA167" s="201"/>
      <c r="AB167" s="201"/>
      <c r="AC167" s="201"/>
      <c r="AD167" s="201"/>
      <c r="AE167" s="201"/>
      <c r="AF167" s="201"/>
      <c r="AG167" s="201"/>
      <c r="AH167" s="201"/>
      <c r="AI167" s="201"/>
      <c r="AJ167" s="201"/>
      <c r="AK167" s="201"/>
      <c r="AL167" s="201"/>
      <c r="AM167" s="201"/>
      <c r="AN167" s="201"/>
      <c r="AO167" s="201"/>
      <c r="AP167" s="201"/>
      <c r="AQ167" s="201"/>
      <c r="AR167" s="201"/>
      <c r="AS167" s="201"/>
      <c r="AT167" s="201"/>
    </row>
    <row r="168" spans="21:46" ht="39.950000000000003" customHeight="1" x14ac:dyDescent="0.25">
      <c r="U168" s="201"/>
      <c r="V168" s="201"/>
      <c r="W168" s="201"/>
      <c r="X168" s="201"/>
      <c r="Y168" s="201"/>
      <c r="Z168" s="201"/>
      <c r="AA168" s="201"/>
      <c r="AB168" s="201"/>
      <c r="AC168" s="201"/>
      <c r="AD168" s="201"/>
      <c r="AE168" s="201"/>
      <c r="AF168" s="201"/>
      <c r="AG168" s="201"/>
      <c r="AH168" s="201"/>
      <c r="AI168" s="201"/>
      <c r="AJ168" s="201"/>
      <c r="AK168" s="201"/>
      <c r="AL168" s="201"/>
      <c r="AM168" s="201"/>
      <c r="AN168" s="201"/>
      <c r="AO168" s="201"/>
      <c r="AP168" s="201"/>
      <c r="AQ168" s="201"/>
      <c r="AR168" s="201"/>
      <c r="AS168" s="201"/>
      <c r="AT168" s="201"/>
    </row>
    <row r="169" spans="21:46" ht="39.950000000000003" customHeight="1" x14ac:dyDescent="0.25">
      <c r="U169" s="201"/>
      <c r="V169" s="201"/>
      <c r="W169" s="201"/>
      <c r="X169" s="201"/>
      <c r="Y169" s="201"/>
      <c r="Z169" s="201"/>
      <c r="AA169" s="201"/>
      <c r="AB169" s="201"/>
      <c r="AC169" s="201"/>
      <c r="AD169" s="201"/>
      <c r="AE169" s="201"/>
      <c r="AF169" s="201"/>
      <c r="AG169" s="201"/>
      <c r="AH169" s="201"/>
      <c r="AI169" s="201"/>
      <c r="AJ169" s="201"/>
      <c r="AK169" s="201"/>
      <c r="AL169" s="201"/>
      <c r="AM169" s="201"/>
      <c r="AN169" s="201"/>
      <c r="AO169" s="201"/>
      <c r="AP169" s="201"/>
      <c r="AQ169" s="201"/>
      <c r="AR169" s="201"/>
      <c r="AS169" s="201"/>
      <c r="AT169" s="201"/>
    </row>
    <row r="170" spans="21:46" ht="39.950000000000003" customHeight="1" x14ac:dyDescent="0.25">
      <c r="U170" s="201"/>
      <c r="V170" s="201"/>
      <c r="W170" s="201"/>
      <c r="X170" s="201"/>
      <c r="Y170" s="201"/>
      <c r="Z170" s="201"/>
      <c r="AA170" s="201"/>
      <c r="AB170" s="201"/>
      <c r="AC170" s="201"/>
      <c r="AD170" s="201"/>
      <c r="AE170" s="201"/>
      <c r="AF170" s="201"/>
      <c r="AG170" s="201"/>
      <c r="AH170" s="201"/>
      <c r="AI170" s="201"/>
      <c r="AJ170" s="201"/>
      <c r="AK170" s="201"/>
      <c r="AL170" s="201"/>
      <c r="AM170" s="201"/>
      <c r="AN170" s="201"/>
      <c r="AO170" s="201"/>
      <c r="AP170" s="201"/>
      <c r="AQ170" s="201"/>
      <c r="AR170" s="201"/>
      <c r="AS170" s="201"/>
      <c r="AT170" s="201"/>
    </row>
    <row r="171" spans="21:46" ht="39.950000000000003" customHeight="1" x14ac:dyDescent="0.25">
      <c r="U171" s="201"/>
      <c r="V171" s="201"/>
      <c r="W171" s="201"/>
      <c r="X171" s="201"/>
      <c r="Y171" s="201"/>
      <c r="Z171" s="201"/>
      <c r="AA171" s="201"/>
      <c r="AB171" s="201"/>
      <c r="AC171" s="201"/>
      <c r="AD171" s="201"/>
      <c r="AE171" s="201"/>
      <c r="AF171" s="201"/>
      <c r="AG171" s="201"/>
      <c r="AH171" s="201"/>
      <c r="AI171" s="201"/>
      <c r="AJ171" s="201"/>
      <c r="AK171" s="201"/>
      <c r="AL171" s="201"/>
      <c r="AM171" s="201"/>
      <c r="AN171" s="201"/>
      <c r="AO171" s="201"/>
      <c r="AP171" s="201"/>
      <c r="AQ171" s="201"/>
      <c r="AR171" s="201"/>
      <c r="AS171" s="201"/>
      <c r="AT171" s="201"/>
    </row>
    <row r="172" spans="21:46" ht="39.950000000000003" customHeight="1" x14ac:dyDescent="0.25">
      <c r="U172" s="201"/>
      <c r="V172" s="201"/>
      <c r="W172" s="201"/>
      <c r="X172" s="201"/>
      <c r="Y172" s="201"/>
      <c r="Z172" s="201"/>
      <c r="AA172" s="201"/>
      <c r="AB172" s="201"/>
      <c r="AC172" s="201"/>
      <c r="AD172" s="201"/>
      <c r="AE172" s="201"/>
      <c r="AF172" s="201"/>
      <c r="AG172" s="201"/>
      <c r="AH172" s="201"/>
      <c r="AI172" s="201"/>
      <c r="AJ172" s="201"/>
      <c r="AK172" s="201"/>
      <c r="AL172" s="201"/>
      <c r="AM172" s="201"/>
      <c r="AN172" s="201"/>
      <c r="AO172" s="201"/>
      <c r="AP172" s="201"/>
      <c r="AQ172" s="201"/>
      <c r="AR172" s="201"/>
      <c r="AS172" s="201"/>
      <c r="AT172" s="201"/>
    </row>
    <row r="173" spans="21:46" ht="39.950000000000003" customHeight="1" x14ac:dyDescent="0.25">
      <c r="U173" s="201"/>
      <c r="V173" s="201"/>
      <c r="W173" s="201"/>
      <c r="X173" s="201"/>
      <c r="Y173" s="201"/>
      <c r="Z173" s="201"/>
      <c r="AA173" s="201"/>
      <c r="AB173" s="201"/>
      <c r="AC173" s="201"/>
      <c r="AD173" s="201"/>
      <c r="AE173" s="201"/>
      <c r="AF173" s="201"/>
      <c r="AG173" s="201"/>
      <c r="AH173" s="201"/>
      <c r="AI173" s="201"/>
      <c r="AJ173" s="201"/>
      <c r="AK173" s="201"/>
      <c r="AL173" s="201"/>
      <c r="AM173" s="201"/>
      <c r="AN173" s="201"/>
      <c r="AO173" s="201"/>
      <c r="AP173" s="201"/>
      <c r="AQ173" s="201"/>
      <c r="AR173" s="201"/>
      <c r="AS173" s="201"/>
      <c r="AT173" s="201"/>
    </row>
    <row r="174" spans="21:46" ht="39.950000000000003" customHeight="1" x14ac:dyDescent="0.25">
      <c r="U174" s="201"/>
      <c r="V174" s="201"/>
      <c r="W174" s="201"/>
      <c r="X174" s="201"/>
      <c r="Y174" s="201"/>
      <c r="Z174" s="201"/>
      <c r="AA174" s="201"/>
      <c r="AB174" s="201"/>
      <c r="AC174" s="201"/>
      <c r="AD174" s="201"/>
      <c r="AE174" s="201"/>
      <c r="AF174" s="201"/>
      <c r="AG174" s="201"/>
      <c r="AH174" s="201"/>
      <c r="AI174" s="201"/>
      <c r="AJ174" s="201"/>
      <c r="AK174" s="201"/>
      <c r="AL174" s="201"/>
      <c r="AM174" s="201"/>
      <c r="AN174" s="201"/>
      <c r="AO174" s="201"/>
      <c r="AP174" s="201"/>
      <c r="AQ174" s="201"/>
      <c r="AR174" s="201"/>
      <c r="AS174" s="201"/>
      <c r="AT174" s="201"/>
    </row>
    <row r="175" spans="21:46" ht="39.950000000000003" customHeight="1" x14ac:dyDescent="0.25">
      <c r="U175" s="201"/>
      <c r="V175" s="201"/>
      <c r="W175" s="201"/>
      <c r="X175" s="201"/>
      <c r="Y175" s="201"/>
      <c r="Z175" s="201"/>
      <c r="AA175" s="201"/>
      <c r="AB175" s="201"/>
      <c r="AC175" s="201"/>
      <c r="AD175" s="201"/>
      <c r="AE175" s="201"/>
      <c r="AF175" s="201"/>
      <c r="AG175" s="201"/>
      <c r="AH175" s="201"/>
      <c r="AI175" s="201"/>
      <c r="AJ175" s="201"/>
      <c r="AK175" s="201"/>
      <c r="AL175" s="201"/>
      <c r="AM175" s="201"/>
      <c r="AN175" s="201"/>
      <c r="AO175" s="201"/>
      <c r="AP175" s="201"/>
      <c r="AQ175" s="201"/>
      <c r="AR175" s="201"/>
      <c r="AS175" s="201"/>
      <c r="AT175" s="201"/>
    </row>
    <row r="176" spans="21:46" ht="39.950000000000003" customHeight="1" x14ac:dyDescent="0.25">
      <c r="U176" s="201"/>
      <c r="V176" s="201"/>
      <c r="W176" s="201"/>
      <c r="X176" s="201"/>
      <c r="Y176" s="201"/>
      <c r="Z176" s="201"/>
      <c r="AA176" s="201"/>
      <c r="AB176" s="201"/>
      <c r="AC176" s="201"/>
      <c r="AD176" s="201"/>
      <c r="AE176" s="201"/>
      <c r="AF176" s="201"/>
      <c r="AG176" s="201"/>
      <c r="AH176" s="201"/>
      <c r="AI176" s="201"/>
      <c r="AJ176" s="201"/>
      <c r="AK176" s="201"/>
      <c r="AL176" s="201"/>
      <c r="AM176" s="201"/>
      <c r="AN176" s="201"/>
      <c r="AO176" s="201"/>
      <c r="AP176" s="201"/>
      <c r="AQ176" s="201"/>
      <c r="AR176" s="201"/>
      <c r="AS176" s="201"/>
      <c r="AT176" s="201"/>
    </row>
    <row r="177" spans="21:46" ht="39.950000000000003" customHeight="1" x14ac:dyDescent="0.25">
      <c r="U177" s="201"/>
      <c r="V177" s="201"/>
      <c r="W177" s="201"/>
      <c r="X177" s="201"/>
      <c r="Y177" s="201"/>
      <c r="Z177" s="201"/>
      <c r="AA177" s="201"/>
      <c r="AB177" s="201"/>
      <c r="AC177" s="201"/>
      <c r="AD177" s="201"/>
      <c r="AE177" s="201"/>
      <c r="AF177" s="201"/>
      <c r="AG177" s="201"/>
      <c r="AH177" s="201"/>
      <c r="AI177" s="201"/>
      <c r="AJ177" s="201"/>
      <c r="AK177" s="201"/>
      <c r="AL177" s="201"/>
      <c r="AM177" s="201"/>
      <c r="AN177" s="201"/>
      <c r="AO177" s="201"/>
      <c r="AP177" s="201"/>
      <c r="AQ177" s="201"/>
      <c r="AR177" s="201"/>
      <c r="AS177" s="201"/>
      <c r="AT177" s="201"/>
    </row>
    <row r="178" spans="21:46" ht="39.950000000000003" customHeight="1" x14ac:dyDescent="0.25">
      <c r="U178" s="201"/>
      <c r="V178" s="201"/>
      <c r="W178" s="201"/>
      <c r="X178" s="201"/>
      <c r="Y178" s="201"/>
      <c r="Z178" s="201"/>
      <c r="AA178" s="201"/>
      <c r="AB178" s="201"/>
      <c r="AC178" s="201"/>
      <c r="AD178" s="201"/>
      <c r="AE178" s="201"/>
      <c r="AF178" s="201"/>
      <c r="AG178" s="201"/>
      <c r="AH178" s="201"/>
      <c r="AI178" s="201"/>
      <c r="AJ178" s="201"/>
      <c r="AK178" s="201"/>
      <c r="AL178" s="201"/>
      <c r="AM178" s="201"/>
      <c r="AN178" s="201"/>
      <c r="AO178" s="201"/>
      <c r="AP178" s="201"/>
      <c r="AQ178" s="201"/>
      <c r="AR178" s="201"/>
      <c r="AS178" s="201"/>
      <c r="AT178" s="201"/>
    </row>
    <row r="179" spans="21:46" ht="39.950000000000003" customHeight="1" x14ac:dyDescent="0.25">
      <c r="U179" s="201"/>
      <c r="V179" s="201"/>
      <c r="W179" s="201"/>
      <c r="X179" s="201"/>
      <c r="Y179" s="201"/>
      <c r="Z179" s="201"/>
      <c r="AA179" s="201"/>
      <c r="AB179" s="201"/>
      <c r="AC179" s="201"/>
      <c r="AD179" s="201"/>
      <c r="AE179" s="201"/>
      <c r="AF179" s="201"/>
      <c r="AG179" s="201"/>
      <c r="AH179" s="201"/>
      <c r="AI179" s="201"/>
      <c r="AJ179" s="201"/>
      <c r="AK179" s="201"/>
      <c r="AL179" s="201"/>
      <c r="AM179" s="201"/>
      <c r="AN179" s="201"/>
      <c r="AO179" s="201"/>
      <c r="AP179" s="201"/>
      <c r="AQ179" s="201"/>
      <c r="AR179" s="201"/>
      <c r="AS179" s="201"/>
      <c r="AT179" s="201"/>
    </row>
    <row r="180" spans="21:46" ht="39.950000000000003" customHeight="1" x14ac:dyDescent="0.25">
      <c r="U180" s="201"/>
      <c r="V180" s="201"/>
      <c r="W180" s="201"/>
      <c r="X180" s="201"/>
      <c r="Y180" s="201"/>
      <c r="Z180" s="201"/>
      <c r="AA180" s="201"/>
      <c r="AB180" s="201"/>
      <c r="AC180" s="201"/>
      <c r="AD180" s="201"/>
      <c r="AE180" s="201"/>
      <c r="AF180" s="201"/>
      <c r="AG180" s="201"/>
      <c r="AH180" s="201"/>
      <c r="AI180" s="201"/>
      <c r="AJ180" s="201"/>
      <c r="AK180" s="201"/>
      <c r="AL180" s="201"/>
      <c r="AM180" s="201"/>
      <c r="AN180" s="201"/>
      <c r="AO180" s="201"/>
      <c r="AP180" s="201"/>
      <c r="AQ180" s="201"/>
      <c r="AR180" s="201"/>
      <c r="AS180" s="201"/>
      <c r="AT180" s="201"/>
    </row>
    <row r="181" spans="21:46" ht="39.950000000000003" customHeight="1" x14ac:dyDescent="0.25">
      <c r="U181" s="201"/>
      <c r="V181" s="201"/>
      <c r="W181" s="201"/>
      <c r="X181" s="201"/>
      <c r="Y181" s="201"/>
      <c r="Z181" s="201"/>
      <c r="AA181" s="201"/>
      <c r="AB181" s="201"/>
      <c r="AC181" s="201"/>
      <c r="AD181" s="201"/>
      <c r="AE181" s="201"/>
      <c r="AF181" s="201"/>
      <c r="AG181" s="201"/>
      <c r="AH181" s="201"/>
      <c r="AI181" s="201"/>
      <c r="AJ181" s="201"/>
      <c r="AK181" s="201"/>
      <c r="AL181" s="201"/>
      <c r="AM181" s="201"/>
      <c r="AN181" s="201"/>
      <c r="AO181" s="201"/>
      <c r="AP181" s="201"/>
      <c r="AQ181" s="201"/>
      <c r="AR181" s="201"/>
      <c r="AS181" s="201"/>
      <c r="AT181" s="201"/>
    </row>
    <row r="182" spans="21:46" ht="39.950000000000003" customHeight="1" x14ac:dyDescent="0.25">
      <c r="U182" s="201"/>
      <c r="V182" s="201"/>
      <c r="W182" s="201"/>
      <c r="X182" s="201"/>
      <c r="Y182" s="201"/>
      <c r="Z182" s="201"/>
      <c r="AA182" s="201"/>
      <c r="AB182" s="201"/>
      <c r="AC182" s="201"/>
      <c r="AD182" s="201"/>
      <c r="AE182" s="201"/>
      <c r="AF182" s="201"/>
      <c r="AG182" s="201"/>
      <c r="AH182" s="201"/>
      <c r="AI182" s="201"/>
      <c r="AJ182" s="201"/>
      <c r="AK182" s="201"/>
      <c r="AL182" s="201"/>
      <c r="AM182" s="201"/>
      <c r="AN182" s="201"/>
      <c r="AO182" s="201"/>
      <c r="AP182" s="201"/>
      <c r="AQ182" s="201"/>
      <c r="AR182" s="201"/>
      <c r="AS182" s="201"/>
      <c r="AT182" s="201"/>
    </row>
    <row r="183" spans="21:46" ht="39.950000000000003" customHeight="1" x14ac:dyDescent="0.25">
      <c r="U183" s="201"/>
      <c r="V183" s="201"/>
      <c r="W183" s="201"/>
      <c r="X183" s="201"/>
      <c r="Y183" s="201"/>
      <c r="Z183" s="201"/>
      <c r="AA183" s="201"/>
      <c r="AB183" s="201"/>
      <c r="AC183" s="201"/>
      <c r="AD183" s="201"/>
      <c r="AE183" s="201"/>
      <c r="AF183" s="201"/>
      <c r="AG183" s="201"/>
      <c r="AH183" s="201"/>
      <c r="AI183" s="201"/>
      <c r="AJ183" s="201"/>
      <c r="AK183" s="201"/>
      <c r="AL183" s="201"/>
      <c r="AM183" s="201"/>
      <c r="AN183" s="201"/>
      <c r="AO183" s="201"/>
      <c r="AP183" s="201"/>
      <c r="AQ183" s="201"/>
      <c r="AR183" s="201"/>
      <c r="AS183" s="201"/>
      <c r="AT183" s="201"/>
    </row>
    <row r="184" spans="21:46" ht="39.950000000000003" customHeight="1" x14ac:dyDescent="0.25">
      <c r="U184" s="201"/>
      <c r="V184" s="201"/>
      <c r="W184" s="201"/>
      <c r="X184" s="201"/>
      <c r="Y184" s="201"/>
      <c r="Z184" s="201"/>
      <c r="AA184" s="201"/>
      <c r="AB184" s="201"/>
      <c r="AC184" s="201"/>
      <c r="AD184" s="201"/>
      <c r="AE184" s="201"/>
      <c r="AF184" s="201"/>
      <c r="AG184" s="201"/>
      <c r="AH184" s="201"/>
      <c r="AI184" s="201"/>
      <c r="AJ184" s="201"/>
      <c r="AK184" s="201"/>
      <c r="AL184" s="201"/>
      <c r="AM184" s="201"/>
      <c r="AN184" s="201"/>
      <c r="AO184" s="201"/>
      <c r="AP184" s="201"/>
      <c r="AQ184" s="201"/>
      <c r="AR184" s="201"/>
      <c r="AS184" s="201"/>
      <c r="AT184" s="201"/>
    </row>
    <row r="185" spans="21:46" ht="39.950000000000003" customHeight="1" x14ac:dyDescent="0.25">
      <c r="U185" s="201"/>
      <c r="V185" s="201"/>
      <c r="W185" s="201"/>
      <c r="X185" s="201"/>
      <c r="Y185" s="201"/>
      <c r="Z185" s="201"/>
      <c r="AA185" s="201"/>
      <c r="AB185" s="201"/>
      <c r="AC185" s="201"/>
      <c r="AD185" s="201"/>
      <c r="AE185" s="201"/>
      <c r="AF185" s="201"/>
      <c r="AG185" s="201"/>
      <c r="AH185" s="201"/>
      <c r="AI185" s="201"/>
      <c r="AJ185" s="201"/>
      <c r="AK185" s="201"/>
      <c r="AL185" s="201"/>
      <c r="AM185" s="201"/>
      <c r="AN185" s="201"/>
      <c r="AO185" s="201"/>
      <c r="AP185" s="201"/>
      <c r="AQ185" s="201"/>
      <c r="AR185" s="201"/>
      <c r="AS185" s="201"/>
      <c r="AT185" s="201"/>
    </row>
    <row r="186" spans="21:46" ht="39.950000000000003" customHeight="1" x14ac:dyDescent="0.25">
      <c r="U186" s="201"/>
      <c r="V186" s="201"/>
      <c r="W186" s="201"/>
      <c r="X186" s="201"/>
      <c r="Y186" s="201"/>
      <c r="Z186" s="201"/>
      <c r="AA186" s="201"/>
      <c r="AB186" s="201"/>
      <c r="AC186" s="201"/>
      <c r="AD186" s="201"/>
      <c r="AE186" s="201"/>
      <c r="AF186" s="201"/>
      <c r="AG186" s="201"/>
      <c r="AH186" s="201"/>
      <c r="AI186" s="201"/>
      <c r="AJ186" s="201"/>
      <c r="AK186" s="201"/>
      <c r="AL186" s="201"/>
      <c r="AM186" s="201"/>
      <c r="AN186" s="201"/>
      <c r="AO186" s="201"/>
      <c r="AP186" s="201"/>
      <c r="AQ186" s="201"/>
      <c r="AR186" s="201"/>
      <c r="AS186" s="201"/>
      <c r="AT186" s="201"/>
    </row>
    <row r="187" spans="21:46" ht="39.950000000000003" customHeight="1" x14ac:dyDescent="0.25">
      <c r="U187" s="201"/>
      <c r="V187" s="201"/>
      <c r="W187" s="201"/>
      <c r="X187" s="201"/>
      <c r="Y187" s="201"/>
      <c r="Z187" s="201"/>
      <c r="AA187" s="201"/>
      <c r="AB187" s="201"/>
      <c r="AC187" s="201"/>
      <c r="AD187" s="201"/>
      <c r="AE187" s="201"/>
      <c r="AF187" s="201"/>
      <c r="AG187" s="201"/>
      <c r="AH187" s="201"/>
      <c r="AI187" s="201"/>
      <c r="AJ187" s="201"/>
      <c r="AK187" s="201"/>
      <c r="AL187" s="201"/>
      <c r="AM187" s="201"/>
      <c r="AN187" s="201"/>
      <c r="AO187" s="201"/>
      <c r="AP187" s="201"/>
      <c r="AQ187" s="201"/>
      <c r="AR187" s="201"/>
      <c r="AS187" s="201"/>
      <c r="AT187" s="201"/>
    </row>
    <row r="188" spans="21:46" ht="39.950000000000003" customHeight="1" x14ac:dyDescent="0.25">
      <c r="U188" s="201"/>
      <c r="V188" s="201"/>
      <c r="W188" s="201"/>
      <c r="X188" s="201"/>
      <c r="Y188" s="201"/>
      <c r="Z188" s="201"/>
      <c r="AA188" s="201"/>
      <c r="AB188" s="201"/>
      <c r="AC188" s="201"/>
      <c r="AD188" s="201"/>
      <c r="AE188" s="201"/>
      <c r="AF188" s="201"/>
      <c r="AG188" s="201"/>
      <c r="AH188" s="201"/>
      <c r="AI188" s="201"/>
      <c r="AJ188" s="201"/>
      <c r="AK188" s="201"/>
      <c r="AL188" s="201"/>
      <c r="AM188" s="201"/>
      <c r="AN188" s="201"/>
      <c r="AO188" s="201"/>
      <c r="AP188" s="201"/>
      <c r="AQ188" s="201"/>
      <c r="AR188" s="201"/>
      <c r="AS188" s="201"/>
      <c r="AT188" s="201"/>
    </row>
    <row r="189" spans="21:46" ht="39.950000000000003" customHeight="1" x14ac:dyDescent="0.25">
      <c r="U189" s="201"/>
      <c r="V189" s="201"/>
      <c r="W189" s="201"/>
      <c r="X189" s="201"/>
      <c r="Y189" s="201"/>
      <c r="Z189" s="201"/>
      <c r="AA189" s="201"/>
      <c r="AB189" s="201"/>
      <c r="AC189" s="201"/>
      <c r="AD189" s="201"/>
      <c r="AE189" s="201"/>
      <c r="AF189" s="201"/>
      <c r="AG189" s="201"/>
      <c r="AH189" s="201"/>
      <c r="AI189" s="201"/>
      <c r="AJ189" s="201"/>
      <c r="AK189" s="201"/>
      <c r="AL189" s="201"/>
      <c r="AM189" s="201"/>
      <c r="AN189" s="201"/>
      <c r="AO189" s="201"/>
      <c r="AP189" s="201"/>
      <c r="AQ189" s="201"/>
      <c r="AR189" s="201"/>
      <c r="AS189" s="201"/>
      <c r="AT189" s="201"/>
    </row>
    <row r="190" spans="21:46" ht="39.950000000000003" customHeight="1" x14ac:dyDescent="0.25">
      <c r="U190" s="201"/>
      <c r="V190" s="201"/>
      <c r="W190" s="201"/>
      <c r="X190" s="201"/>
      <c r="Y190" s="201"/>
      <c r="Z190" s="201"/>
      <c r="AA190" s="201"/>
      <c r="AB190" s="201"/>
      <c r="AC190" s="201"/>
      <c r="AD190" s="201"/>
      <c r="AE190" s="201"/>
      <c r="AF190" s="201"/>
      <c r="AG190" s="201"/>
      <c r="AH190" s="201"/>
      <c r="AI190" s="201"/>
      <c r="AJ190" s="201"/>
      <c r="AK190" s="201"/>
      <c r="AL190" s="201"/>
      <c r="AM190" s="201"/>
      <c r="AN190" s="201"/>
      <c r="AO190" s="201"/>
      <c r="AP190" s="201"/>
      <c r="AQ190" s="201"/>
      <c r="AR190" s="201"/>
      <c r="AS190" s="201"/>
      <c r="AT190" s="201"/>
    </row>
    <row r="191" spans="21:46" ht="39.950000000000003" customHeight="1" x14ac:dyDescent="0.25">
      <c r="U191" s="201"/>
      <c r="V191" s="201"/>
      <c r="W191" s="201"/>
      <c r="X191" s="201"/>
      <c r="Y191" s="201"/>
      <c r="Z191" s="201"/>
      <c r="AA191" s="201"/>
      <c r="AB191" s="201"/>
      <c r="AC191" s="201"/>
      <c r="AD191" s="201"/>
      <c r="AE191" s="201"/>
      <c r="AF191" s="201"/>
      <c r="AG191" s="201"/>
      <c r="AH191" s="201"/>
      <c r="AI191" s="201"/>
      <c r="AJ191" s="201"/>
      <c r="AK191" s="201"/>
      <c r="AL191" s="201"/>
      <c r="AM191" s="201"/>
      <c r="AN191" s="201"/>
      <c r="AO191" s="201"/>
      <c r="AP191" s="201"/>
      <c r="AQ191" s="201"/>
      <c r="AR191" s="201"/>
      <c r="AS191" s="201"/>
      <c r="AT191" s="201"/>
    </row>
    <row r="192" spans="21:46" ht="39.950000000000003" customHeight="1" x14ac:dyDescent="0.25">
      <c r="U192" s="201"/>
      <c r="V192" s="201"/>
      <c r="W192" s="201"/>
      <c r="X192" s="201"/>
      <c r="Y192" s="201"/>
      <c r="Z192" s="201"/>
      <c r="AA192" s="201"/>
      <c r="AB192" s="201"/>
      <c r="AC192" s="201"/>
      <c r="AD192" s="201"/>
      <c r="AE192" s="201"/>
      <c r="AF192" s="201"/>
      <c r="AG192" s="201"/>
      <c r="AH192" s="201"/>
      <c r="AI192" s="201"/>
      <c r="AJ192" s="201"/>
      <c r="AK192" s="201"/>
      <c r="AL192" s="201"/>
      <c r="AM192" s="201"/>
      <c r="AN192" s="201"/>
      <c r="AO192" s="201"/>
      <c r="AP192" s="201"/>
      <c r="AQ192" s="201"/>
      <c r="AR192" s="201"/>
      <c r="AS192" s="201"/>
      <c r="AT192" s="201"/>
    </row>
    <row r="193" spans="21:46" ht="39.950000000000003" customHeight="1" x14ac:dyDescent="0.25">
      <c r="U193" s="201"/>
      <c r="V193" s="201"/>
      <c r="W193" s="201"/>
      <c r="X193" s="201"/>
      <c r="Y193" s="201"/>
      <c r="Z193" s="201"/>
      <c r="AA193" s="201"/>
      <c r="AB193" s="201"/>
      <c r="AC193" s="201"/>
      <c r="AD193" s="201"/>
      <c r="AE193" s="201"/>
      <c r="AF193" s="201"/>
      <c r="AG193" s="201"/>
      <c r="AH193" s="201"/>
      <c r="AI193" s="201"/>
      <c r="AJ193" s="201"/>
      <c r="AK193" s="201"/>
      <c r="AL193" s="201"/>
      <c r="AM193" s="201"/>
      <c r="AN193" s="201"/>
      <c r="AO193" s="201"/>
      <c r="AP193" s="201"/>
      <c r="AQ193" s="201"/>
      <c r="AR193" s="201"/>
      <c r="AS193" s="201"/>
      <c r="AT193" s="201"/>
    </row>
    <row r="194" spans="21:46" ht="39.950000000000003" customHeight="1" x14ac:dyDescent="0.25">
      <c r="U194" s="201"/>
      <c r="V194" s="201"/>
      <c r="W194" s="201"/>
      <c r="X194" s="201"/>
      <c r="Y194" s="201"/>
      <c r="Z194" s="201"/>
      <c r="AA194" s="201"/>
      <c r="AB194" s="201"/>
      <c r="AC194" s="201"/>
      <c r="AD194" s="201"/>
      <c r="AE194" s="201"/>
      <c r="AF194" s="201"/>
      <c r="AG194" s="201"/>
      <c r="AH194" s="201"/>
      <c r="AI194" s="201"/>
      <c r="AJ194" s="201"/>
      <c r="AK194" s="201"/>
      <c r="AL194" s="201"/>
      <c r="AM194" s="201"/>
      <c r="AN194" s="201"/>
      <c r="AO194" s="201"/>
      <c r="AP194" s="201"/>
      <c r="AQ194" s="201"/>
      <c r="AR194" s="201"/>
      <c r="AS194" s="201"/>
      <c r="AT194" s="201"/>
    </row>
    <row r="195" spans="21:46" ht="39.950000000000003" customHeight="1" x14ac:dyDescent="0.25">
      <c r="U195" s="201"/>
      <c r="V195" s="201"/>
      <c r="W195" s="201"/>
      <c r="X195" s="201"/>
      <c r="Y195" s="201"/>
      <c r="Z195" s="201"/>
      <c r="AA195" s="201"/>
      <c r="AB195" s="201"/>
      <c r="AC195" s="201"/>
      <c r="AD195" s="201"/>
      <c r="AE195" s="201"/>
      <c r="AF195" s="201"/>
      <c r="AG195" s="201"/>
      <c r="AH195" s="201"/>
      <c r="AI195" s="201"/>
      <c r="AJ195" s="201"/>
      <c r="AK195" s="201"/>
      <c r="AL195" s="201"/>
      <c r="AM195" s="201"/>
      <c r="AN195" s="201"/>
      <c r="AO195" s="201"/>
      <c r="AP195" s="201"/>
      <c r="AQ195" s="201"/>
      <c r="AR195" s="201"/>
      <c r="AS195" s="201"/>
      <c r="AT195" s="201"/>
    </row>
    <row r="196" spans="21:46" ht="39.950000000000003" customHeight="1" x14ac:dyDescent="0.25">
      <c r="U196" s="201"/>
      <c r="V196" s="201"/>
      <c r="W196" s="201"/>
      <c r="X196" s="201"/>
      <c r="Y196" s="201"/>
      <c r="Z196" s="201"/>
      <c r="AA196" s="201"/>
      <c r="AB196" s="201"/>
      <c r="AC196" s="201"/>
      <c r="AD196" s="201"/>
      <c r="AE196" s="201"/>
      <c r="AF196" s="201"/>
      <c r="AG196" s="201"/>
      <c r="AH196" s="201"/>
      <c r="AI196" s="201"/>
      <c r="AJ196" s="201"/>
      <c r="AK196" s="201"/>
      <c r="AL196" s="201"/>
      <c r="AM196" s="201"/>
      <c r="AN196" s="201"/>
      <c r="AO196" s="201"/>
      <c r="AP196" s="201"/>
      <c r="AQ196" s="201"/>
      <c r="AR196" s="201"/>
      <c r="AS196" s="201"/>
      <c r="AT196" s="201"/>
    </row>
    <row r="197" spans="21:46" ht="39.950000000000003" customHeight="1" x14ac:dyDescent="0.25">
      <c r="U197" s="201"/>
      <c r="V197" s="201"/>
      <c r="W197" s="201"/>
      <c r="X197" s="201"/>
      <c r="Y197" s="201"/>
      <c r="Z197" s="201"/>
      <c r="AA197" s="201"/>
      <c r="AB197" s="201"/>
      <c r="AC197" s="201"/>
      <c r="AD197" s="201"/>
      <c r="AE197" s="201"/>
      <c r="AF197" s="201"/>
      <c r="AG197" s="201"/>
      <c r="AH197" s="201"/>
      <c r="AI197" s="201"/>
      <c r="AJ197" s="201"/>
      <c r="AK197" s="201"/>
      <c r="AL197" s="201"/>
      <c r="AM197" s="201"/>
      <c r="AN197" s="201"/>
      <c r="AO197" s="201"/>
      <c r="AP197" s="201"/>
      <c r="AQ197" s="201"/>
      <c r="AR197" s="201"/>
      <c r="AS197" s="201"/>
      <c r="AT197" s="201"/>
    </row>
    <row r="198" spans="21:46" ht="39.950000000000003" customHeight="1" x14ac:dyDescent="0.25">
      <c r="U198" s="201"/>
      <c r="V198" s="201"/>
      <c r="W198" s="201"/>
      <c r="X198" s="201"/>
      <c r="Y198" s="201"/>
      <c r="Z198" s="201"/>
      <c r="AA198" s="201"/>
      <c r="AB198" s="201"/>
      <c r="AC198" s="201"/>
      <c r="AD198" s="201"/>
      <c r="AE198" s="201"/>
      <c r="AF198" s="201"/>
      <c r="AG198" s="201"/>
      <c r="AH198" s="201"/>
      <c r="AI198" s="201"/>
      <c r="AJ198" s="201"/>
      <c r="AK198" s="201"/>
      <c r="AL198" s="201"/>
      <c r="AM198" s="201"/>
      <c r="AN198" s="201"/>
      <c r="AO198" s="201"/>
      <c r="AP198" s="201"/>
      <c r="AQ198" s="201"/>
      <c r="AR198" s="201"/>
      <c r="AS198" s="201"/>
      <c r="AT198" s="201"/>
    </row>
    <row r="199" spans="21:46" ht="39.950000000000003" customHeight="1" x14ac:dyDescent="0.25">
      <c r="U199" s="201"/>
      <c r="V199" s="201"/>
      <c r="W199" s="201"/>
      <c r="X199" s="201"/>
      <c r="Y199" s="201"/>
      <c r="Z199" s="201"/>
      <c r="AA199" s="201"/>
      <c r="AB199" s="201"/>
      <c r="AC199" s="201"/>
      <c r="AD199" s="201"/>
      <c r="AE199" s="201"/>
      <c r="AF199" s="201"/>
      <c r="AG199" s="201"/>
      <c r="AH199" s="201"/>
      <c r="AI199" s="201"/>
      <c r="AJ199" s="201"/>
      <c r="AK199" s="201"/>
      <c r="AL199" s="201"/>
      <c r="AM199" s="201"/>
      <c r="AN199" s="201"/>
      <c r="AO199" s="201"/>
      <c r="AP199" s="201"/>
      <c r="AQ199" s="201"/>
      <c r="AR199" s="201"/>
      <c r="AS199" s="201"/>
      <c r="AT199" s="201"/>
    </row>
    <row r="200" spans="21:46" ht="39.950000000000003" customHeight="1" x14ac:dyDescent="0.25">
      <c r="U200" s="201"/>
      <c r="V200" s="201"/>
      <c r="W200" s="201"/>
      <c r="X200" s="201"/>
      <c r="Y200" s="201"/>
      <c r="Z200" s="201"/>
      <c r="AA200" s="201"/>
      <c r="AB200" s="201"/>
      <c r="AC200" s="201"/>
      <c r="AD200" s="201"/>
      <c r="AE200" s="201"/>
      <c r="AF200" s="201"/>
      <c r="AG200" s="201"/>
      <c r="AH200" s="201"/>
      <c r="AI200" s="201"/>
      <c r="AJ200" s="201"/>
      <c r="AK200" s="201"/>
      <c r="AL200" s="201"/>
      <c r="AM200" s="201"/>
      <c r="AN200" s="201"/>
      <c r="AO200" s="201"/>
      <c r="AP200" s="201"/>
      <c r="AQ200" s="201"/>
      <c r="AR200" s="201"/>
      <c r="AS200" s="201"/>
      <c r="AT200" s="201"/>
    </row>
    <row r="201" spans="21:46" ht="39.950000000000003" customHeight="1" x14ac:dyDescent="0.25">
      <c r="U201" s="201"/>
      <c r="V201" s="201"/>
      <c r="W201" s="201"/>
      <c r="X201" s="201"/>
      <c r="Y201" s="201"/>
      <c r="Z201" s="201"/>
      <c r="AA201" s="201"/>
      <c r="AB201" s="201"/>
      <c r="AC201" s="201"/>
      <c r="AD201" s="201"/>
      <c r="AE201" s="201"/>
      <c r="AF201" s="201"/>
      <c r="AG201" s="201"/>
      <c r="AH201" s="201"/>
      <c r="AI201" s="201"/>
      <c r="AJ201" s="201"/>
      <c r="AK201" s="201"/>
      <c r="AL201" s="201"/>
      <c r="AM201" s="201"/>
      <c r="AN201" s="201"/>
      <c r="AO201" s="201"/>
      <c r="AP201" s="201"/>
      <c r="AQ201" s="201"/>
      <c r="AR201" s="201"/>
      <c r="AS201" s="201"/>
      <c r="AT201" s="201"/>
    </row>
    <row r="202" spans="21:46" ht="39.950000000000003" customHeight="1" x14ac:dyDescent="0.25">
      <c r="U202" s="201"/>
      <c r="V202" s="201"/>
      <c r="W202" s="201"/>
      <c r="X202" s="201"/>
      <c r="Y202" s="201"/>
      <c r="Z202" s="201"/>
      <c r="AA202" s="201"/>
      <c r="AB202" s="201"/>
      <c r="AC202" s="201"/>
      <c r="AD202" s="201"/>
      <c r="AE202" s="201"/>
      <c r="AF202" s="201"/>
      <c r="AG202" s="201"/>
      <c r="AH202" s="201"/>
      <c r="AI202" s="201"/>
      <c r="AJ202" s="201"/>
      <c r="AK202" s="201"/>
      <c r="AL202" s="201"/>
      <c r="AM202" s="201"/>
      <c r="AN202" s="201"/>
      <c r="AO202" s="201"/>
      <c r="AP202" s="201"/>
      <c r="AQ202" s="201"/>
      <c r="AR202" s="201"/>
      <c r="AS202" s="201"/>
      <c r="AT202" s="201"/>
    </row>
    <row r="203" spans="21:46" ht="39.950000000000003" customHeight="1" x14ac:dyDescent="0.25">
      <c r="U203" s="201"/>
      <c r="V203" s="201"/>
      <c r="W203" s="201"/>
      <c r="X203" s="201"/>
      <c r="Y203" s="201"/>
      <c r="Z203" s="201"/>
      <c r="AA203" s="201"/>
      <c r="AB203" s="201"/>
      <c r="AC203" s="201"/>
      <c r="AD203" s="201"/>
      <c r="AE203" s="201"/>
      <c r="AF203" s="201"/>
      <c r="AG203" s="201"/>
      <c r="AH203" s="201"/>
      <c r="AI203" s="201"/>
      <c r="AJ203" s="201"/>
      <c r="AK203" s="201"/>
      <c r="AL203" s="201"/>
      <c r="AM203" s="201"/>
      <c r="AN203" s="201"/>
      <c r="AO203" s="201"/>
      <c r="AP203" s="201"/>
      <c r="AQ203" s="201"/>
      <c r="AR203" s="201"/>
      <c r="AS203" s="201"/>
      <c r="AT203" s="201"/>
    </row>
    <row r="204" spans="21:46" ht="39.950000000000003" customHeight="1" x14ac:dyDescent="0.25">
      <c r="U204" s="201"/>
      <c r="V204" s="201"/>
      <c r="W204" s="201"/>
      <c r="X204" s="201"/>
      <c r="Y204" s="201"/>
      <c r="Z204" s="201"/>
      <c r="AA204" s="201"/>
      <c r="AB204" s="201"/>
      <c r="AC204" s="201"/>
      <c r="AD204" s="201"/>
      <c r="AE204" s="201"/>
      <c r="AF204" s="201"/>
      <c r="AG204" s="201"/>
      <c r="AH204" s="201"/>
      <c r="AI204" s="201"/>
      <c r="AJ204" s="201"/>
      <c r="AK204" s="201"/>
      <c r="AL204" s="201"/>
      <c r="AM204" s="201"/>
      <c r="AN204" s="201"/>
      <c r="AO204" s="201"/>
      <c r="AP204" s="201"/>
      <c r="AQ204" s="201"/>
      <c r="AR204" s="201"/>
      <c r="AS204" s="201"/>
      <c r="AT204" s="201"/>
    </row>
    <row r="205" spans="21:46" ht="39.950000000000003" customHeight="1" x14ac:dyDescent="0.25">
      <c r="U205" s="201"/>
      <c r="V205" s="201"/>
      <c r="W205" s="201"/>
      <c r="X205" s="201"/>
      <c r="Y205" s="201"/>
      <c r="Z205" s="201"/>
      <c r="AA205" s="201"/>
      <c r="AB205" s="201"/>
      <c r="AC205" s="201"/>
      <c r="AD205" s="201"/>
      <c r="AE205" s="201"/>
      <c r="AF205" s="201"/>
      <c r="AG205" s="201"/>
      <c r="AH205" s="201"/>
      <c r="AI205" s="201"/>
      <c r="AJ205" s="201"/>
      <c r="AK205" s="201"/>
      <c r="AL205" s="201"/>
      <c r="AM205" s="201"/>
      <c r="AN205" s="201"/>
      <c r="AO205" s="201"/>
      <c r="AP205" s="201"/>
      <c r="AQ205" s="201"/>
      <c r="AR205" s="201"/>
      <c r="AS205" s="201"/>
      <c r="AT205" s="201"/>
    </row>
    <row r="206" spans="21:46" ht="39.950000000000003" customHeight="1" x14ac:dyDescent="0.25">
      <c r="U206" s="201"/>
      <c r="V206" s="201"/>
      <c r="W206" s="201"/>
      <c r="X206" s="201"/>
      <c r="Y206" s="201"/>
      <c r="Z206" s="201"/>
      <c r="AA206" s="201"/>
      <c r="AB206" s="201"/>
      <c r="AC206" s="201"/>
      <c r="AD206" s="201"/>
      <c r="AE206" s="201"/>
      <c r="AF206" s="201"/>
      <c r="AG206" s="201"/>
      <c r="AH206" s="201"/>
      <c r="AI206" s="201"/>
      <c r="AJ206" s="201"/>
      <c r="AK206" s="201"/>
      <c r="AL206" s="201"/>
      <c r="AM206" s="201"/>
      <c r="AN206" s="201"/>
      <c r="AO206" s="201"/>
      <c r="AP206" s="201"/>
      <c r="AQ206" s="201"/>
      <c r="AR206" s="201"/>
      <c r="AS206" s="201"/>
      <c r="AT206" s="201"/>
    </row>
    <row r="207" spans="21:46" ht="39.950000000000003" customHeight="1" x14ac:dyDescent="0.25">
      <c r="U207" s="201"/>
      <c r="V207" s="201"/>
      <c r="W207" s="201"/>
      <c r="X207" s="201"/>
      <c r="Y207" s="201"/>
      <c r="Z207" s="201"/>
      <c r="AA207" s="201"/>
      <c r="AB207" s="201"/>
      <c r="AC207" s="201"/>
      <c r="AD207" s="201"/>
      <c r="AE207" s="201"/>
      <c r="AF207" s="201"/>
      <c r="AG207" s="201"/>
      <c r="AH207" s="201"/>
      <c r="AI207" s="201"/>
      <c r="AJ207" s="201"/>
      <c r="AK207" s="201"/>
      <c r="AL207" s="201"/>
      <c r="AM207" s="201"/>
      <c r="AN207" s="201"/>
      <c r="AO207" s="201"/>
      <c r="AP207" s="201"/>
      <c r="AQ207" s="201"/>
      <c r="AR207" s="201"/>
      <c r="AS207" s="201"/>
      <c r="AT207" s="201"/>
    </row>
    <row r="208" spans="21:46" ht="39.950000000000003" customHeight="1" x14ac:dyDescent="0.25">
      <c r="U208" s="201"/>
      <c r="V208" s="201"/>
      <c r="W208" s="201"/>
      <c r="X208" s="201"/>
      <c r="Y208" s="201"/>
      <c r="Z208" s="201"/>
      <c r="AA208" s="201"/>
      <c r="AB208" s="201"/>
      <c r="AC208" s="201"/>
      <c r="AD208" s="201"/>
      <c r="AE208" s="201"/>
      <c r="AF208" s="201"/>
      <c r="AG208" s="201"/>
      <c r="AH208" s="201"/>
      <c r="AI208" s="201"/>
      <c r="AJ208" s="201"/>
      <c r="AK208" s="201"/>
      <c r="AL208" s="201"/>
      <c r="AM208" s="201"/>
      <c r="AN208" s="201"/>
      <c r="AO208" s="201"/>
      <c r="AP208" s="201"/>
      <c r="AQ208" s="201"/>
      <c r="AR208" s="201"/>
      <c r="AS208" s="201"/>
      <c r="AT208" s="201"/>
    </row>
    <row r="209" spans="21:46" ht="39.950000000000003" customHeight="1" x14ac:dyDescent="0.25">
      <c r="U209" s="201"/>
      <c r="V209" s="201"/>
      <c r="W209" s="201"/>
      <c r="X209" s="201"/>
      <c r="Y209" s="201"/>
      <c r="Z209" s="201"/>
      <c r="AA209" s="201"/>
      <c r="AB209" s="201"/>
      <c r="AC209" s="201"/>
      <c r="AD209" s="201"/>
      <c r="AE209" s="201"/>
      <c r="AF209" s="201"/>
      <c r="AG209" s="201"/>
      <c r="AH209" s="201"/>
      <c r="AI209" s="201"/>
      <c r="AJ209" s="201"/>
      <c r="AK209" s="201"/>
      <c r="AL209" s="201"/>
      <c r="AM209" s="201"/>
      <c r="AN209" s="201"/>
      <c r="AO209" s="201"/>
      <c r="AP209" s="201"/>
      <c r="AQ209" s="201"/>
      <c r="AR209" s="201"/>
      <c r="AS209" s="201"/>
      <c r="AT209" s="201"/>
    </row>
    <row r="210" spans="21:46" ht="39.950000000000003" customHeight="1" x14ac:dyDescent="0.25">
      <c r="U210" s="201"/>
      <c r="V210" s="201"/>
      <c r="W210" s="201"/>
      <c r="X210" s="201"/>
      <c r="Y210" s="201"/>
      <c r="Z210" s="201"/>
      <c r="AA210" s="201"/>
      <c r="AB210" s="201"/>
      <c r="AC210" s="201"/>
      <c r="AD210" s="201"/>
      <c r="AE210" s="201"/>
      <c r="AF210" s="201"/>
      <c r="AG210" s="201"/>
      <c r="AH210" s="201"/>
      <c r="AI210" s="201"/>
      <c r="AJ210" s="201"/>
      <c r="AK210" s="201"/>
      <c r="AL210" s="201"/>
      <c r="AM210" s="201"/>
      <c r="AN210" s="201"/>
      <c r="AO210" s="201"/>
      <c r="AP210" s="201"/>
      <c r="AQ210" s="201"/>
      <c r="AR210" s="201"/>
      <c r="AS210" s="201"/>
      <c r="AT210" s="201"/>
    </row>
    <row r="211" spans="21:46" ht="39.950000000000003" customHeight="1" x14ac:dyDescent="0.25">
      <c r="U211" s="201"/>
      <c r="V211" s="201"/>
      <c r="W211" s="201"/>
      <c r="X211" s="201"/>
      <c r="Y211" s="201"/>
      <c r="Z211" s="201"/>
      <c r="AA211" s="201"/>
      <c r="AB211" s="201"/>
      <c r="AC211" s="201"/>
      <c r="AD211" s="201"/>
      <c r="AE211" s="201"/>
      <c r="AF211" s="201"/>
      <c r="AG211" s="201"/>
      <c r="AH211" s="201"/>
      <c r="AI211" s="201"/>
      <c r="AJ211" s="201"/>
      <c r="AK211" s="201"/>
      <c r="AL211" s="201"/>
      <c r="AM211" s="201"/>
      <c r="AN211" s="201"/>
      <c r="AO211" s="201"/>
      <c r="AP211" s="201"/>
      <c r="AQ211" s="201"/>
      <c r="AR211" s="201"/>
      <c r="AS211" s="201"/>
      <c r="AT211" s="201"/>
    </row>
    <row r="212" spans="21:46" ht="39.950000000000003" customHeight="1" x14ac:dyDescent="0.25">
      <c r="U212" s="201"/>
      <c r="V212" s="201"/>
      <c r="W212" s="201"/>
      <c r="X212" s="201"/>
      <c r="Y212" s="201"/>
      <c r="Z212" s="201"/>
      <c r="AA212" s="201"/>
      <c r="AB212" s="201"/>
      <c r="AC212" s="201"/>
      <c r="AD212" s="201"/>
      <c r="AE212" s="201"/>
      <c r="AF212" s="201"/>
      <c r="AG212" s="201"/>
      <c r="AH212" s="201"/>
      <c r="AI212" s="201"/>
      <c r="AJ212" s="201"/>
      <c r="AK212" s="201"/>
      <c r="AL212" s="201"/>
      <c r="AM212" s="201"/>
      <c r="AN212" s="201"/>
      <c r="AO212" s="201"/>
      <c r="AP212" s="201"/>
      <c r="AQ212" s="201"/>
      <c r="AR212" s="201"/>
      <c r="AS212" s="201"/>
      <c r="AT212" s="201"/>
    </row>
    <row r="213" spans="21:46" ht="39.950000000000003" customHeight="1" x14ac:dyDescent="0.25">
      <c r="U213" s="201"/>
      <c r="V213" s="201"/>
      <c r="W213" s="201"/>
      <c r="X213" s="201"/>
      <c r="Y213" s="201"/>
      <c r="Z213" s="201"/>
      <c r="AA213" s="201"/>
      <c r="AB213" s="201"/>
      <c r="AC213" s="201"/>
      <c r="AD213" s="201"/>
      <c r="AE213" s="201"/>
      <c r="AF213" s="201"/>
      <c r="AG213" s="201"/>
      <c r="AH213" s="201"/>
      <c r="AI213" s="201"/>
      <c r="AJ213" s="201"/>
      <c r="AK213" s="201"/>
      <c r="AL213" s="201"/>
      <c r="AM213" s="201"/>
      <c r="AN213" s="201"/>
      <c r="AO213" s="201"/>
      <c r="AP213" s="201"/>
      <c r="AQ213" s="201"/>
      <c r="AR213" s="201"/>
      <c r="AS213" s="201"/>
      <c r="AT213" s="201"/>
    </row>
    <row r="214" spans="21:46" ht="39.950000000000003" customHeight="1" x14ac:dyDescent="0.25">
      <c r="U214" s="201"/>
      <c r="V214" s="201"/>
      <c r="W214" s="201"/>
      <c r="X214" s="201"/>
      <c r="Y214" s="201"/>
      <c r="Z214" s="201"/>
      <c r="AA214" s="201"/>
      <c r="AB214" s="201"/>
      <c r="AC214" s="201"/>
      <c r="AD214" s="201"/>
      <c r="AE214" s="201"/>
      <c r="AF214" s="201"/>
      <c r="AG214" s="201"/>
      <c r="AH214" s="201"/>
      <c r="AI214" s="201"/>
      <c r="AJ214" s="201"/>
      <c r="AK214" s="201"/>
      <c r="AL214" s="201"/>
      <c r="AM214" s="201"/>
      <c r="AN214" s="201"/>
      <c r="AO214" s="201"/>
      <c r="AP214" s="201"/>
      <c r="AQ214" s="201"/>
      <c r="AR214" s="201"/>
      <c r="AS214" s="201"/>
      <c r="AT214" s="201"/>
    </row>
    <row r="215" spans="21:46" ht="39.950000000000003" customHeight="1" x14ac:dyDescent="0.25">
      <c r="U215" s="201"/>
      <c r="V215" s="201"/>
      <c r="W215" s="201"/>
      <c r="X215" s="201"/>
      <c r="Y215" s="201"/>
      <c r="Z215" s="201"/>
      <c r="AA215" s="201"/>
      <c r="AB215" s="201"/>
      <c r="AC215" s="201"/>
      <c r="AD215" s="201"/>
      <c r="AE215" s="201"/>
      <c r="AF215" s="201"/>
      <c r="AG215" s="201"/>
      <c r="AH215" s="201"/>
      <c r="AI215" s="201"/>
      <c r="AJ215" s="201"/>
      <c r="AK215" s="201"/>
      <c r="AL215" s="201"/>
      <c r="AM215" s="201"/>
      <c r="AN215" s="201"/>
      <c r="AO215" s="201"/>
      <c r="AP215" s="201"/>
      <c r="AQ215" s="201"/>
      <c r="AR215" s="201"/>
      <c r="AS215" s="201"/>
      <c r="AT215" s="201"/>
    </row>
    <row r="216" spans="21:46" ht="39.950000000000003" customHeight="1" x14ac:dyDescent="0.25">
      <c r="U216" s="201"/>
      <c r="V216" s="201"/>
      <c r="W216" s="201"/>
      <c r="X216" s="201"/>
      <c r="Y216" s="201"/>
      <c r="Z216" s="201"/>
      <c r="AA216" s="201"/>
      <c r="AB216" s="201"/>
      <c r="AC216" s="201"/>
      <c r="AD216" s="201"/>
      <c r="AE216" s="201"/>
      <c r="AF216" s="201"/>
      <c r="AG216" s="201"/>
      <c r="AH216" s="201"/>
      <c r="AI216" s="201"/>
      <c r="AJ216" s="201"/>
      <c r="AK216" s="201"/>
      <c r="AL216" s="201"/>
      <c r="AM216" s="201"/>
      <c r="AN216" s="201"/>
      <c r="AO216" s="201"/>
      <c r="AP216" s="201"/>
      <c r="AQ216" s="201"/>
      <c r="AR216" s="201"/>
      <c r="AS216" s="201"/>
      <c r="AT216" s="201"/>
    </row>
    <row r="217" spans="21:46" ht="39.950000000000003" customHeight="1" x14ac:dyDescent="0.25">
      <c r="U217" s="201"/>
      <c r="V217" s="201"/>
      <c r="W217" s="201"/>
      <c r="X217" s="201"/>
      <c r="Y217" s="201"/>
      <c r="Z217" s="201"/>
      <c r="AA217" s="201"/>
      <c r="AB217" s="201"/>
      <c r="AC217" s="201"/>
      <c r="AD217" s="201"/>
      <c r="AE217" s="201"/>
      <c r="AF217" s="201"/>
      <c r="AG217" s="201"/>
      <c r="AH217" s="201"/>
      <c r="AI217" s="201"/>
      <c r="AJ217" s="201"/>
      <c r="AK217" s="201"/>
      <c r="AL217" s="201"/>
      <c r="AM217" s="201"/>
      <c r="AN217" s="201"/>
      <c r="AO217" s="201"/>
      <c r="AP217" s="201"/>
      <c r="AQ217" s="201"/>
      <c r="AR217" s="201"/>
      <c r="AS217" s="201"/>
      <c r="AT217" s="201"/>
    </row>
    <row r="218" spans="21:46" ht="39.950000000000003" customHeight="1" x14ac:dyDescent="0.25">
      <c r="U218" s="201"/>
      <c r="V218" s="201"/>
      <c r="W218" s="201"/>
      <c r="X218" s="201"/>
      <c r="Y218" s="201"/>
      <c r="Z218" s="201"/>
      <c r="AA218" s="201"/>
      <c r="AB218" s="201"/>
      <c r="AC218" s="201"/>
      <c r="AD218" s="201"/>
      <c r="AE218" s="201"/>
      <c r="AF218" s="201"/>
      <c r="AG218" s="201"/>
      <c r="AH218" s="201"/>
      <c r="AI218" s="201"/>
      <c r="AJ218" s="201"/>
      <c r="AK218" s="201"/>
      <c r="AL218" s="201"/>
      <c r="AM218" s="201"/>
      <c r="AN218" s="201"/>
      <c r="AO218" s="201"/>
      <c r="AP218" s="201"/>
      <c r="AQ218" s="201"/>
      <c r="AR218" s="201"/>
      <c r="AS218" s="201"/>
      <c r="AT218" s="201"/>
    </row>
    <row r="219" spans="21:46" ht="39.950000000000003" customHeight="1" x14ac:dyDescent="0.25">
      <c r="U219" s="201"/>
      <c r="V219" s="201"/>
      <c r="W219" s="201"/>
      <c r="X219" s="201"/>
      <c r="Y219" s="201"/>
      <c r="Z219" s="201"/>
      <c r="AA219" s="201"/>
      <c r="AB219" s="201"/>
      <c r="AC219" s="201"/>
      <c r="AD219" s="201"/>
      <c r="AE219" s="201"/>
      <c r="AF219" s="201"/>
      <c r="AG219" s="201"/>
      <c r="AH219" s="201"/>
      <c r="AI219" s="201"/>
      <c r="AJ219" s="201"/>
      <c r="AK219" s="201"/>
      <c r="AL219" s="201"/>
      <c r="AM219" s="201"/>
      <c r="AN219" s="201"/>
      <c r="AO219" s="201"/>
      <c r="AP219" s="201"/>
      <c r="AQ219" s="201"/>
      <c r="AR219" s="201"/>
      <c r="AS219" s="201"/>
      <c r="AT219" s="201"/>
    </row>
    <row r="220" spans="21:46" ht="39.950000000000003" customHeight="1" x14ac:dyDescent="0.25">
      <c r="U220" s="201"/>
      <c r="V220" s="201"/>
      <c r="W220" s="201"/>
      <c r="X220" s="201"/>
      <c r="Y220" s="201"/>
      <c r="Z220" s="201"/>
      <c r="AA220" s="201"/>
      <c r="AB220" s="201"/>
      <c r="AC220" s="201"/>
      <c r="AD220" s="201"/>
      <c r="AE220" s="201"/>
      <c r="AF220" s="201"/>
      <c r="AG220" s="201"/>
      <c r="AH220" s="201"/>
      <c r="AI220" s="201"/>
      <c r="AJ220" s="201"/>
      <c r="AK220" s="201"/>
      <c r="AL220" s="201"/>
      <c r="AM220" s="201"/>
      <c r="AN220" s="201"/>
      <c r="AO220" s="201"/>
      <c r="AP220" s="201"/>
      <c r="AQ220" s="201"/>
      <c r="AR220" s="201"/>
      <c r="AS220" s="201"/>
      <c r="AT220" s="201"/>
    </row>
    <row r="221" spans="21:46" ht="39.950000000000003" customHeight="1" x14ac:dyDescent="0.25">
      <c r="U221" s="201"/>
      <c r="V221" s="201"/>
      <c r="W221" s="201"/>
      <c r="X221" s="201"/>
      <c r="Y221" s="201"/>
      <c r="Z221" s="201"/>
      <c r="AA221" s="201"/>
      <c r="AB221" s="201"/>
      <c r="AC221" s="201"/>
      <c r="AD221" s="201"/>
      <c r="AE221" s="201"/>
      <c r="AF221" s="201"/>
      <c r="AG221" s="201"/>
      <c r="AH221" s="201"/>
      <c r="AI221" s="201"/>
      <c r="AJ221" s="201"/>
      <c r="AK221" s="201"/>
      <c r="AL221" s="201"/>
      <c r="AM221" s="201"/>
      <c r="AN221" s="201"/>
      <c r="AO221" s="201"/>
      <c r="AP221" s="201"/>
      <c r="AQ221" s="201"/>
      <c r="AR221" s="201"/>
      <c r="AS221" s="201"/>
      <c r="AT221" s="201"/>
    </row>
    <row r="222" spans="21:46" ht="39.950000000000003" customHeight="1" x14ac:dyDescent="0.25">
      <c r="U222" s="201"/>
      <c r="V222" s="201"/>
      <c r="W222" s="201"/>
      <c r="X222" s="201"/>
      <c r="Y222" s="201"/>
      <c r="Z222" s="201"/>
      <c r="AA222" s="201"/>
      <c r="AB222" s="201"/>
      <c r="AC222" s="201"/>
      <c r="AD222" s="201"/>
      <c r="AE222" s="201"/>
      <c r="AF222" s="201"/>
      <c r="AG222" s="201"/>
      <c r="AH222" s="201"/>
      <c r="AI222" s="201"/>
      <c r="AJ222" s="201"/>
      <c r="AK222" s="201"/>
      <c r="AL222" s="201"/>
      <c r="AM222" s="201"/>
      <c r="AN222" s="201"/>
      <c r="AO222" s="201"/>
      <c r="AP222" s="201"/>
      <c r="AQ222" s="201"/>
      <c r="AR222" s="201"/>
      <c r="AS222" s="201"/>
      <c r="AT222" s="201"/>
    </row>
    <row r="223" spans="21:46" ht="39.950000000000003" customHeight="1" x14ac:dyDescent="0.25">
      <c r="U223" s="201"/>
      <c r="V223" s="201"/>
      <c r="W223" s="201"/>
      <c r="X223" s="201"/>
      <c r="Y223" s="201"/>
      <c r="Z223" s="201"/>
      <c r="AA223" s="201"/>
      <c r="AB223" s="201"/>
      <c r="AC223" s="201"/>
      <c r="AD223" s="201"/>
      <c r="AE223" s="201"/>
      <c r="AF223" s="201"/>
      <c r="AG223" s="201"/>
      <c r="AH223" s="201"/>
      <c r="AI223" s="201"/>
      <c r="AJ223" s="201"/>
      <c r="AK223" s="201"/>
      <c r="AL223" s="201"/>
      <c r="AM223" s="201"/>
      <c r="AN223" s="201"/>
      <c r="AO223" s="201"/>
      <c r="AP223" s="201"/>
      <c r="AQ223" s="201"/>
      <c r="AR223" s="201"/>
      <c r="AS223" s="201"/>
      <c r="AT223" s="201"/>
    </row>
    <row r="224" spans="21:46" ht="39.950000000000003" customHeight="1" x14ac:dyDescent="0.25">
      <c r="U224" s="201"/>
      <c r="V224" s="201"/>
      <c r="W224" s="201"/>
      <c r="X224" s="201"/>
      <c r="Y224" s="201"/>
      <c r="Z224" s="201"/>
      <c r="AA224" s="201"/>
      <c r="AB224" s="201"/>
      <c r="AC224" s="201"/>
      <c r="AD224" s="201"/>
      <c r="AE224" s="201"/>
      <c r="AF224" s="201"/>
      <c r="AG224" s="201"/>
      <c r="AH224" s="201"/>
      <c r="AI224" s="201"/>
      <c r="AJ224" s="201"/>
      <c r="AK224" s="201"/>
      <c r="AL224" s="201"/>
      <c r="AM224" s="201"/>
      <c r="AN224" s="201"/>
      <c r="AO224" s="201"/>
      <c r="AP224" s="201"/>
      <c r="AQ224" s="201"/>
      <c r="AR224" s="201"/>
      <c r="AS224" s="201"/>
      <c r="AT224" s="201"/>
    </row>
    <row r="225" spans="21:46" ht="39.950000000000003" customHeight="1" x14ac:dyDescent="0.25">
      <c r="U225" s="201"/>
      <c r="V225" s="201"/>
      <c r="W225" s="201"/>
      <c r="X225" s="201"/>
      <c r="Y225" s="201"/>
      <c r="Z225" s="201"/>
      <c r="AA225" s="201"/>
      <c r="AB225" s="201"/>
      <c r="AC225" s="201"/>
      <c r="AD225" s="201"/>
      <c r="AE225" s="201"/>
      <c r="AF225" s="201"/>
      <c r="AG225" s="201"/>
      <c r="AH225" s="201"/>
      <c r="AI225" s="201"/>
      <c r="AJ225" s="201"/>
      <c r="AK225" s="201"/>
      <c r="AL225" s="201"/>
      <c r="AM225" s="201"/>
      <c r="AN225" s="201"/>
      <c r="AO225" s="201"/>
      <c r="AP225" s="201"/>
      <c r="AQ225" s="201"/>
      <c r="AR225" s="201"/>
      <c r="AS225" s="201"/>
      <c r="AT225" s="201"/>
    </row>
    <row r="226" spans="21:46" ht="39.950000000000003" customHeight="1" x14ac:dyDescent="0.25">
      <c r="U226" s="201"/>
      <c r="V226" s="201"/>
      <c r="W226" s="201"/>
      <c r="X226" s="201"/>
      <c r="Y226" s="201"/>
      <c r="Z226" s="201"/>
      <c r="AA226" s="201"/>
      <c r="AB226" s="201"/>
      <c r="AC226" s="201"/>
      <c r="AD226" s="201"/>
      <c r="AE226" s="201"/>
      <c r="AF226" s="201"/>
      <c r="AG226" s="201"/>
      <c r="AH226" s="201"/>
      <c r="AI226" s="201"/>
      <c r="AJ226" s="201"/>
      <c r="AK226" s="201"/>
      <c r="AL226" s="201"/>
      <c r="AM226" s="201"/>
      <c r="AN226" s="201"/>
      <c r="AO226" s="201"/>
      <c r="AP226" s="201"/>
      <c r="AQ226" s="201"/>
      <c r="AR226" s="201"/>
      <c r="AS226" s="201"/>
      <c r="AT226" s="201"/>
    </row>
    <row r="227" spans="21:46" ht="39.950000000000003" customHeight="1" x14ac:dyDescent="0.25">
      <c r="U227" s="201"/>
      <c r="V227" s="201"/>
      <c r="W227" s="201"/>
      <c r="X227" s="201"/>
      <c r="Y227" s="201"/>
      <c r="Z227" s="201"/>
      <c r="AA227" s="201"/>
      <c r="AB227" s="201"/>
      <c r="AC227" s="201"/>
      <c r="AD227" s="201"/>
      <c r="AE227" s="201"/>
      <c r="AF227" s="201"/>
      <c r="AG227" s="201"/>
      <c r="AH227" s="201"/>
      <c r="AI227" s="201"/>
      <c r="AJ227" s="201"/>
      <c r="AK227" s="201"/>
      <c r="AL227" s="201"/>
      <c r="AM227" s="201"/>
      <c r="AN227" s="201"/>
      <c r="AO227" s="201"/>
      <c r="AP227" s="201"/>
      <c r="AQ227" s="201"/>
      <c r="AR227" s="201"/>
      <c r="AS227" s="201"/>
      <c r="AT227" s="201"/>
    </row>
    <row r="228" spans="21:46" ht="39.950000000000003" customHeight="1" x14ac:dyDescent="0.25">
      <c r="U228" s="201"/>
      <c r="V228" s="201"/>
      <c r="W228" s="201"/>
      <c r="X228" s="201"/>
      <c r="Y228" s="201"/>
      <c r="Z228" s="201"/>
      <c r="AA228" s="201"/>
      <c r="AB228" s="201"/>
      <c r="AC228" s="201"/>
      <c r="AD228" s="201"/>
      <c r="AE228" s="201"/>
      <c r="AF228" s="201"/>
      <c r="AG228" s="201"/>
      <c r="AH228" s="201"/>
      <c r="AI228" s="201"/>
      <c r="AJ228" s="201"/>
      <c r="AK228" s="201"/>
      <c r="AL228" s="201"/>
      <c r="AM228" s="201"/>
      <c r="AN228" s="201"/>
      <c r="AO228" s="201"/>
      <c r="AP228" s="201"/>
      <c r="AQ228" s="201"/>
      <c r="AR228" s="201"/>
      <c r="AS228" s="201"/>
      <c r="AT228" s="201"/>
    </row>
    <row r="229" spans="21:46" ht="39.950000000000003" customHeight="1" x14ac:dyDescent="0.25">
      <c r="U229" s="201"/>
      <c r="V229" s="201"/>
      <c r="W229" s="201"/>
      <c r="X229" s="201"/>
      <c r="Y229" s="201"/>
      <c r="Z229" s="201"/>
      <c r="AA229" s="201"/>
      <c r="AB229" s="201"/>
      <c r="AC229" s="201"/>
      <c r="AD229" s="201"/>
      <c r="AE229" s="201"/>
      <c r="AF229" s="201"/>
      <c r="AG229" s="201"/>
      <c r="AH229" s="201"/>
      <c r="AI229" s="201"/>
      <c r="AJ229" s="201"/>
      <c r="AK229" s="201"/>
      <c r="AL229" s="201"/>
      <c r="AM229" s="201"/>
      <c r="AN229" s="201"/>
      <c r="AO229" s="201"/>
      <c r="AP229" s="201"/>
      <c r="AQ229" s="201"/>
      <c r="AR229" s="201"/>
      <c r="AS229" s="201"/>
      <c r="AT229" s="201"/>
    </row>
    <row r="230" spans="21:46" ht="39.950000000000003" customHeight="1" x14ac:dyDescent="0.25">
      <c r="U230" s="201"/>
      <c r="V230" s="201"/>
      <c r="W230" s="201"/>
      <c r="X230" s="201"/>
      <c r="Y230" s="201"/>
      <c r="Z230" s="201"/>
      <c r="AA230" s="201"/>
      <c r="AB230" s="201"/>
      <c r="AC230" s="201"/>
      <c r="AD230" s="201"/>
      <c r="AE230" s="201"/>
      <c r="AF230" s="201"/>
      <c r="AG230" s="201"/>
      <c r="AH230" s="201"/>
      <c r="AI230" s="201"/>
      <c r="AJ230" s="201"/>
      <c r="AK230" s="201"/>
      <c r="AL230" s="201"/>
      <c r="AM230" s="201"/>
      <c r="AN230" s="201"/>
      <c r="AO230" s="201"/>
      <c r="AP230" s="201"/>
      <c r="AQ230" s="201"/>
      <c r="AR230" s="201"/>
      <c r="AS230" s="201"/>
      <c r="AT230" s="201"/>
    </row>
    <row r="231" spans="21:46" ht="39.950000000000003" customHeight="1" x14ac:dyDescent="0.25">
      <c r="U231" s="201"/>
      <c r="V231" s="201"/>
      <c r="W231" s="201"/>
      <c r="X231" s="201"/>
      <c r="Y231" s="201"/>
      <c r="Z231" s="201"/>
      <c r="AA231" s="201"/>
      <c r="AB231" s="201"/>
      <c r="AC231" s="201"/>
      <c r="AD231" s="201"/>
      <c r="AE231" s="201"/>
      <c r="AF231" s="201"/>
      <c r="AG231" s="201"/>
      <c r="AH231" s="201"/>
      <c r="AI231" s="201"/>
      <c r="AJ231" s="201"/>
      <c r="AK231" s="201"/>
      <c r="AL231" s="201"/>
      <c r="AM231" s="201"/>
      <c r="AN231" s="201"/>
      <c r="AO231" s="201"/>
      <c r="AP231" s="201"/>
      <c r="AQ231" s="201"/>
      <c r="AR231" s="201"/>
      <c r="AS231" s="201"/>
      <c r="AT231" s="201"/>
    </row>
    <row r="232" spans="21:46" ht="39.950000000000003" customHeight="1" x14ac:dyDescent="0.25">
      <c r="U232" s="201"/>
      <c r="V232" s="201"/>
      <c r="W232" s="201"/>
      <c r="X232" s="201"/>
      <c r="Y232" s="201"/>
      <c r="Z232" s="201"/>
      <c r="AA232" s="201"/>
      <c r="AB232" s="201"/>
      <c r="AC232" s="201"/>
      <c r="AD232" s="201"/>
      <c r="AE232" s="201"/>
      <c r="AF232" s="201"/>
      <c r="AG232" s="201"/>
      <c r="AH232" s="201"/>
      <c r="AI232" s="201"/>
      <c r="AJ232" s="201"/>
      <c r="AK232" s="201"/>
      <c r="AL232" s="201"/>
      <c r="AM232" s="201"/>
      <c r="AN232" s="201"/>
      <c r="AO232" s="201"/>
      <c r="AP232" s="201"/>
      <c r="AQ232" s="201"/>
      <c r="AR232" s="201"/>
      <c r="AS232" s="201"/>
      <c r="AT232" s="201"/>
    </row>
    <row r="233" spans="21:46" ht="39.950000000000003" customHeight="1" x14ac:dyDescent="0.25">
      <c r="U233" s="201"/>
      <c r="V233" s="201"/>
      <c r="W233" s="201"/>
      <c r="X233" s="201"/>
      <c r="Y233" s="201"/>
      <c r="Z233" s="201"/>
      <c r="AA233" s="201"/>
      <c r="AB233" s="201"/>
      <c r="AC233" s="201"/>
      <c r="AD233" s="201"/>
      <c r="AE233" s="201"/>
      <c r="AF233" s="201"/>
      <c r="AG233" s="201"/>
      <c r="AH233" s="201"/>
      <c r="AI233" s="201"/>
      <c r="AJ233" s="201"/>
      <c r="AK233" s="201"/>
      <c r="AL233" s="201"/>
      <c r="AM233" s="201"/>
      <c r="AN233" s="201"/>
      <c r="AO233" s="201"/>
      <c r="AP233" s="201"/>
      <c r="AQ233" s="201"/>
      <c r="AR233" s="201"/>
      <c r="AS233" s="201"/>
      <c r="AT233" s="201"/>
    </row>
    <row r="234" spans="21:46" ht="39.950000000000003" customHeight="1" x14ac:dyDescent="0.25">
      <c r="U234" s="201"/>
      <c r="V234" s="201"/>
      <c r="W234" s="201"/>
      <c r="X234" s="201"/>
      <c r="Y234" s="201"/>
      <c r="Z234" s="201"/>
      <c r="AA234" s="201"/>
      <c r="AB234" s="201"/>
      <c r="AC234" s="201"/>
      <c r="AD234" s="201"/>
      <c r="AE234" s="201"/>
      <c r="AF234" s="201"/>
      <c r="AG234" s="201"/>
      <c r="AH234" s="201"/>
      <c r="AI234" s="201"/>
      <c r="AJ234" s="201"/>
      <c r="AK234" s="201"/>
      <c r="AL234" s="201"/>
      <c r="AM234" s="201"/>
      <c r="AN234" s="201"/>
      <c r="AO234" s="201"/>
      <c r="AP234" s="201"/>
      <c r="AQ234" s="201"/>
      <c r="AR234" s="201"/>
      <c r="AS234" s="201"/>
      <c r="AT234" s="201"/>
    </row>
    <row r="235" spans="21:46" ht="39.950000000000003" customHeight="1" x14ac:dyDescent="0.25">
      <c r="U235" s="201"/>
      <c r="V235" s="201"/>
      <c r="W235" s="201"/>
      <c r="X235" s="201"/>
      <c r="Y235" s="201"/>
      <c r="Z235" s="201"/>
      <c r="AA235" s="201"/>
      <c r="AB235" s="201"/>
      <c r="AC235" s="201"/>
      <c r="AD235" s="201"/>
      <c r="AE235" s="201"/>
      <c r="AF235" s="201"/>
      <c r="AG235" s="201"/>
      <c r="AH235" s="201"/>
      <c r="AI235" s="201"/>
      <c r="AJ235" s="201"/>
      <c r="AK235" s="201"/>
      <c r="AL235" s="201"/>
      <c r="AM235" s="201"/>
      <c r="AN235" s="201"/>
      <c r="AO235" s="201"/>
      <c r="AP235" s="201"/>
      <c r="AQ235" s="201"/>
      <c r="AR235" s="201"/>
      <c r="AS235" s="201"/>
      <c r="AT235" s="201"/>
    </row>
    <row r="236" spans="21:46" ht="39.950000000000003" customHeight="1" x14ac:dyDescent="0.25">
      <c r="U236" s="201"/>
      <c r="V236" s="201"/>
      <c r="W236" s="201"/>
      <c r="X236" s="201"/>
      <c r="Y236" s="201"/>
      <c r="Z236" s="201"/>
      <c r="AA236" s="201"/>
      <c r="AB236" s="201"/>
      <c r="AC236" s="201"/>
      <c r="AD236" s="201"/>
      <c r="AE236" s="201"/>
      <c r="AF236" s="201"/>
      <c r="AG236" s="201"/>
      <c r="AH236" s="201"/>
      <c r="AI236" s="201"/>
      <c r="AJ236" s="201"/>
      <c r="AK236" s="201"/>
      <c r="AL236" s="201"/>
      <c r="AM236" s="201"/>
      <c r="AN236" s="201"/>
      <c r="AO236" s="201"/>
      <c r="AP236" s="201"/>
      <c r="AQ236" s="201"/>
      <c r="AR236" s="201"/>
      <c r="AS236" s="201"/>
      <c r="AT236" s="201"/>
    </row>
    <row r="237" spans="21:46" ht="39.950000000000003" customHeight="1" x14ac:dyDescent="0.25">
      <c r="U237" s="201"/>
      <c r="V237" s="201"/>
      <c r="W237" s="201"/>
      <c r="X237" s="201"/>
      <c r="Y237" s="201"/>
      <c r="Z237" s="201"/>
      <c r="AA237" s="201"/>
      <c r="AB237" s="201"/>
      <c r="AC237" s="201"/>
      <c r="AD237" s="201"/>
      <c r="AE237" s="201"/>
      <c r="AF237" s="201"/>
      <c r="AG237" s="201"/>
      <c r="AH237" s="201"/>
      <c r="AI237" s="201"/>
      <c r="AJ237" s="201"/>
      <c r="AK237" s="201"/>
      <c r="AL237" s="201"/>
      <c r="AM237" s="201"/>
      <c r="AN237" s="201"/>
      <c r="AO237" s="201"/>
      <c r="AP237" s="201"/>
      <c r="AQ237" s="201"/>
      <c r="AR237" s="201"/>
      <c r="AS237" s="201"/>
      <c r="AT237" s="201"/>
    </row>
    <row r="238" spans="21:46" ht="39.950000000000003" customHeight="1" x14ac:dyDescent="0.25">
      <c r="U238" s="201"/>
      <c r="V238" s="201"/>
      <c r="W238" s="201"/>
      <c r="X238" s="201"/>
      <c r="Y238" s="201"/>
      <c r="Z238" s="201"/>
      <c r="AA238" s="201"/>
      <c r="AB238" s="201"/>
      <c r="AC238" s="201"/>
      <c r="AD238" s="201"/>
      <c r="AE238" s="201"/>
      <c r="AF238" s="201"/>
      <c r="AG238" s="201"/>
      <c r="AH238" s="201"/>
      <c r="AI238" s="201"/>
      <c r="AJ238" s="201"/>
      <c r="AK238" s="201"/>
      <c r="AL238" s="201"/>
      <c r="AM238" s="201"/>
      <c r="AN238" s="201"/>
      <c r="AO238" s="201"/>
      <c r="AP238" s="201"/>
      <c r="AQ238" s="201"/>
      <c r="AR238" s="201"/>
      <c r="AS238" s="201"/>
      <c r="AT238" s="201"/>
    </row>
    <row r="239" spans="21:46" ht="39.950000000000003" customHeight="1" x14ac:dyDescent="0.25">
      <c r="U239" s="201"/>
      <c r="V239" s="201"/>
      <c r="W239" s="201"/>
      <c r="X239" s="201"/>
      <c r="Y239" s="201"/>
      <c r="Z239" s="201"/>
      <c r="AA239" s="201"/>
      <c r="AB239" s="201"/>
      <c r="AC239" s="201"/>
      <c r="AD239" s="201"/>
      <c r="AE239" s="201"/>
      <c r="AF239" s="201"/>
      <c r="AG239" s="201"/>
      <c r="AH239" s="201"/>
      <c r="AI239" s="201"/>
      <c r="AJ239" s="201"/>
      <c r="AK239" s="201"/>
      <c r="AL239" s="201"/>
      <c r="AM239" s="201"/>
      <c r="AN239" s="201"/>
      <c r="AO239" s="201"/>
      <c r="AP239" s="201"/>
      <c r="AQ239" s="201"/>
      <c r="AR239" s="201"/>
      <c r="AS239" s="201"/>
      <c r="AT239" s="201"/>
    </row>
    <row r="240" spans="21:46" ht="39.950000000000003" customHeight="1" x14ac:dyDescent="0.25">
      <c r="U240" s="201"/>
      <c r="V240" s="201"/>
      <c r="W240" s="201"/>
      <c r="X240" s="201"/>
      <c r="Y240" s="201"/>
      <c r="Z240" s="201"/>
      <c r="AA240" s="201"/>
      <c r="AB240" s="201"/>
      <c r="AC240" s="201"/>
      <c r="AD240" s="201"/>
      <c r="AE240" s="201"/>
      <c r="AF240" s="201"/>
      <c r="AG240" s="201"/>
      <c r="AH240" s="201"/>
      <c r="AI240" s="201"/>
      <c r="AJ240" s="201"/>
      <c r="AK240" s="201"/>
      <c r="AL240" s="201"/>
      <c r="AM240" s="201"/>
      <c r="AN240" s="201"/>
      <c r="AO240" s="201"/>
      <c r="AP240" s="201"/>
      <c r="AQ240" s="201"/>
      <c r="AR240" s="201"/>
      <c r="AS240" s="201"/>
      <c r="AT240" s="201"/>
    </row>
    <row r="241" spans="21:46" ht="39.950000000000003" customHeight="1" x14ac:dyDescent="0.25">
      <c r="U241" s="201"/>
      <c r="V241" s="201"/>
      <c r="W241" s="201"/>
      <c r="X241" s="201"/>
      <c r="Y241" s="201"/>
      <c r="Z241" s="201"/>
      <c r="AA241" s="201"/>
      <c r="AB241" s="201"/>
      <c r="AC241" s="201"/>
      <c r="AD241" s="201"/>
      <c r="AE241" s="201"/>
      <c r="AF241" s="201"/>
      <c r="AG241" s="201"/>
      <c r="AH241" s="201"/>
      <c r="AI241" s="201"/>
      <c r="AJ241" s="201"/>
      <c r="AK241" s="201"/>
      <c r="AL241" s="201"/>
      <c r="AM241" s="201"/>
      <c r="AN241" s="201"/>
      <c r="AO241" s="201"/>
      <c r="AP241" s="201"/>
      <c r="AQ241" s="201"/>
      <c r="AR241" s="201"/>
      <c r="AS241" s="201"/>
      <c r="AT241" s="201"/>
    </row>
    <row r="242" spans="21:46" ht="39.950000000000003" customHeight="1" x14ac:dyDescent="0.25">
      <c r="U242" s="201"/>
      <c r="V242" s="201"/>
      <c r="W242" s="201"/>
      <c r="X242" s="201"/>
      <c r="Y242" s="201"/>
      <c r="Z242" s="201"/>
      <c r="AA242" s="201"/>
      <c r="AB242" s="201"/>
      <c r="AC242" s="201"/>
      <c r="AD242" s="201"/>
      <c r="AE242" s="201"/>
      <c r="AF242" s="201"/>
      <c r="AG242" s="201"/>
      <c r="AH242" s="201"/>
      <c r="AI242" s="201"/>
      <c r="AJ242" s="201"/>
      <c r="AK242" s="201"/>
      <c r="AL242" s="201"/>
      <c r="AM242" s="201"/>
      <c r="AN242" s="201"/>
      <c r="AO242" s="201"/>
      <c r="AP242" s="201"/>
      <c r="AQ242" s="201"/>
      <c r="AR242" s="201"/>
      <c r="AS242" s="201"/>
      <c r="AT242" s="201"/>
    </row>
    <row r="243" spans="21:46" ht="39.950000000000003" customHeight="1" x14ac:dyDescent="0.25">
      <c r="U243" s="201"/>
      <c r="V243" s="201"/>
      <c r="W243" s="201"/>
      <c r="X243" s="201"/>
      <c r="Y243" s="201"/>
      <c r="Z243" s="201"/>
      <c r="AA243" s="201"/>
      <c r="AB243" s="201"/>
      <c r="AC243" s="201"/>
      <c r="AD243" s="201"/>
      <c r="AE243" s="201"/>
      <c r="AF243" s="201"/>
      <c r="AG243" s="201"/>
      <c r="AH243" s="201"/>
      <c r="AI243" s="201"/>
      <c r="AJ243" s="201"/>
      <c r="AK243" s="201"/>
      <c r="AL243" s="201"/>
      <c r="AM243" s="201"/>
      <c r="AN243" s="201"/>
      <c r="AO243" s="201"/>
      <c r="AP243" s="201"/>
      <c r="AQ243" s="201"/>
      <c r="AR243" s="201"/>
      <c r="AS243" s="201"/>
      <c r="AT243" s="201"/>
    </row>
    <row r="244" spans="21:46" ht="39.950000000000003" customHeight="1" x14ac:dyDescent="0.25">
      <c r="U244" s="201"/>
      <c r="V244" s="201"/>
      <c r="W244" s="201"/>
      <c r="X244" s="201"/>
      <c r="Y244" s="201"/>
      <c r="Z244" s="201"/>
      <c r="AA244" s="201"/>
      <c r="AB244" s="201"/>
      <c r="AC244" s="201"/>
      <c r="AD244" s="201"/>
      <c r="AE244" s="201"/>
      <c r="AF244" s="201"/>
      <c r="AG244" s="201"/>
      <c r="AH244" s="201"/>
      <c r="AI244" s="201"/>
      <c r="AJ244" s="201"/>
      <c r="AK244" s="201"/>
      <c r="AL244" s="201"/>
      <c r="AM244" s="201"/>
      <c r="AN244" s="201"/>
      <c r="AO244" s="201"/>
      <c r="AP244" s="201"/>
      <c r="AQ244" s="201"/>
      <c r="AR244" s="201"/>
      <c r="AS244" s="201"/>
      <c r="AT244" s="201"/>
    </row>
    <row r="245" spans="21:46" ht="39.950000000000003" customHeight="1" x14ac:dyDescent="0.25">
      <c r="U245" s="201"/>
      <c r="V245" s="201"/>
      <c r="W245" s="201"/>
      <c r="X245" s="201"/>
      <c r="Y245" s="201"/>
      <c r="Z245" s="201"/>
      <c r="AA245" s="201"/>
      <c r="AB245" s="201"/>
      <c r="AC245" s="201"/>
      <c r="AD245" s="201"/>
      <c r="AE245" s="201"/>
      <c r="AF245" s="201"/>
      <c r="AG245" s="201"/>
      <c r="AH245" s="201"/>
      <c r="AI245" s="201"/>
      <c r="AJ245" s="201"/>
      <c r="AK245" s="201"/>
      <c r="AL245" s="201"/>
      <c r="AM245" s="201"/>
      <c r="AN245" s="201"/>
      <c r="AO245" s="201"/>
      <c r="AP245" s="201"/>
      <c r="AQ245" s="201"/>
      <c r="AR245" s="201"/>
      <c r="AS245" s="201"/>
      <c r="AT245" s="201"/>
    </row>
    <row r="246" spans="21:46" ht="39.950000000000003" customHeight="1" x14ac:dyDescent="0.25">
      <c r="U246" s="201"/>
      <c r="V246" s="201"/>
      <c r="W246" s="201"/>
      <c r="X246" s="201"/>
      <c r="Y246" s="201"/>
      <c r="Z246" s="201"/>
      <c r="AA246" s="201"/>
      <c r="AB246" s="201"/>
      <c r="AC246" s="201"/>
      <c r="AD246" s="201"/>
      <c r="AE246" s="201"/>
      <c r="AF246" s="201"/>
      <c r="AG246" s="201"/>
      <c r="AH246" s="201"/>
      <c r="AI246" s="201"/>
      <c r="AJ246" s="201"/>
      <c r="AK246" s="201"/>
      <c r="AL246" s="201"/>
      <c r="AM246" s="201"/>
      <c r="AN246" s="201"/>
      <c r="AO246" s="201"/>
      <c r="AP246" s="201"/>
      <c r="AQ246" s="201"/>
      <c r="AR246" s="201"/>
      <c r="AS246" s="201"/>
      <c r="AT246" s="201"/>
    </row>
    <row r="247" spans="21:46" ht="39.950000000000003" customHeight="1" x14ac:dyDescent="0.25">
      <c r="U247" s="201"/>
      <c r="V247" s="201"/>
      <c r="W247" s="201"/>
      <c r="X247" s="201"/>
      <c r="Y247" s="201"/>
      <c r="Z247" s="201"/>
      <c r="AA247" s="201"/>
      <c r="AB247" s="201"/>
      <c r="AC247" s="201"/>
      <c r="AD247" s="201"/>
      <c r="AE247" s="201"/>
      <c r="AF247" s="201"/>
      <c r="AG247" s="201"/>
      <c r="AH247" s="201"/>
      <c r="AI247" s="201"/>
      <c r="AJ247" s="201"/>
      <c r="AK247" s="201"/>
      <c r="AL247" s="201"/>
      <c r="AM247" s="201"/>
      <c r="AN247" s="201"/>
      <c r="AO247" s="201"/>
      <c r="AP247" s="201"/>
      <c r="AQ247" s="201"/>
      <c r="AR247" s="201"/>
      <c r="AS247" s="201"/>
      <c r="AT247" s="201"/>
    </row>
    <row r="248" spans="21:46" ht="39.950000000000003" customHeight="1" x14ac:dyDescent="0.25">
      <c r="U248" s="201"/>
      <c r="V248" s="201"/>
      <c r="W248" s="201"/>
      <c r="X248" s="201"/>
      <c r="Y248" s="201"/>
      <c r="Z248" s="201"/>
      <c r="AA248" s="201"/>
      <c r="AB248" s="201"/>
      <c r="AC248" s="201"/>
      <c r="AD248" s="201"/>
      <c r="AE248" s="201"/>
      <c r="AF248" s="201"/>
      <c r="AG248" s="201"/>
      <c r="AH248" s="201"/>
      <c r="AI248" s="201"/>
      <c r="AJ248" s="201"/>
      <c r="AK248" s="201"/>
      <c r="AL248" s="201"/>
      <c r="AM248" s="201"/>
      <c r="AN248" s="201"/>
      <c r="AO248" s="201"/>
      <c r="AP248" s="201"/>
      <c r="AQ248" s="201"/>
      <c r="AR248" s="201"/>
      <c r="AS248" s="201"/>
      <c r="AT248" s="201"/>
    </row>
    <row r="249" spans="21:46" ht="39.950000000000003" customHeight="1" x14ac:dyDescent="0.25">
      <c r="U249" s="201"/>
      <c r="V249" s="201"/>
      <c r="W249" s="201"/>
      <c r="X249" s="201"/>
      <c r="Y249" s="201"/>
      <c r="Z249" s="201"/>
      <c r="AA249" s="201"/>
      <c r="AB249" s="201"/>
      <c r="AC249" s="201"/>
      <c r="AD249" s="201"/>
      <c r="AE249" s="201"/>
      <c r="AF249" s="201"/>
      <c r="AG249" s="201"/>
      <c r="AH249" s="201"/>
      <c r="AI249" s="201"/>
      <c r="AJ249" s="201"/>
      <c r="AK249" s="201"/>
      <c r="AL249" s="201"/>
      <c r="AM249" s="201"/>
      <c r="AN249" s="201"/>
      <c r="AO249" s="201"/>
      <c r="AP249" s="201"/>
      <c r="AQ249" s="201"/>
      <c r="AR249" s="201"/>
      <c r="AS249" s="201"/>
      <c r="AT249" s="201"/>
    </row>
    <row r="250" spans="21:46" ht="39.950000000000003" customHeight="1" x14ac:dyDescent="0.25">
      <c r="U250" s="201"/>
      <c r="V250" s="201"/>
      <c r="W250" s="201"/>
      <c r="X250" s="201"/>
      <c r="Y250" s="201"/>
      <c r="Z250" s="201"/>
      <c r="AA250" s="201"/>
      <c r="AB250" s="201"/>
      <c r="AC250" s="201"/>
      <c r="AD250" s="201"/>
      <c r="AE250" s="201"/>
      <c r="AF250" s="201"/>
      <c r="AG250" s="201"/>
      <c r="AH250" s="201"/>
      <c r="AI250" s="201"/>
      <c r="AJ250" s="201"/>
      <c r="AK250" s="201"/>
      <c r="AL250" s="201"/>
      <c r="AM250" s="201"/>
      <c r="AN250" s="201"/>
      <c r="AO250" s="201"/>
      <c r="AP250" s="201"/>
      <c r="AQ250" s="201"/>
      <c r="AR250" s="201"/>
      <c r="AS250" s="201"/>
      <c r="AT250" s="201"/>
    </row>
    <row r="251" spans="21:46" ht="39.950000000000003" customHeight="1" x14ac:dyDescent="0.25">
      <c r="U251" s="201"/>
      <c r="V251" s="201"/>
      <c r="W251" s="201"/>
      <c r="X251" s="201"/>
      <c r="Y251" s="201"/>
      <c r="Z251" s="201"/>
      <c r="AA251" s="201"/>
      <c r="AB251" s="201"/>
      <c r="AC251" s="201"/>
      <c r="AD251" s="201"/>
      <c r="AE251" s="201"/>
      <c r="AF251" s="201"/>
      <c r="AG251" s="201"/>
      <c r="AH251" s="201"/>
      <c r="AI251" s="201"/>
      <c r="AJ251" s="201"/>
      <c r="AK251" s="201"/>
      <c r="AL251" s="201"/>
      <c r="AM251" s="201"/>
      <c r="AN251" s="201"/>
      <c r="AO251" s="201"/>
      <c r="AP251" s="201"/>
      <c r="AQ251" s="201"/>
      <c r="AR251" s="201"/>
      <c r="AS251" s="201"/>
      <c r="AT251" s="201"/>
    </row>
    <row r="252" spans="21:46" ht="39.950000000000003" customHeight="1" x14ac:dyDescent="0.25">
      <c r="U252" s="201"/>
      <c r="V252" s="201"/>
      <c r="W252" s="201"/>
      <c r="X252" s="201"/>
      <c r="Y252" s="201"/>
      <c r="Z252" s="201"/>
      <c r="AA252" s="201"/>
      <c r="AB252" s="201"/>
      <c r="AC252" s="201"/>
      <c r="AD252" s="201"/>
      <c r="AE252" s="201"/>
      <c r="AF252" s="201"/>
      <c r="AG252" s="201"/>
      <c r="AH252" s="201"/>
      <c r="AI252" s="201"/>
      <c r="AJ252" s="201"/>
      <c r="AK252" s="201"/>
      <c r="AL252" s="201"/>
      <c r="AM252" s="201"/>
      <c r="AN252" s="201"/>
      <c r="AO252" s="201"/>
      <c r="AP252" s="201"/>
      <c r="AQ252" s="201"/>
      <c r="AR252" s="201"/>
      <c r="AS252" s="201"/>
      <c r="AT252" s="201"/>
    </row>
    <row r="253" spans="21:46" ht="39.950000000000003" customHeight="1" x14ac:dyDescent="0.25">
      <c r="U253" s="201"/>
      <c r="V253" s="201"/>
      <c r="W253" s="201"/>
      <c r="X253" s="201"/>
      <c r="Y253" s="201"/>
      <c r="Z253" s="201"/>
      <c r="AA253" s="201"/>
      <c r="AB253" s="201"/>
      <c r="AC253" s="201"/>
      <c r="AD253" s="201"/>
      <c r="AE253" s="201"/>
      <c r="AF253" s="201"/>
      <c r="AG253" s="201"/>
      <c r="AH253" s="201"/>
      <c r="AI253" s="201"/>
      <c r="AJ253" s="201"/>
      <c r="AK253" s="201"/>
      <c r="AL253" s="201"/>
      <c r="AM253" s="201"/>
      <c r="AN253" s="201"/>
      <c r="AO253" s="201"/>
      <c r="AP253" s="201"/>
      <c r="AQ253" s="201"/>
      <c r="AR253" s="201"/>
      <c r="AS253" s="201"/>
      <c r="AT253" s="201"/>
    </row>
    <row r="254" spans="21:46" ht="39.950000000000003" customHeight="1" x14ac:dyDescent="0.25">
      <c r="U254" s="201"/>
      <c r="V254" s="201"/>
      <c r="W254" s="201"/>
      <c r="X254" s="201"/>
      <c r="Y254" s="201"/>
      <c r="Z254" s="201"/>
      <c r="AA254" s="201"/>
      <c r="AB254" s="201"/>
      <c r="AC254" s="201"/>
      <c r="AD254" s="201"/>
      <c r="AE254" s="201"/>
      <c r="AF254" s="201"/>
      <c r="AG254" s="201"/>
      <c r="AH254" s="201"/>
      <c r="AI254" s="201"/>
      <c r="AJ254" s="201"/>
      <c r="AK254" s="201"/>
      <c r="AL254" s="201"/>
      <c r="AM254" s="201"/>
      <c r="AN254" s="201"/>
      <c r="AO254" s="201"/>
      <c r="AP254" s="201"/>
      <c r="AQ254" s="201"/>
      <c r="AR254" s="201"/>
      <c r="AS254" s="201"/>
      <c r="AT254" s="201"/>
    </row>
    <row r="255" spans="21:46" ht="39.950000000000003" customHeight="1" x14ac:dyDescent="0.25">
      <c r="U255" s="201"/>
      <c r="V255" s="201"/>
      <c r="W255" s="201"/>
      <c r="X255" s="201"/>
      <c r="Y255" s="201"/>
      <c r="Z255" s="201"/>
      <c r="AA255" s="201"/>
      <c r="AB255" s="201"/>
      <c r="AC255" s="201"/>
      <c r="AD255" s="201"/>
      <c r="AE255" s="201"/>
      <c r="AF255" s="201"/>
      <c r="AG255" s="201"/>
      <c r="AH255" s="201"/>
      <c r="AI255" s="201"/>
      <c r="AJ255" s="201"/>
      <c r="AK255" s="201"/>
      <c r="AL255" s="201"/>
      <c r="AM255" s="201"/>
      <c r="AN255" s="201"/>
      <c r="AO255" s="201"/>
      <c r="AP255" s="201"/>
      <c r="AQ255" s="201"/>
      <c r="AR255" s="201"/>
      <c r="AS255" s="201"/>
      <c r="AT255" s="201"/>
    </row>
    <row r="256" spans="21:46" ht="39.950000000000003" customHeight="1" x14ac:dyDescent="0.25">
      <c r="U256" s="201"/>
      <c r="V256" s="201"/>
      <c r="W256" s="201"/>
      <c r="X256" s="201"/>
      <c r="Y256" s="201"/>
      <c r="Z256" s="201"/>
      <c r="AA256" s="201"/>
      <c r="AB256" s="201"/>
      <c r="AC256" s="201"/>
      <c r="AD256" s="201"/>
      <c r="AE256" s="201"/>
      <c r="AF256" s="201"/>
      <c r="AG256" s="201"/>
      <c r="AH256" s="201"/>
      <c r="AI256" s="201"/>
      <c r="AJ256" s="201"/>
      <c r="AK256" s="201"/>
      <c r="AL256" s="201"/>
      <c r="AM256" s="201"/>
      <c r="AN256" s="201"/>
      <c r="AO256" s="201"/>
      <c r="AP256" s="201"/>
      <c r="AQ256" s="201"/>
      <c r="AR256" s="201"/>
      <c r="AS256" s="201"/>
      <c r="AT256" s="201"/>
    </row>
    <row r="257" spans="21:46" ht="39.950000000000003" customHeight="1" x14ac:dyDescent="0.25">
      <c r="U257" s="201"/>
      <c r="V257" s="201"/>
      <c r="W257" s="201"/>
      <c r="X257" s="201"/>
      <c r="Y257" s="201"/>
      <c r="Z257" s="201"/>
      <c r="AA257" s="201"/>
      <c r="AB257" s="201"/>
      <c r="AC257" s="201"/>
      <c r="AD257" s="201"/>
      <c r="AE257" s="201"/>
      <c r="AF257" s="201"/>
      <c r="AG257" s="201"/>
      <c r="AH257" s="201"/>
      <c r="AI257" s="201"/>
      <c r="AJ257" s="201"/>
      <c r="AK257" s="201"/>
      <c r="AL257" s="201"/>
      <c r="AM257" s="201"/>
      <c r="AN257" s="201"/>
      <c r="AO257" s="201"/>
      <c r="AP257" s="201"/>
      <c r="AQ257" s="201"/>
      <c r="AR257" s="201"/>
      <c r="AS257" s="201"/>
      <c r="AT257" s="201"/>
    </row>
    <row r="258" spans="21:46" ht="39.950000000000003" customHeight="1" x14ac:dyDescent="0.25">
      <c r="U258" s="201"/>
      <c r="V258" s="201"/>
      <c r="W258" s="201"/>
      <c r="X258" s="201"/>
      <c r="Y258" s="201"/>
      <c r="Z258" s="201"/>
      <c r="AA258" s="201"/>
      <c r="AB258" s="201"/>
      <c r="AC258" s="201"/>
      <c r="AD258" s="201"/>
      <c r="AE258" s="201"/>
      <c r="AF258" s="201"/>
      <c r="AG258" s="201"/>
      <c r="AH258" s="201"/>
      <c r="AI258" s="201"/>
      <c r="AJ258" s="201"/>
      <c r="AK258" s="201"/>
      <c r="AL258" s="201"/>
      <c r="AM258" s="201"/>
      <c r="AN258" s="201"/>
      <c r="AO258" s="201"/>
      <c r="AP258" s="201"/>
      <c r="AQ258" s="201"/>
      <c r="AR258" s="201"/>
      <c r="AS258" s="201"/>
      <c r="AT258" s="201"/>
    </row>
    <row r="259" spans="21:46" ht="39.950000000000003" customHeight="1" x14ac:dyDescent="0.25">
      <c r="U259" s="201"/>
      <c r="V259" s="201"/>
      <c r="W259" s="201"/>
      <c r="X259" s="201"/>
      <c r="Y259" s="201"/>
      <c r="Z259" s="201"/>
      <c r="AA259" s="201"/>
      <c r="AB259" s="201"/>
      <c r="AC259" s="201"/>
      <c r="AD259" s="201"/>
      <c r="AE259" s="201"/>
      <c r="AF259" s="201"/>
      <c r="AG259" s="201"/>
      <c r="AH259" s="201"/>
      <c r="AI259" s="201"/>
      <c r="AJ259" s="201"/>
      <c r="AK259" s="201"/>
      <c r="AL259" s="201"/>
      <c r="AM259" s="201"/>
      <c r="AN259" s="201"/>
      <c r="AO259" s="201"/>
      <c r="AP259" s="201"/>
      <c r="AQ259" s="201"/>
      <c r="AR259" s="201"/>
      <c r="AS259" s="201"/>
      <c r="AT259" s="201"/>
    </row>
    <row r="260" spans="21:46" ht="39.950000000000003" customHeight="1" x14ac:dyDescent="0.25">
      <c r="U260" s="201"/>
      <c r="V260" s="201"/>
      <c r="W260" s="201"/>
      <c r="X260" s="201"/>
      <c r="Y260" s="201"/>
      <c r="Z260" s="201"/>
      <c r="AA260" s="201"/>
      <c r="AB260" s="201"/>
      <c r="AC260" s="201"/>
      <c r="AD260" s="201"/>
      <c r="AE260" s="201"/>
      <c r="AF260" s="201"/>
      <c r="AG260" s="201"/>
      <c r="AH260" s="201"/>
      <c r="AI260" s="201"/>
      <c r="AJ260" s="201"/>
      <c r="AK260" s="201"/>
      <c r="AL260" s="201"/>
      <c r="AM260" s="201"/>
      <c r="AN260" s="201"/>
      <c r="AO260" s="201"/>
      <c r="AP260" s="201"/>
      <c r="AQ260" s="201"/>
      <c r="AR260" s="201"/>
      <c r="AS260" s="201"/>
      <c r="AT260" s="201"/>
    </row>
    <row r="261" spans="21:46" ht="39.950000000000003" customHeight="1" x14ac:dyDescent="0.25">
      <c r="U261" s="201"/>
      <c r="V261" s="201"/>
      <c r="W261" s="201"/>
      <c r="X261" s="201"/>
      <c r="Y261" s="201"/>
      <c r="Z261" s="201"/>
      <c r="AA261" s="201"/>
      <c r="AB261" s="201"/>
      <c r="AC261" s="201"/>
      <c r="AD261" s="201"/>
      <c r="AE261" s="201"/>
      <c r="AF261" s="201"/>
      <c r="AG261" s="201"/>
      <c r="AH261" s="201"/>
      <c r="AI261" s="201"/>
      <c r="AJ261" s="201"/>
      <c r="AK261" s="201"/>
      <c r="AL261" s="201"/>
      <c r="AM261" s="201"/>
      <c r="AN261" s="201"/>
      <c r="AO261" s="201"/>
      <c r="AP261" s="201"/>
      <c r="AQ261" s="201"/>
      <c r="AR261" s="201"/>
      <c r="AS261" s="201"/>
      <c r="AT261" s="201"/>
    </row>
    <row r="262" spans="21:46" ht="39.950000000000003" customHeight="1" x14ac:dyDescent="0.25">
      <c r="U262" s="201"/>
      <c r="V262" s="201"/>
      <c r="W262" s="201"/>
      <c r="X262" s="201"/>
      <c r="Y262" s="201"/>
      <c r="Z262" s="201"/>
      <c r="AA262" s="201"/>
      <c r="AB262" s="201"/>
      <c r="AC262" s="201"/>
      <c r="AD262" s="201"/>
      <c r="AE262" s="201"/>
      <c r="AF262" s="201"/>
      <c r="AG262" s="201"/>
      <c r="AH262" s="201"/>
      <c r="AI262" s="201"/>
      <c r="AJ262" s="201"/>
      <c r="AK262" s="201"/>
      <c r="AL262" s="201"/>
      <c r="AM262" s="201"/>
      <c r="AN262" s="201"/>
      <c r="AO262" s="201"/>
      <c r="AP262" s="201"/>
      <c r="AQ262" s="201"/>
      <c r="AR262" s="201"/>
      <c r="AS262" s="201"/>
      <c r="AT262" s="201"/>
    </row>
    <row r="263" spans="21:46" ht="39.950000000000003" customHeight="1" x14ac:dyDescent="0.25">
      <c r="U263" s="201"/>
      <c r="V263" s="201"/>
      <c r="W263" s="201"/>
      <c r="X263" s="201"/>
      <c r="Y263" s="201"/>
      <c r="Z263" s="201"/>
      <c r="AA263" s="201"/>
      <c r="AB263" s="201"/>
      <c r="AC263" s="201"/>
      <c r="AD263" s="201"/>
      <c r="AE263" s="201"/>
      <c r="AF263" s="201"/>
      <c r="AG263" s="201"/>
      <c r="AH263" s="201"/>
      <c r="AI263" s="201"/>
      <c r="AJ263" s="201"/>
      <c r="AK263" s="201"/>
      <c r="AL263" s="201"/>
      <c r="AM263" s="201"/>
      <c r="AN263" s="201"/>
      <c r="AO263" s="201"/>
      <c r="AP263" s="201"/>
      <c r="AQ263" s="201"/>
      <c r="AR263" s="201"/>
      <c r="AS263" s="201"/>
      <c r="AT263" s="201"/>
    </row>
    <row r="264" spans="21:46" ht="39.950000000000003" customHeight="1" x14ac:dyDescent="0.25">
      <c r="U264" s="201"/>
      <c r="V264" s="201"/>
      <c r="W264" s="201"/>
      <c r="X264" s="201"/>
      <c r="Y264" s="201"/>
      <c r="Z264" s="201"/>
      <c r="AA264" s="201"/>
      <c r="AB264" s="201"/>
      <c r="AC264" s="201"/>
      <c r="AD264" s="201"/>
      <c r="AE264" s="201"/>
      <c r="AF264" s="201"/>
      <c r="AG264" s="201"/>
      <c r="AH264" s="201"/>
      <c r="AI264" s="201"/>
      <c r="AJ264" s="201"/>
      <c r="AK264" s="201"/>
      <c r="AL264" s="201"/>
      <c r="AM264" s="201"/>
      <c r="AN264" s="201"/>
      <c r="AO264" s="201"/>
      <c r="AP264" s="201"/>
      <c r="AQ264" s="201"/>
      <c r="AR264" s="201"/>
      <c r="AS264" s="201"/>
      <c r="AT264" s="201"/>
    </row>
    <row r="265" spans="21:46" ht="39.950000000000003" customHeight="1" x14ac:dyDescent="0.25">
      <c r="U265" s="201"/>
      <c r="V265" s="201"/>
      <c r="W265" s="201"/>
      <c r="X265" s="201"/>
      <c r="Y265" s="201"/>
      <c r="Z265" s="201"/>
      <c r="AA265" s="201"/>
      <c r="AB265" s="201"/>
      <c r="AC265" s="201"/>
      <c r="AD265" s="201"/>
      <c r="AE265" s="201"/>
      <c r="AF265" s="201"/>
      <c r="AG265" s="201"/>
      <c r="AH265" s="201"/>
      <c r="AI265" s="201"/>
      <c r="AJ265" s="201"/>
      <c r="AK265" s="201"/>
      <c r="AL265" s="201"/>
      <c r="AM265" s="201"/>
      <c r="AN265" s="201"/>
      <c r="AO265" s="201"/>
      <c r="AP265" s="201"/>
      <c r="AQ265" s="201"/>
      <c r="AR265" s="201"/>
      <c r="AS265" s="201"/>
      <c r="AT265" s="201"/>
    </row>
    <row r="266" spans="21:46" ht="39.950000000000003" customHeight="1" x14ac:dyDescent="0.25">
      <c r="U266" s="201"/>
      <c r="V266" s="201"/>
      <c r="W266" s="201"/>
      <c r="X266" s="201"/>
      <c r="Y266" s="201"/>
      <c r="Z266" s="201"/>
      <c r="AA266" s="201"/>
      <c r="AB266" s="201"/>
      <c r="AC266" s="201"/>
      <c r="AD266" s="201"/>
      <c r="AE266" s="201"/>
      <c r="AF266" s="201"/>
      <c r="AG266" s="201"/>
      <c r="AH266" s="201"/>
      <c r="AI266" s="201"/>
      <c r="AJ266" s="201"/>
      <c r="AK266" s="201"/>
      <c r="AL266" s="201"/>
      <c r="AM266" s="201"/>
      <c r="AN266" s="201"/>
      <c r="AO266" s="201"/>
      <c r="AP266" s="201"/>
      <c r="AQ266" s="201"/>
      <c r="AR266" s="201"/>
      <c r="AS266" s="201"/>
      <c r="AT266" s="201"/>
    </row>
    <row r="267" spans="21:46" ht="39.950000000000003" customHeight="1" x14ac:dyDescent="0.25">
      <c r="U267" s="201"/>
      <c r="V267" s="201"/>
      <c r="W267" s="201"/>
      <c r="X267" s="201"/>
      <c r="Y267" s="201"/>
      <c r="Z267" s="201"/>
      <c r="AA267" s="201"/>
      <c r="AB267" s="201"/>
      <c r="AC267" s="201"/>
      <c r="AD267" s="201"/>
      <c r="AE267" s="201"/>
      <c r="AF267" s="201"/>
      <c r="AG267" s="201"/>
      <c r="AH267" s="201"/>
      <c r="AI267" s="201"/>
      <c r="AJ267" s="201"/>
      <c r="AK267" s="201"/>
      <c r="AL267" s="201"/>
      <c r="AM267" s="201"/>
      <c r="AN267" s="201"/>
      <c r="AO267" s="201"/>
      <c r="AP267" s="201"/>
      <c r="AQ267" s="201"/>
      <c r="AR267" s="201"/>
      <c r="AS267" s="201"/>
      <c r="AT267" s="201"/>
    </row>
    <row r="268" spans="21:46" ht="39.950000000000003" customHeight="1" x14ac:dyDescent="0.25">
      <c r="U268" s="201"/>
      <c r="V268" s="201"/>
      <c r="W268" s="201"/>
      <c r="X268" s="201"/>
      <c r="Y268" s="201"/>
      <c r="Z268" s="201"/>
      <c r="AA268" s="201"/>
      <c r="AB268" s="201"/>
      <c r="AC268" s="201"/>
      <c r="AD268" s="201"/>
      <c r="AE268" s="201"/>
      <c r="AF268" s="201"/>
      <c r="AG268" s="201"/>
      <c r="AH268" s="201"/>
      <c r="AI268" s="201"/>
      <c r="AJ268" s="201"/>
      <c r="AK268" s="201"/>
      <c r="AL268" s="201"/>
      <c r="AM268" s="201"/>
      <c r="AN268" s="201"/>
      <c r="AO268" s="201"/>
      <c r="AP268" s="201"/>
      <c r="AQ268" s="201"/>
      <c r="AR268" s="201"/>
      <c r="AS268" s="201"/>
      <c r="AT268" s="201"/>
    </row>
    <row r="269" spans="21:46" ht="39.950000000000003" customHeight="1" x14ac:dyDescent="0.25">
      <c r="U269" s="201"/>
      <c r="V269" s="201"/>
      <c r="W269" s="201"/>
      <c r="X269" s="201"/>
      <c r="Y269" s="201"/>
      <c r="Z269" s="201"/>
      <c r="AA269" s="201"/>
      <c r="AB269" s="201"/>
      <c r="AC269" s="201"/>
      <c r="AD269" s="201"/>
      <c r="AE269" s="201"/>
      <c r="AF269" s="201"/>
      <c r="AG269" s="201"/>
      <c r="AH269" s="201"/>
      <c r="AI269" s="201"/>
      <c r="AJ269" s="201"/>
      <c r="AK269" s="201"/>
      <c r="AL269" s="201"/>
      <c r="AM269" s="201"/>
      <c r="AN269" s="201"/>
      <c r="AO269" s="201"/>
      <c r="AP269" s="201"/>
      <c r="AQ269" s="201"/>
      <c r="AR269" s="201"/>
      <c r="AS269" s="201"/>
      <c r="AT269" s="201"/>
    </row>
    <row r="270" spans="21:46" ht="39.950000000000003" customHeight="1" x14ac:dyDescent="0.25">
      <c r="U270" s="201"/>
      <c r="V270" s="201"/>
      <c r="W270" s="201"/>
      <c r="X270" s="201"/>
      <c r="Y270" s="201"/>
      <c r="Z270" s="201"/>
      <c r="AA270" s="201"/>
      <c r="AB270" s="201"/>
      <c r="AC270" s="201"/>
      <c r="AD270" s="201"/>
      <c r="AE270" s="201"/>
      <c r="AF270" s="201"/>
      <c r="AG270" s="201"/>
      <c r="AH270" s="201"/>
      <c r="AI270" s="201"/>
      <c r="AJ270" s="201"/>
      <c r="AK270" s="201"/>
      <c r="AL270" s="201"/>
      <c r="AM270" s="201"/>
      <c r="AN270" s="201"/>
      <c r="AO270" s="201"/>
      <c r="AP270" s="201"/>
      <c r="AQ270" s="201"/>
      <c r="AR270" s="201"/>
      <c r="AS270" s="201"/>
      <c r="AT270" s="201"/>
    </row>
    <row r="271" spans="21:46" ht="39.950000000000003" customHeight="1" x14ac:dyDescent="0.25">
      <c r="U271" s="201"/>
      <c r="V271" s="201"/>
      <c r="W271" s="201"/>
      <c r="X271" s="201"/>
      <c r="Y271" s="201"/>
      <c r="Z271" s="201"/>
      <c r="AA271" s="201"/>
      <c r="AB271" s="201"/>
      <c r="AC271" s="201"/>
      <c r="AD271" s="201"/>
      <c r="AE271" s="201"/>
      <c r="AF271" s="201"/>
      <c r="AG271" s="201"/>
      <c r="AH271" s="201"/>
      <c r="AI271" s="201"/>
      <c r="AJ271" s="201"/>
      <c r="AK271" s="201"/>
      <c r="AL271" s="201"/>
      <c r="AM271" s="201"/>
      <c r="AN271" s="201"/>
      <c r="AO271" s="201"/>
      <c r="AP271" s="201"/>
      <c r="AQ271" s="201"/>
      <c r="AR271" s="201"/>
      <c r="AS271" s="201"/>
      <c r="AT271" s="201"/>
    </row>
    <row r="272" spans="21:46" ht="39.950000000000003" customHeight="1" x14ac:dyDescent="0.25">
      <c r="U272" s="201"/>
      <c r="V272" s="201"/>
      <c r="W272" s="201"/>
      <c r="X272" s="201"/>
      <c r="Y272" s="201"/>
      <c r="Z272" s="201"/>
      <c r="AA272" s="201"/>
      <c r="AB272" s="201"/>
      <c r="AC272" s="201"/>
      <c r="AD272" s="201"/>
      <c r="AE272" s="201"/>
      <c r="AF272" s="201"/>
      <c r="AG272" s="201"/>
      <c r="AH272" s="201"/>
      <c r="AI272" s="201"/>
      <c r="AJ272" s="201"/>
      <c r="AK272" s="201"/>
      <c r="AL272" s="201"/>
      <c r="AM272" s="201"/>
      <c r="AN272" s="201"/>
      <c r="AO272" s="201"/>
      <c r="AP272" s="201"/>
      <c r="AQ272" s="201"/>
      <c r="AR272" s="201"/>
      <c r="AS272" s="201"/>
      <c r="AT272" s="201"/>
    </row>
    <row r="273" spans="21:46" ht="39.950000000000003" customHeight="1" x14ac:dyDescent="0.25">
      <c r="U273" s="201"/>
      <c r="V273" s="201"/>
      <c r="W273" s="201"/>
      <c r="X273" s="201"/>
      <c r="Y273" s="201"/>
      <c r="Z273" s="201"/>
      <c r="AA273" s="201"/>
      <c r="AB273" s="201"/>
      <c r="AC273" s="201"/>
      <c r="AD273" s="201"/>
      <c r="AE273" s="201"/>
      <c r="AF273" s="201"/>
      <c r="AG273" s="201"/>
      <c r="AH273" s="201"/>
      <c r="AI273" s="201"/>
      <c r="AJ273" s="201"/>
      <c r="AK273" s="201"/>
      <c r="AL273" s="201"/>
      <c r="AM273" s="201"/>
      <c r="AN273" s="201"/>
      <c r="AO273" s="201"/>
      <c r="AP273" s="201"/>
      <c r="AQ273" s="201"/>
      <c r="AR273" s="201"/>
      <c r="AS273" s="201"/>
      <c r="AT273" s="201"/>
    </row>
    <row r="274" spans="21:46" ht="39.950000000000003" customHeight="1" x14ac:dyDescent="0.25">
      <c r="U274" s="201"/>
      <c r="V274" s="201"/>
      <c r="W274" s="201"/>
      <c r="X274" s="201"/>
      <c r="Y274" s="201"/>
      <c r="Z274" s="201"/>
      <c r="AA274" s="201"/>
      <c r="AB274" s="201"/>
      <c r="AC274" s="201"/>
      <c r="AD274" s="201"/>
      <c r="AE274" s="201"/>
      <c r="AF274" s="201"/>
      <c r="AG274" s="201"/>
      <c r="AH274" s="201"/>
      <c r="AI274" s="201"/>
      <c r="AJ274" s="201"/>
      <c r="AK274" s="201"/>
      <c r="AL274" s="201"/>
      <c r="AM274" s="201"/>
      <c r="AN274" s="201"/>
      <c r="AO274" s="201"/>
      <c r="AP274" s="201"/>
      <c r="AQ274" s="201"/>
      <c r="AR274" s="201"/>
      <c r="AS274" s="201"/>
      <c r="AT274" s="201"/>
    </row>
    <row r="275" spans="21:46" ht="39.950000000000003" customHeight="1" x14ac:dyDescent="0.25">
      <c r="U275" s="201"/>
      <c r="V275" s="201"/>
      <c r="W275" s="201"/>
      <c r="X275" s="201"/>
      <c r="Y275" s="201"/>
      <c r="Z275" s="201"/>
      <c r="AA275" s="201"/>
      <c r="AB275" s="201"/>
      <c r="AC275" s="201"/>
      <c r="AD275" s="201"/>
      <c r="AE275" s="201"/>
      <c r="AF275" s="201"/>
      <c r="AG275" s="201"/>
      <c r="AH275" s="201"/>
      <c r="AI275" s="201"/>
      <c r="AJ275" s="201"/>
      <c r="AK275" s="201"/>
      <c r="AL275" s="201"/>
      <c r="AM275" s="201"/>
      <c r="AN275" s="201"/>
      <c r="AO275" s="201"/>
      <c r="AP275" s="201"/>
      <c r="AQ275" s="201"/>
      <c r="AR275" s="201"/>
      <c r="AS275" s="201"/>
      <c r="AT275" s="201"/>
    </row>
    <row r="276" spans="21:46" ht="39.950000000000003" customHeight="1" x14ac:dyDescent="0.25">
      <c r="U276" s="201"/>
      <c r="V276" s="201"/>
      <c r="W276" s="201"/>
      <c r="X276" s="201"/>
      <c r="Y276" s="201"/>
      <c r="Z276" s="201"/>
      <c r="AA276" s="201"/>
      <c r="AB276" s="201"/>
      <c r="AC276" s="201"/>
      <c r="AD276" s="201"/>
      <c r="AE276" s="201"/>
      <c r="AF276" s="201"/>
      <c r="AG276" s="201"/>
      <c r="AH276" s="201"/>
      <c r="AI276" s="201"/>
      <c r="AJ276" s="201"/>
      <c r="AK276" s="201"/>
      <c r="AL276" s="201"/>
      <c r="AM276" s="201"/>
      <c r="AN276" s="201"/>
      <c r="AO276" s="201"/>
      <c r="AP276" s="201"/>
      <c r="AQ276" s="201"/>
      <c r="AR276" s="201"/>
      <c r="AS276" s="201"/>
      <c r="AT276" s="201"/>
    </row>
    <row r="277" spans="21:46" ht="39.950000000000003" customHeight="1" x14ac:dyDescent="0.25">
      <c r="U277" s="201"/>
      <c r="V277" s="201"/>
      <c r="W277" s="201"/>
      <c r="X277" s="201"/>
      <c r="Y277" s="201"/>
      <c r="Z277" s="201"/>
      <c r="AA277" s="201"/>
      <c r="AB277" s="201"/>
      <c r="AC277" s="201"/>
      <c r="AD277" s="201"/>
      <c r="AE277" s="201"/>
      <c r="AF277" s="201"/>
      <c r="AG277" s="201"/>
      <c r="AH277" s="201"/>
      <c r="AI277" s="201"/>
      <c r="AJ277" s="201"/>
      <c r="AK277" s="201"/>
      <c r="AL277" s="201"/>
      <c r="AM277" s="201"/>
      <c r="AN277" s="201"/>
      <c r="AO277" s="201"/>
      <c r="AP277" s="201"/>
      <c r="AQ277" s="201"/>
      <c r="AR277" s="201"/>
      <c r="AS277" s="201"/>
      <c r="AT277" s="201"/>
    </row>
    <row r="278" spans="21:46" ht="39.950000000000003" customHeight="1" x14ac:dyDescent="0.25">
      <c r="U278" s="201"/>
      <c r="V278" s="201"/>
      <c r="W278" s="201"/>
      <c r="X278" s="201"/>
      <c r="Y278" s="201"/>
      <c r="Z278" s="201"/>
      <c r="AA278" s="201"/>
      <c r="AB278" s="201"/>
      <c r="AC278" s="201"/>
      <c r="AD278" s="201"/>
      <c r="AE278" s="201"/>
      <c r="AF278" s="201"/>
      <c r="AG278" s="201"/>
      <c r="AH278" s="201"/>
      <c r="AI278" s="201"/>
      <c r="AJ278" s="201"/>
      <c r="AK278" s="201"/>
      <c r="AL278" s="201"/>
      <c r="AM278" s="201"/>
      <c r="AN278" s="201"/>
      <c r="AO278" s="201"/>
      <c r="AP278" s="201"/>
      <c r="AQ278" s="201"/>
      <c r="AR278" s="201"/>
      <c r="AS278" s="201"/>
      <c r="AT278" s="201"/>
    </row>
    <row r="279" spans="21:46" ht="39.950000000000003" customHeight="1" x14ac:dyDescent="0.25">
      <c r="U279" s="201"/>
      <c r="V279" s="201"/>
      <c r="W279" s="201"/>
      <c r="X279" s="201"/>
      <c r="Y279" s="201"/>
      <c r="Z279" s="201"/>
      <c r="AA279" s="201"/>
      <c r="AB279" s="201"/>
      <c r="AC279" s="201"/>
      <c r="AD279" s="201"/>
      <c r="AE279" s="201"/>
      <c r="AF279" s="201"/>
      <c r="AG279" s="201"/>
      <c r="AH279" s="201"/>
      <c r="AI279" s="201"/>
      <c r="AJ279" s="201"/>
      <c r="AK279" s="201"/>
      <c r="AL279" s="201"/>
      <c r="AM279" s="201"/>
      <c r="AN279" s="201"/>
      <c r="AO279" s="201"/>
      <c r="AP279" s="201"/>
      <c r="AQ279" s="201"/>
      <c r="AR279" s="201"/>
      <c r="AS279" s="201"/>
      <c r="AT279" s="201"/>
    </row>
    <row r="280" spans="21:46" ht="39.950000000000003" customHeight="1" x14ac:dyDescent="0.25">
      <c r="U280" s="201"/>
      <c r="V280" s="201"/>
      <c r="W280" s="201"/>
      <c r="X280" s="201"/>
      <c r="Y280" s="201"/>
      <c r="Z280" s="201"/>
      <c r="AA280" s="201"/>
      <c r="AB280" s="201"/>
      <c r="AC280" s="201"/>
      <c r="AD280" s="201"/>
      <c r="AE280" s="201"/>
      <c r="AF280" s="201"/>
      <c r="AG280" s="201"/>
      <c r="AH280" s="201"/>
      <c r="AI280" s="201"/>
      <c r="AJ280" s="201"/>
      <c r="AK280" s="201"/>
      <c r="AL280" s="201"/>
      <c r="AM280" s="201"/>
      <c r="AN280" s="201"/>
      <c r="AO280" s="201"/>
      <c r="AP280" s="201"/>
      <c r="AQ280" s="201"/>
      <c r="AR280" s="201"/>
      <c r="AS280" s="201"/>
      <c r="AT280" s="201"/>
    </row>
    <row r="281" spans="21:46" ht="39.950000000000003" customHeight="1" x14ac:dyDescent="0.25">
      <c r="U281" s="201"/>
      <c r="V281" s="201"/>
      <c r="W281" s="201"/>
      <c r="X281" s="201"/>
      <c r="Y281" s="201"/>
      <c r="Z281" s="201"/>
      <c r="AA281" s="201"/>
      <c r="AB281" s="201"/>
      <c r="AC281" s="201"/>
      <c r="AD281" s="201"/>
      <c r="AE281" s="201"/>
      <c r="AF281" s="201"/>
      <c r="AG281" s="201"/>
      <c r="AH281" s="201"/>
      <c r="AI281" s="201"/>
      <c r="AJ281" s="201"/>
      <c r="AK281" s="201"/>
      <c r="AL281" s="201"/>
      <c r="AM281" s="201"/>
      <c r="AN281" s="201"/>
      <c r="AO281" s="201"/>
      <c r="AP281" s="201"/>
      <c r="AQ281" s="201"/>
      <c r="AR281" s="201"/>
      <c r="AS281" s="201"/>
      <c r="AT281" s="201"/>
    </row>
    <row r="282" spans="21:46" ht="39.950000000000003" customHeight="1" x14ac:dyDescent="0.25">
      <c r="U282" s="201"/>
      <c r="V282" s="201"/>
      <c r="W282" s="201"/>
      <c r="X282" s="201"/>
      <c r="Y282" s="201"/>
      <c r="Z282" s="201"/>
      <c r="AA282" s="201"/>
      <c r="AB282" s="201"/>
      <c r="AC282" s="201"/>
      <c r="AD282" s="201"/>
      <c r="AE282" s="201"/>
      <c r="AF282" s="201"/>
      <c r="AG282" s="201"/>
      <c r="AH282" s="201"/>
      <c r="AI282" s="201"/>
      <c r="AJ282" s="201"/>
      <c r="AK282" s="201"/>
      <c r="AL282" s="201"/>
      <c r="AM282" s="201"/>
      <c r="AN282" s="201"/>
      <c r="AO282" s="201"/>
      <c r="AP282" s="201"/>
      <c r="AQ282" s="201"/>
      <c r="AR282" s="201"/>
      <c r="AS282" s="201"/>
      <c r="AT282" s="201"/>
    </row>
    <row r="283" spans="21:46" ht="39.950000000000003" customHeight="1" x14ac:dyDescent="0.25">
      <c r="U283" s="201"/>
      <c r="V283" s="201"/>
      <c r="W283" s="201"/>
      <c r="X283" s="201"/>
      <c r="Y283" s="201"/>
      <c r="Z283" s="201"/>
      <c r="AA283" s="201"/>
      <c r="AB283" s="201"/>
      <c r="AC283" s="201"/>
      <c r="AD283" s="201"/>
      <c r="AE283" s="201"/>
      <c r="AF283" s="201"/>
      <c r="AG283" s="201"/>
      <c r="AH283" s="201"/>
      <c r="AI283" s="201"/>
      <c r="AJ283" s="201"/>
      <c r="AK283" s="201"/>
      <c r="AL283" s="201"/>
      <c r="AM283" s="201"/>
      <c r="AN283" s="201"/>
      <c r="AO283" s="201"/>
      <c r="AP283" s="201"/>
      <c r="AQ283" s="201"/>
      <c r="AR283" s="201"/>
      <c r="AS283" s="201"/>
      <c r="AT283" s="201"/>
    </row>
    <row r="284" spans="21:46" ht="39.950000000000003" customHeight="1" x14ac:dyDescent="0.25">
      <c r="U284" s="201"/>
      <c r="V284" s="201"/>
      <c r="W284" s="201"/>
      <c r="X284" s="201"/>
      <c r="Y284" s="201"/>
      <c r="Z284" s="201"/>
      <c r="AA284" s="201"/>
      <c r="AB284" s="201"/>
      <c r="AC284" s="201"/>
      <c r="AD284" s="201"/>
      <c r="AE284" s="201"/>
      <c r="AF284" s="201"/>
      <c r="AG284" s="201"/>
      <c r="AH284" s="201"/>
      <c r="AI284" s="201"/>
      <c r="AJ284" s="201"/>
      <c r="AK284" s="201"/>
      <c r="AL284" s="201"/>
      <c r="AM284" s="201"/>
      <c r="AN284" s="201"/>
      <c r="AO284" s="201"/>
      <c r="AP284" s="201"/>
      <c r="AQ284" s="201"/>
      <c r="AR284" s="201"/>
      <c r="AS284" s="201"/>
      <c r="AT284" s="201"/>
    </row>
    <row r="285" spans="21:46" ht="39.950000000000003" customHeight="1" x14ac:dyDescent="0.25">
      <c r="U285" s="201"/>
      <c r="V285" s="201"/>
      <c r="W285" s="201"/>
      <c r="X285" s="201"/>
      <c r="Y285" s="201"/>
      <c r="Z285" s="201"/>
      <c r="AA285" s="201"/>
      <c r="AB285" s="201"/>
      <c r="AC285" s="201"/>
      <c r="AD285" s="201"/>
      <c r="AE285" s="201"/>
      <c r="AF285" s="201"/>
      <c r="AG285" s="201"/>
      <c r="AH285" s="201"/>
      <c r="AI285" s="201"/>
      <c r="AJ285" s="201"/>
      <c r="AK285" s="201"/>
      <c r="AL285" s="201"/>
      <c r="AM285" s="201"/>
      <c r="AN285" s="201"/>
      <c r="AO285" s="201"/>
      <c r="AP285" s="201"/>
      <c r="AQ285" s="201"/>
      <c r="AR285" s="201"/>
      <c r="AS285" s="201"/>
      <c r="AT285" s="201"/>
    </row>
    <row r="286" spans="21:46" ht="39.950000000000003" customHeight="1" x14ac:dyDescent="0.25">
      <c r="U286" s="201"/>
      <c r="V286" s="201"/>
      <c r="W286" s="201"/>
      <c r="X286" s="201"/>
      <c r="Y286" s="201"/>
      <c r="Z286" s="201"/>
      <c r="AA286" s="201"/>
      <c r="AB286" s="201"/>
      <c r="AC286" s="201"/>
      <c r="AD286" s="201"/>
      <c r="AE286" s="201"/>
      <c r="AF286" s="201"/>
      <c r="AG286" s="201"/>
      <c r="AH286" s="201"/>
      <c r="AI286" s="201"/>
      <c r="AJ286" s="201"/>
      <c r="AK286" s="201"/>
      <c r="AL286" s="201"/>
      <c r="AM286" s="201"/>
      <c r="AN286" s="201"/>
      <c r="AO286" s="201"/>
      <c r="AP286" s="201"/>
      <c r="AQ286" s="201"/>
      <c r="AR286" s="201"/>
      <c r="AS286" s="201"/>
      <c r="AT286" s="201"/>
    </row>
    <row r="287" spans="21:46" ht="39.950000000000003" customHeight="1" x14ac:dyDescent="0.25">
      <c r="U287" s="201"/>
      <c r="V287" s="201"/>
      <c r="W287" s="201"/>
      <c r="X287" s="201"/>
      <c r="Y287" s="201"/>
      <c r="Z287" s="201"/>
      <c r="AA287" s="201"/>
      <c r="AB287" s="201"/>
      <c r="AC287" s="201"/>
      <c r="AD287" s="201"/>
      <c r="AE287" s="201"/>
      <c r="AF287" s="201"/>
      <c r="AG287" s="201"/>
      <c r="AH287" s="201"/>
      <c r="AI287" s="201"/>
      <c r="AJ287" s="201"/>
      <c r="AK287" s="201"/>
      <c r="AL287" s="201"/>
      <c r="AM287" s="201"/>
      <c r="AN287" s="201"/>
      <c r="AO287" s="201"/>
      <c r="AP287" s="201"/>
      <c r="AQ287" s="201"/>
      <c r="AR287" s="201"/>
      <c r="AS287" s="201"/>
      <c r="AT287" s="201"/>
    </row>
    <row r="288" spans="21:46" ht="39.950000000000003" customHeight="1" x14ac:dyDescent="0.25">
      <c r="U288" s="201"/>
      <c r="V288" s="201"/>
      <c r="W288" s="201"/>
      <c r="X288" s="201"/>
      <c r="Y288" s="201"/>
      <c r="Z288" s="201"/>
      <c r="AA288" s="201"/>
      <c r="AB288" s="201"/>
      <c r="AC288" s="201"/>
      <c r="AD288" s="201"/>
      <c r="AE288" s="201"/>
      <c r="AF288" s="201"/>
      <c r="AG288" s="201"/>
      <c r="AH288" s="201"/>
      <c r="AI288" s="201"/>
      <c r="AJ288" s="201"/>
      <c r="AK288" s="201"/>
      <c r="AL288" s="201"/>
      <c r="AM288" s="201"/>
      <c r="AN288" s="201"/>
      <c r="AO288" s="201"/>
      <c r="AP288" s="201"/>
      <c r="AQ288" s="201"/>
      <c r="AR288" s="201"/>
      <c r="AS288" s="201"/>
      <c r="AT288" s="201"/>
    </row>
    <row r="289" spans="21:46" ht="39.950000000000003" customHeight="1" x14ac:dyDescent="0.25">
      <c r="U289" s="201"/>
      <c r="V289" s="201"/>
      <c r="W289" s="201"/>
      <c r="X289" s="201"/>
      <c r="Y289" s="201"/>
      <c r="Z289" s="201"/>
      <c r="AA289" s="201"/>
      <c r="AB289" s="201"/>
      <c r="AC289" s="201"/>
      <c r="AD289" s="201"/>
      <c r="AE289" s="201"/>
      <c r="AF289" s="201"/>
      <c r="AG289" s="201"/>
      <c r="AH289" s="201"/>
      <c r="AI289" s="201"/>
      <c r="AJ289" s="201"/>
      <c r="AK289" s="201"/>
      <c r="AL289" s="201"/>
      <c r="AM289" s="201"/>
      <c r="AN289" s="201"/>
      <c r="AO289" s="201"/>
      <c r="AP289" s="201"/>
      <c r="AQ289" s="201"/>
      <c r="AR289" s="201"/>
      <c r="AS289" s="201"/>
      <c r="AT289" s="201"/>
    </row>
    <row r="290" spans="21:46" ht="39.950000000000003" customHeight="1" x14ac:dyDescent="0.25">
      <c r="U290" s="201"/>
      <c r="V290" s="201"/>
      <c r="W290" s="201"/>
      <c r="X290" s="201"/>
      <c r="Y290" s="201"/>
      <c r="Z290" s="201"/>
      <c r="AA290" s="201"/>
      <c r="AB290" s="201"/>
      <c r="AC290" s="201"/>
      <c r="AD290" s="201"/>
      <c r="AE290" s="201"/>
      <c r="AF290" s="201"/>
      <c r="AG290" s="201"/>
      <c r="AH290" s="201"/>
      <c r="AI290" s="201"/>
      <c r="AJ290" s="201"/>
      <c r="AK290" s="201"/>
      <c r="AL290" s="201"/>
      <c r="AM290" s="201"/>
      <c r="AN290" s="201"/>
      <c r="AO290" s="201"/>
      <c r="AP290" s="201"/>
      <c r="AQ290" s="201"/>
      <c r="AR290" s="201"/>
      <c r="AS290" s="201"/>
      <c r="AT290" s="201"/>
    </row>
    <row r="291" spans="21:46" ht="39.950000000000003" customHeight="1" x14ac:dyDescent="0.25">
      <c r="U291" s="201"/>
      <c r="V291" s="201"/>
      <c r="W291" s="201"/>
      <c r="X291" s="201"/>
      <c r="Y291" s="201"/>
      <c r="Z291" s="201"/>
      <c r="AA291" s="201"/>
      <c r="AB291" s="201"/>
      <c r="AC291" s="201"/>
      <c r="AD291" s="201"/>
      <c r="AE291" s="201"/>
      <c r="AF291" s="201"/>
      <c r="AG291" s="201"/>
      <c r="AH291" s="201"/>
      <c r="AI291" s="201"/>
      <c r="AJ291" s="201"/>
      <c r="AK291" s="201"/>
      <c r="AL291" s="201"/>
      <c r="AM291" s="201"/>
      <c r="AN291" s="201"/>
      <c r="AO291" s="201"/>
      <c r="AP291" s="201"/>
      <c r="AQ291" s="201"/>
      <c r="AR291" s="201"/>
      <c r="AS291" s="201"/>
      <c r="AT291" s="201"/>
    </row>
    <row r="292" spans="21:46" ht="39.950000000000003" customHeight="1" x14ac:dyDescent="0.25">
      <c r="U292" s="201"/>
      <c r="V292" s="201"/>
      <c r="W292" s="201"/>
      <c r="X292" s="201"/>
      <c r="Y292" s="201"/>
      <c r="Z292" s="201"/>
      <c r="AA292" s="201"/>
      <c r="AB292" s="201"/>
      <c r="AC292" s="201"/>
      <c r="AD292" s="201"/>
      <c r="AE292" s="201"/>
      <c r="AF292" s="201"/>
      <c r="AG292" s="201"/>
      <c r="AH292" s="201"/>
      <c r="AI292" s="201"/>
      <c r="AJ292" s="201"/>
      <c r="AK292" s="201"/>
      <c r="AL292" s="201"/>
      <c r="AM292" s="201"/>
      <c r="AN292" s="201"/>
      <c r="AO292" s="201"/>
      <c r="AP292" s="201"/>
      <c r="AQ292" s="201"/>
      <c r="AR292" s="201"/>
      <c r="AS292" s="201"/>
      <c r="AT292" s="201"/>
    </row>
    <row r="293" spans="21:46" ht="39.950000000000003" customHeight="1" x14ac:dyDescent="0.25">
      <c r="U293" s="201"/>
      <c r="V293" s="201"/>
      <c r="W293" s="201"/>
      <c r="X293" s="201"/>
      <c r="Y293" s="201"/>
      <c r="Z293" s="201"/>
      <c r="AA293" s="201"/>
      <c r="AB293" s="201"/>
      <c r="AC293" s="201"/>
      <c r="AD293" s="201"/>
      <c r="AE293" s="201"/>
      <c r="AF293" s="201"/>
      <c r="AG293" s="201"/>
      <c r="AH293" s="201"/>
      <c r="AI293" s="201"/>
      <c r="AJ293" s="201"/>
      <c r="AK293" s="201"/>
      <c r="AL293" s="201"/>
      <c r="AM293" s="201"/>
      <c r="AN293" s="201"/>
      <c r="AO293" s="201"/>
      <c r="AP293" s="201"/>
      <c r="AQ293" s="201"/>
      <c r="AR293" s="201"/>
      <c r="AS293" s="201"/>
      <c r="AT293" s="201"/>
    </row>
    <row r="294" spans="21:46" ht="39.950000000000003" customHeight="1" x14ac:dyDescent="0.25">
      <c r="U294" s="201"/>
      <c r="V294" s="201"/>
      <c r="W294" s="201"/>
      <c r="X294" s="201"/>
      <c r="Y294" s="201"/>
      <c r="Z294" s="201"/>
      <c r="AA294" s="201"/>
      <c r="AB294" s="201"/>
      <c r="AC294" s="201"/>
      <c r="AD294" s="201"/>
      <c r="AE294" s="201"/>
      <c r="AF294" s="201"/>
      <c r="AG294" s="201"/>
      <c r="AH294" s="201"/>
      <c r="AI294" s="201"/>
      <c r="AJ294" s="201"/>
      <c r="AK294" s="201"/>
      <c r="AL294" s="201"/>
      <c r="AM294" s="201"/>
      <c r="AN294" s="201"/>
      <c r="AO294" s="201"/>
      <c r="AP294" s="201"/>
      <c r="AQ294" s="201"/>
      <c r="AR294" s="201"/>
      <c r="AS294" s="201"/>
      <c r="AT294" s="201"/>
    </row>
    <row r="295" spans="21:46" ht="39.950000000000003" customHeight="1" x14ac:dyDescent="0.25">
      <c r="U295" s="201"/>
      <c r="V295" s="201"/>
      <c r="W295" s="201"/>
      <c r="X295" s="201"/>
      <c r="Y295" s="201"/>
      <c r="Z295" s="201"/>
      <c r="AA295" s="201"/>
      <c r="AB295" s="201"/>
      <c r="AC295" s="201"/>
      <c r="AD295" s="201"/>
      <c r="AE295" s="201"/>
      <c r="AF295" s="201"/>
      <c r="AG295" s="201"/>
      <c r="AH295" s="201"/>
      <c r="AI295" s="201"/>
      <c r="AJ295" s="201"/>
      <c r="AK295" s="201"/>
      <c r="AL295" s="201"/>
      <c r="AM295" s="201"/>
      <c r="AN295" s="201"/>
      <c r="AO295" s="201"/>
      <c r="AP295" s="201"/>
      <c r="AQ295" s="201"/>
      <c r="AR295" s="201"/>
      <c r="AS295" s="201"/>
      <c r="AT295" s="201"/>
    </row>
    <row r="296" spans="21:46" ht="39.950000000000003" customHeight="1" x14ac:dyDescent="0.25">
      <c r="U296" s="201"/>
      <c r="V296" s="201"/>
      <c r="W296" s="201"/>
      <c r="X296" s="201"/>
      <c r="Y296" s="201"/>
      <c r="Z296" s="201"/>
      <c r="AA296" s="201"/>
      <c r="AB296" s="201"/>
      <c r="AC296" s="201"/>
      <c r="AD296" s="201"/>
      <c r="AE296" s="201"/>
      <c r="AF296" s="201"/>
      <c r="AG296" s="201"/>
      <c r="AH296" s="201"/>
      <c r="AI296" s="201"/>
      <c r="AJ296" s="201"/>
      <c r="AK296" s="201"/>
      <c r="AL296" s="201"/>
      <c r="AM296" s="201"/>
      <c r="AN296" s="201"/>
      <c r="AO296" s="201"/>
      <c r="AP296" s="201"/>
      <c r="AQ296" s="201"/>
      <c r="AR296" s="201"/>
      <c r="AS296" s="201"/>
      <c r="AT296" s="201"/>
    </row>
    <row r="297" spans="21:46" ht="39.950000000000003" customHeight="1" x14ac:dyDescent="0.25">
      <c r="U297" s="201"/>
      <c r="V297" s="201"/>
      <c r="W297" s="201"/>
      <c r="X297" s="201"/>
      <c r="Y297" s="201"/>
      <c r="Z297" s="201"/>
      <c r="AA297" s="201"/>
      <c r="AB297" s="201"/>
      <c r="AC297" s="201"/>
      <c r="AD297" s="201"/>
      <c r="AE297" s="201"/>
      <c r="AF297" s="201"/>
      <c r="AG297" s="201"/>
      <c r="AH297" s="201"/>
      <c r="AI297" s="201"/>
      <c r="AJ297" s="201"/>
      <c r="AK297" s="201"/>
      <c r="AL297" s="201"/>
      <c r="AM297" s="201"/>
      <c r="AN297" s="201"/>
      <c r="AO297" s="201"/>
      <c r="AP297" s="201"/>
      <c r="AQ297" s="201"/>
      <c r="AR297" s="201"/>
      <c r="AS297" s="201"/>
      <c r="AT297" s="201"/>
    </row>
    <row r="298" spans="21:46" ht="39.950000000000003" customHeight="1" x14ac:dyDescent="0.25">
      <c r="U298" s="201"/>
      <c r="V298" s="201"/>
      <c r="W298" s="201"/>
      <c r="X298" s="201"/>
      <c r="Y298" s="201"/>
      <c r="Z298" s="201"/>
      <c r="AA298" s="201"/>
      <c r="AB298" s="201"/>
      <c r="AC298" s="201"/>
      <c r="AD298" s="201"/>
      <c r="AE298" s="201"/>
      <c r="AF298" s="201"/>
      <c r="AG298" s="201"/>
      <c r="AH298" s="201"/>
      <c r="AI298" s="201"/>
      <c r="AJ298" s="201"/>
      <c r="AK298" s="201"/>
      <c r="AL298" s="201"/>
      <c r="AM298" s="201"/>
      <c r="AN298" s="201"/>
      <c r="AO298" s="201"/>
      <c r="AP298" s="201"/>
      <c r="AQ298" s="201"/>
      <c r="AR298" s="201"/>
      <c r="AS298" s="201"/>
      <c r="AT298" s="201"/>
    </row>
    <row r="299" spans="21:46" ht="39.950000000000003" customHeight="1" x14ac:dyDescent="0.25">
      <c r="U299" s="201"/>
      <c r="V299" s="201"/>
      <c r="W299" s="201"/>
      <c r="X299" s="201"/>
      <c r="Y299" s="201"/>
      <c r="Z299" s="201"/>
      <c r="AA299" s="201"/>
      <c r="AB299" s="201"/>
      <c r="AC299" s="201"/>
      <c r="AD299" s="201"/>
      <c r="AE299" s="201"/>
      <c r="AF299" s="201"/>
      <c r="AG299" s="201"/>
      <c r="AH299" s="201"/>
      <c r="AI299" s="201"/>
      <c r="AJ299" s="201"/>
      <c r="AK299" s="201"/>
      <c r="AL299" s="201"/>
      <c r="AM299" s="201"/>
      <c r="AN299" s="201"/>
      <c r="AO299" s="201"/>
      <c r="AP299" s="201"/>
      <c r="AQ299" s="201"/>
      <c r="AR299" s="201"/>
      <c r="AS299" s="201"/>
      <c r="AT299" s="201"/>
    </row>
    <row r="300" spans="21:46" ht="39.950000000000003" customHeight="1" x14ac:dyDescent="0.25">
      <c r="U300" s="201"/>
      <c r="V300" s="201"/>
      <c r="W300" s="201"/>
      <c r="X300" s="201"/>
      <c r="Y300" s="201"/>
      <c r="Z300" s="201"/>
      <c r="AA300" s="201"/>
      <c r="AB300" s="201"/>
      <c r="AC300" s="201"/>
      <c r="AD300" s="201"/>
      <c r="AE300" s="201"/>
      <c r="AF300" s="201"/>
      <c r="AG300" s="201"/>
      <c r="AH300" s="201"/>
      <c r="AI300" s="201"/>
      <c r="AJ300" s="201"/>
      <c r="AK300" s="201"/>
      <c r="AL300" s="201"/>
      <c r="AM300" s="201"/>
      <c r="AN300" s="201"/>
      <c r="AO300" s="201"/>
      <c r="AP300" s="201"/>
      <c r="AQ300" s="201"/>
      <c r="AR300" s="201"/>
      <c r="AS300" s="201"/>
      <c r="AT300" s="201"/>
    </row>
    <row r="301" spans="21:46" ht="39.950000000000003" customHeight="1" x14ac:dyDescent="0.25">
      <c r="U301" s="201"/>
      <c r="V301" s="201"/>
      <c r="W301" s="201"/>
      <c r="X301" s="201"/>
      <c r="Y301" s="201"/>
      <c r="Z301" s="201"/>
      <c r="AA301" s="201"/>
      <c r="AB301" s="201"/>
      <c r="AC301" s="201"/>
      <c r="AD301" s="201"/>
      <c r="AE301" s="201"/>
      <c r="AF301" s="201"/>
      <c r="AG301" s="201"/>
      <c r="AH301" s="201"/>
      <c r="AI301" s="201"/>
      <c r="AJ301" s="201"/>
      <c r="AK301" s="201"/>
      <c r="AL301" s="201"/>
      <c r="AM301" s="201"/>
      <c r="AN301" s="201"/>
      <c r="AO301" s="201"/>
      <c r="AP301" s="201"/>
      <c r="AQ301" s="201"/>
      <c r="AR301" s="201"/>
      <c r="AS301" s="201"/>
      <c r="AT301" s="201"/>
    </row>
    <row r="302" spans="21:46" ht="39.950000000000003" customHeight="1" x14ac:dyDescent="0.25">
      <c r="U302" s="201"/>
      <c r="V302" s="201"/>
      <c r="W302" s="201"/>
      <c r="X302" s="201"/>
      <c r="Y302" s="201"/>
      <c r="Z302" s="201"/>
      <c r="AA302" s="201"/>
      <c r="AB302" s="201"/>
      <c r="AC302" s="201"/>
      <c r="AD302" s="201"/>
      <c r="AE302" s="201"/>
      <c r="AF302" s="201"/>
      <c r="AG302" s="201"/>
      <c r="AH302" s="201"/>
      <c r="AI302" s="201"/>
      <c r="AJ302" s="201"/>
      <c r="AK302" s="201"/>
      <c r="AL302" s="201"/>
      <c r="AM302" s="201"/>
      <c r="AN302" s="201"/>
      <c r="AO302" s="201"/>
      <c r="AP302" s="201"/>
      <c r="AQ302" s="201"/>
      <c r="AR302" s="201"/>
      <c r="AS302" s="201"/>
      <c r="AT302" s="201"/>
    </row>
    <row r="303" spans="21:46" ht="39.950000000000003" customHeight="1" x14ac:dyDescent="0.25">
      <c r="U303" s="201"/>
      <c r="V303" s="201"/>
      <c r="W303" s="201"/>
      <c r="X303" s="201"/>
      <c r="Y303" s="201"/>
      <c r="Z303" s="201"/>
      <c r="AA303" s="201"/>
      <c r="AB303" s="201"/>
      <c r="AC303" s="201"/>
      <c r="AD303" s="201"/>
      <c r="AE303" s="201"/>
      <c r="AF303" s="201"/>
      <c r="AG303" s="201"/>
      <c r="AH303" s="201"/>
      <c r="AI303" s="201"/>
      <c r="AJ303" s="201"/>
      <c r="AK303" s="201"/>
      <c r="AL303" s="201"/>
      <c r="AM303" s="201"/>
      <c r="AN303" s="201"/>
      <c r="AO303" s="201"/>
      <c r="AP303" s="201"/>
      <c r="AQ303" s="201"/>
      <c r="AR303" s="201"/>
      <c r="AS303" s="201"/>
      <c r="AT303" s="201"/>
    </row>
    <row r="304" spans="21:46" ht="39.950000000000003" customHeight="1" x14ac:dyDescent="0.25">
      <c r="U304" s="201"/>
      <c r="V304" s="201"/>
      <c r="W304" s="201"/>
      <c r="X304" s="201"/>
      <c r="Y304" s="201"/>
      <c r="Z304" s="201"/>
      <c r="AA304" s="201"/>
      <c r="AB304" s="201"/>
      <c r="AC304" s="201"/>
      <c r="AD304" s="201"/>
      <c r="AE304" s="201"/>
      <c r="AF304" s="201"/>
      <c r="AG304" s="201"/>
      <c r="AH304" s="201"/>
      <c r="AI304" s="201"/>
      <c r="AJ304" s="201"/>
      <c r="AK304" s="201"/>
      <c r="AL304" s="201"/>
      <c r="AM304" s="201"/>
      <c r="AN304" s="201"/>
      <c r="AO304" s="201"/>
      <c r="AP304" s="201"/>
      <c r="AQ304" s="201"/>
      <c r="AR304" s="201"/>
      <c r="AS304" s="201"/>
      <c r="AT304" s="201"/>
    </row>
    <row r="305" spans="21:46" ht="39.950000000000003" customHeight="1" x14ac:dyDescent="0.25">
      <c r="U305" s="201"/>
      <c r="V305" s="201"/>
      <c r="W305" s="201"/>
      <c r="X305" s="201"/>
      <c r="Y305" s="201"/>
      <c r="Z305" s="201"/>
      <c r="AA305" s="201"/>
      <c r="AB305" s="201"/>
      <c r="AC305" s="201"/>
      <c r="AD305" s="201"/>
      <c r="AE305" s="201"/>
      <c r="AF305" s="201"/>
      <c r="AG305" s="201"/>
      <c r="AH305" s="201"/>
      <c r="AI305" s="201"/>
      <c r="AJ305" s="201"/>
      <c r="AK305" s="201"/>
      <c r="AL305" s="201"/>
      <c r="AM305" s="201"/>
      <c r="AN305" s="201"/>
      <c r="AO305" s="201"/>
      <c r="AP305" s="201"/>
      <c r="AQ305" s="201"/>
      <c r="AR305" s="201"/>
      <c r="AS305" s="201"/>
      <c r="AT305" s="201"/>
    </row>
    <row r="306" spans="21:46" ht="39.950000000000003" customHeight="1" x14ac:dyDescent="0.25">
      <c r="U306" s="201"/>
      <c r="V306" s="201"/>
      <c r="W306" s="201"/>
      <c r="X306" s="201"/>
      <c r="Y306" s="201"/>
      <c r="Z306" s="201"/>
      <c r="AA306" s="201"/>
      <c r="AB306" s="201"/>
      <c r="AC306" s="201"/>
      <c r="AD306" s="201"/>
      <c r="AE306" s="201"/>
      <c r="AF306" s="201"/>
      <c r="AG306" s="201"/>
      <c r="AH306" s="201"/>
      <c r="AI306" s="201"/>
      <c r="AJ306" s="201"/>
      <c r="AK306" s="201"/>
      <c r="AL306" s="201"/>
      <c r="AM306" s="201"/>
      <c r="AN306" s="201"/>
      <c r="AO306" s="201"/>
      <c r="AP306" s="201"/>
      <c r="AQ306" s="201"/>
      <c r="AR306" s="201"/>
      <c r="AS306" s="201"/>
      <c r="AT306" s="201"/>
    </row>
    <row r="307" spans="21:46" ht="39.950000000000003" customHeight="1" x14ac:dyDescent="0.25">
      <c r="U307" s="201"/>
      <c r="V307" s="201"/>
      <c r="W307" s="201"/>
      <c r="X307" s="201"/>
      <c r="Y307" s="201"/>
      <c r="Z307" s="201"/>
      <c r="AA307" s="201"/>
      <c r="AB307" s="201"/>
      <c r="AC307" s="201"/>
      <c r="AD307" s="201"/>
      <c r="AE307" s="201"/>
      <c r="AF307" s="201"/>
      <c r="AG307" s="201"/>
      <c r="AH307" s="201"/>
      <c r="AI307" s="201"/>
      <c r="AJ307" s="201"/>
      <c r="AK307" s="201"/>
      <c r="AL307" s="201"/>
      <c r="AM307" s="201"/>
      <c r="AN307" s="201"/>
      <c r="AO307" s="201"/>
      <c r="AP307" s="201"/>
      <c r="AQ307" s="201"/>
      <c r="AR307" s="201"/>
      <c r="AS307" s="201"/>
      <c r="AT307" s="201"/>
    </row>
    <row r="308" spans="21:46" ht="39.950000000000003" customHeight="1" x14ac:dyDescent="0.25">
      <c r="U308" s="201"/>
      <c r="V308" s="201"/>
      <c r="W308" s="201"/>
      <c r="X308" s="201"/>
      <c r="Y308" s="201"/>
      <c r="Z308" s="201"/>
      <c r="AA308" s="201"/>
      <c r="AB308" s="201"/>
      <c r="AC308" s="201"/>
      <c r="AD308" s="201"/>
      <c r="AE308" s="201"/>
      <c r="AF308" s="201"/>
      <c r="AG308" s="201"/>
      <c r="AH308" s="201"/>
      <c r="AI308" s="201"/>
      <c r="AJ308" s="201"/>
      <c r="AK308" s="201"/>
      <c r="AL308" s="201"/>
      <c r="AM308" s="201"/>
      <c r="AN308" s="201"/>
      <c r="AO308" s="201"/>
      <c r="AP308" s="201"/>
      <c r="AQ308" s="201"/>
      <c r="AR308" s="201"/>
      <c r="AS308" s="201"/>
      <c r="AT308" s="201"/>
    </row>
    <row r="309" spans="21:46" ht="39.950000000000003" customHeight="1" x14ac:dyDescent="0.25">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row>
    <row r="310" spans="21:46" ht="39.950000000000003" customHeight="1" x14ac:dyDescent="0.25">
      <c r="U310" s="201"/>
      <c r="V310" s="201"/>
      <c r="W310" s="201"/>
      <c r="X310" s="201"/>
      <c r="Y310" s="201"/>
      <c r="Z310" s="201"/>
      <c r="AA310" s="201"/>
      <c r="AB310" s="201"/>
      <c r="AC310" s="201"/>
      <c r="AD310" s="201"/>
      <c r="AE310" s="201"/>
      <c r="AF310" s="201"/>
      <c r="AG310" s="201"/>
      <c r="AH310" s="201"/>
      <c r="AI310" s="201"/>
      <c r="AJ310" s="201"/>
      <c r="AK310" s="201"/>
      <c r="AL310" s="201"/>
      <c r="AM310" s="201"/>
      <c r="AN310" s="201"/>
      <c r="AO310" s="201"/>
      <c r="AP310" s="201"/>
      <c r="AQ310" s="201"/>
      <c r="AR310" s="201"/>
      <c r="AS310" s="201"/>
      <c r="AT310" s="201"/>
    </row>
    <row r="311" spans="21:46" ht="39.950000000000003" customHeight="1" x14ac:dyDescent="0.25">
      <c r="U311" s="201"/>
      <c r="V311" s="201"/>
      <c r="W311" s="201"/>
      <c r="X311" s="201"/>
      <c r="Y311" s="201"/>
      <c r="Z311" s="201"/>
      <c r="AA311" s="201"/>
      <c r="AB311" s="201"/>
      <c r="AC311" s="201"/>
      <c r="AD311" s="201"/>
      <c r="AE311" s="201"/>
      <c r="AF311" s="201"/>
      <c r="AG311" s="201"/>
      <c r="AH311" s="201"/>
      <c r="AI311" s="201"/>
      <c r="AJ311" s="201"/>
      <c r="AK311" s="201"/>
      <c r="AL311" s="201"/>
      <c r="AM311" s="201"/>
      <c r="AN311" s="201"/>
      <c r="AO311" s="201"/>
      <c r="AP311" s="201"/>
      <c r="AQ311" s="201"/>
      <c r="AR311" s="201"/>
      <c r="AS311" s="201"/>
      <c r="AT311" s="201"/>
    </row>
    <row r="312" spans="21:46" ht="39.950000000000003" customHeight="1" x14ac:dyDescent="0.25">
      <c r="U312" s="201"/>
      <c r="V312" s="201"/>
      <c r="W312" s="201"/>
      <c r="X312" s="201"/>
      <c r="Y312" s="201"/>
      <c r="Z312" s="201"/>
      <c r="AA312" s="201"/>
      <c r="AB312" s="201"/>
      <c r="AC312" s="201"/>
      <c r="AD312" s="201"/>
      <c r="AE312" s="201"/>
      <c r="AF312" s="201"/>
      <c r="AG312" s="201"/>
      <c r="AH312" s="201"/>
      <c r="AI312" s="201"/>
      <c r="AJ312" s="201"/>
      <c r="AK312" s="201"/>
      <c r="AL312" s="201"/>
      <c r="AM312" s="201"/>
      <c r="AN312" s="201"/>
      <c r="AO312" s="201"/>
      <c r="AP312" s="201"/>
      <c r="AQ312" s="201"/>
      <c r="AR312" s="201"/>
      <c r="AS312" s="201"/>
      <c r="AT312" s="201"/>
    </row>
    <row r="313" spans="21:46" ht="39.950000000000003" customHeight="1" x14ac:dyDescent="0.25">
      <c r="U313" s="201"/>
      <c r="V313" s="201"/>
      <c r="W313" s="201"/>
      <c r="X313" s="201"/>
      <c r="Y313" s="201"/>
      <c r="Z313" s="201"/>
      <c r="AA313" s="201"/>
      <c r="AB313" s="201"/>
      <c r="AC313" s="201"/>
      <c r="AD313" s="201"/>
      <c r="AE313" s="201"/>
      <c r="AF313" s="201"/>
      <c r="AG313" s="201"/>
      <c r="AH313" s="201"/>
      <c r="AI313" s="201"/>
      <c r="AJ313" s="201"/>
      <c r="AK313" s="201"/>
      <c r="AL313" s="201"/>
      <c r="AM313" s="201"/>
      <c r="AN313" s="201"/>
      <c r="AO313" s="201"/>
      <c r="AP313" s="201"/>
      <c r="AQ313" s="201"/>
      <c r="AR313" s="201"/>
      <c r="AS313" s="201"/>
      <c r="AT313" s="201"/>
    </row>
    <row r="314" spans="21:46" ht="39.950000000000003" customHeight="1" x14ac:dyDescent="0.25">
      <c r="U314" s="201"/>
      <c r="V314" s="201"/>
      <c r="W314" s="201"/>
      <c r="X314" s="201"/>
      <c r="Y314" s="201"/>
      <c r="Z314" s="201"/>
      <c r="AA314" s="201"/>
      <c r="AB314" s="201"/>
      <c r="AC314" s="201"/>
      <c r="AD314" s="201"/>
      <c r="AE314" s="201"/>
      <c r="AF314" s="201"/>
      <c r="AG314" s="201"/>
      <c r="AH314" s="201"/>
      <c r="AI314" s="201"/>
      <c r="AJ314" s="201"/>
      <c r="AK314" s="201"/>
      <c r="AL314" s="201"/>
      <c r="AM314" s="201"/>
      <c r="AN314" s="201"/>
      <c r="AO314" s="201"/>
      <c r="AP314" s="201"/>
      <c r="AQ314" s="201"/>
      <c r="AR314" s="201"/>
      <c r="AS314" s="201"/>
      <c r="AT314" s="201"/>
    </row>
    <row r="315" spans="21:46" ht="39.950000000000003" customHeight="1" x14ac:dyDescent="0.25">
      <c r="U315" s="201"/>
      <c r="V315" s="201"/>
      <c r="W315" s="201"/>
      <c r="X315" s="201"/>
      <c r="Y315" s="201"/>
      <c r="Z315" s="201"/>
      <c r="AA315" s="201"/>
      <c r="AB315" s="201"/>
      <c r="AC315" s="201"/>
      <c r="AD315" s="201"/>
      <c r="AE315" s="201"/>
      <c r="AF315" s="201"/>
      <c r="AG315" s="201"/>
      <c r="AH315" s="201"/>
      <c r="AI315" s="201"/>
      <c r="AJ315" s="201"/>
      <c r="AK315" s="201"/>
      <c r="AL315" s="201"/>
      <c r="AM315" s="201"/>
      <c r="AN315" s="201"/>
      <c r="AO315" s="201"/>
      <c r="AP315" s="201"/>
      <c r="AQ315" s="201"/>
      <c r="AR315" s="201"/>
      <c r="AS315" s="201"/>
      <c r="AT315" s="201"/>
    </row>
    <row r="316" spans="21:46" ht="39.950000000000003" customHeight="1" x14ac:dyDescent="0.25">
      <c r="U316" s="201"/>
      <c r="V316" s="201"/>
      <c r="W316" s="201"/>
      <c r="X316" s="201"/>
      <c r="Y316" s="201"/>
      <c r="Z316" s="201"/>
      <c r="AA316" s="201"/>
      <c r="AB316" s="201"/>
      <c r="AC316" s="201"/>
      <c r="AD316" s="201"/>
      <c r="AE316" s="201"/>
      <c r="AF316" s="201"/>
      <c r="AG316" s="201"/>
      <c r="AH316" s="201"/>
      <c r="AI316" s="201"/>
      <c r="AJ316" s="201"/>
      <c r="AK316" s="201"/>
      <c r="AL316" s="201"/>
      <c r="AM316" s="201"/>
      <c r="AN316" s="201"/>
      <c r="AO316" s="201"/>
      <c r="AP316" s="201"/>
      <c r="AQ316" s="201"/>
      <c r="AR316" s="201"/>
      <c r="AS316" s="201"/>
      <c r="AT316" s="201"/>
    </row>
    <row r="317" spans="21:46" ht="39.950000000000003" customHeight="1" x14ac:dyDescent="0.25">
      <c r="U317" s="201"/>
      <c r="V317" s="201"/>
      <c r="W317" s="201"/>
      <c r="X317" s="201"/>
      <c r="Y317" s="201"/>
      <c r="Z317" s="201"/>
      <c r="AA317" s="201"/>
      <c r="AB317" s="201"/>
      <c r="AC317" s="201"/>
      <c r="AD317" s="201"/>
      <c r="AE317" s="201"/>
      <c r="AF317" s="201"/>
      <c r="AG317" s="201"/>
      <c r="AH317" s="201"/>
      <c r="AI317" s="201"/>
      <c r="AJ317" s="201"/>
      <c r="AK317" s="201"/>
      <c r="AL317" s="201"/>
      <c r="AM317" s="201"/>
      <c r="AN317" s="201"/>
      <c r="AO317" s="201"/>
      <c r="AP317" s="201"/>
      <c r="AQ317" s="201"/>
      <c r="AR317" s="201"/>
      <c r="AS317" s="201"/>
      <c r="AT317" s="201"/>
    </row>
    <row r="318" spans="21:46" ht="39.950000000000003" customHeight="1" x14ac:dyDescent="0.25">
      <c r="U318" s="201"/>
      <c r="V318" s="201"/>
      <c r="W318" s="201"/>
      <c r="X318" s="201"/>
      <c r="Y318" s="201"/>
      <c r="Z318" s="201"/>
      <c r="AA318" s="201"/>
      <c r="AB318" s="201"/>
      <c r="AC318" s="201"/>
      <c r="AD318" s="201"/>
      <c r="AE318" s="201"/>
      <c r="AF318" s="201"/>
      <c r="AG318" s="201"/>
      <c r="AH318" s="201"/>
      <c r="AI318" s="201"/>
      <c r="AJ318" s="201"/>
      <c r="AK318" s="201"/>
      <c r="AL318" s="201"/>
      <c r="AM318" s="201"/>
      <c r="AN318" s="201"/>
      <c r="AO318" s="201"/>
      <c r="AP318" s="201"/>
      <c r="AQ318" s="201"/>
      <c r="AR318" s="201"/>
      <c r="AS318" s="201"/>
      <c r="AT318" s="201"/>
    </row>
    <row r="319" spans="21:46" ht="39.950000000000003" customHeight="1" x14ac:dyDescent="0.25">
      <c r="U319" s="201"/>
      <c r="V319" s="201"/>
      <c r="W319" s="201"/>
      <c r="X319" s="201"/>
      <c r="Y319" s="201"/>
      <c r="Z319" s="201"/>
      <c r="AA319" s="201"/>
      <c r="AB319" s="201"/>
      <c r="AC319" s="201"/>
      <c r="AD319" s="201"/>
      <c r="AE319" s="201"/>
      <c r="AF319" s="201"/>
      <c r="AG319" s="201"/>
      <c r="AH319" s="201"/>
      <c r="AI319" s="201"/>
      <c r="AJ319" s="201"/>
      <c r="AK319" s="201"/>
      <c r="AL319" s="201"/>
      <c r="AM319" s="201"/>
      <c r="AN319" s="201"/>
      <c r="AO319" s="201"/>
      <c r="AP319" s="201"/>
      <c r="AQ319" s="201"/>
      <c r="AR319" s="201"/>
      <c r="AS319" s="201"/>
      <c r="AT319" s="201"/>
    </row>
    <row r="320" spans="21:46" ht="39.950000000000003" customHeight="1" x14ac:dyDescent="0.25">
      <c r="U320" s="201"/>
      <c r="V320" s="201"/>
      <c r="W320" s="201"/>
      <c r="X320" s="201"/>
      <c r="Y320" s="201"/>
      <c r="Z320" s="201"/>
      <c r="AA320" s="201"/>
      <c r="AB320" s="201"/>
      <c r="AC320" s="201"/>
      <c r="AD320" s="201"/>
      <c r="AE320" s="201"/>
      <c r="AF320" s="201"/>
      <c r="AG320" s="201"/>
      <c r="AH320" s="201"/>
      <c r="AI320" s="201"/>
      <c r="AJ320" s="201"/>
      <c r="AK320" s="201"/>
      <c r="AL320" s="201"/>
      <c r="AM320" s="201"/>
      <c r="AN320" s="201"/>
      <c r="AO320" s="201"/>
      <c r="AP320" s="201"/>
      <c r="AQ320" s="201"/>
      <c r="AR320" s="201"/>
      <c r="AS320" s="201"/>
      <c r="AT320" s="201"/>
    </row>
    <row r="321" spans="21:46" ht="39.950000000000003" customHeight="1" x14ac:dyDescent="0.25">
      <c r="U321" s="201"/>
      <c r="V321" s="201"/>
      <c r="W321" s="201"/>
      <c r="X321" s="201"/>
      <c r="Y321" s="201"/>
      <c r="Z321" s="201"/>
      <c r="AA321" s="201"/>
      <c r="AB321" s="201"/>
      <c r="AC321" s="201"/>
      <c r="AD321" s="201"/>
      <c r="AE321" s="201"/>
      <c r="AF321" s="201"/>
      <c r="AG321" s="201"/>
      <c r="AH321" s="201"/>
      <c r="AI321" s="201"/>
      <c r="AJ321" s="201"/>
      <c r="AK321" s="201"/>
      <c r="AL321" s="201"/>
      <c r="AM321" s="201"/>
      <c r="AN321" s="201"/>
      <c r="AO321" s="201"/>
      <c r="AP321" s="201"/>
      <c r="AQ321" s="201"/>
      <c r="AR321" s="201"/>
      <c r="AS321" s="201"/>
      <c r="AT321" s="201"/>
    </row>
    <row r="322" spans="21:46" ht="39.950000000000003" customHeight="1" x14ac:dyDescent="0.25">
      <c r="U322" s="201"/>
      <c r="V322" s="201"/>
      <c r="W322" s="201"/>
      <c r="X322" s="201"/>
      <c r="Y322" s="201"/>
      <c r="Z322" s="201"/>
      <c r="AA322" s="201"/>
      <c r="AB322" s="201"/>
      <c r="AC322" s="201"/>
      <c r="AD322" s="201"/>
      <c r="AE322" s="201"/>
      <c r="AF322" s="201"/>
      <c r="AG322" s="201"/>
      <c r="AH322" s="201"/>
      <c r="AI322" s="201"/>
      <c r="AJ322" s="201"/>
      <c r="AK322" s="201"/>
      <c r="AL322" s="201"/>
      <c r="AM322" s="201"/>
      <c r="AN322" s="201"/>
      <c r="AO322" s="201"/>
      <c r="AP322" s="201"/>
      <c r="AQ322" s="201"/>
      <c r="AR322" s="201"/>
      <c r="AS322" s="201"/>
      <c r="AT322" s="201"/>
    </row>
    <row r="323" spans="21:46" ht="39.950000000000003" customHeight="1" x14ac:dyDescent="0.25">
      <c r="U323" s="201"/>
      <c r="V323" s="201"/>
      <c r="W323" s="201"/>
      <c r="X323" s="201"/>
      <c r="Y323" s="201"/>
      <c r="Z323" s="201"/>
      <c r="AA323" s="201"/>
      <c r="AB323" s="201"/>
      <c r="AC323" s="201"/>
      <c r="AD323" s="201"/>
      <c r="AE323" s="201"/>
      <c r="AF323" s="201"/>
      <c r="AG323" s="201"/>
      <c r="AH323" s="201"/>
      <c r="AI323" s="201"/>
      <c r="AJ323" s="201"/>
      <c r="AK323" s="201"/>
      <c r="AL323" s="201"/>
      <c r="AM323" s="201"/>
      <c r="AN323" s="201"/>
      <c r="AO323" s="201"/>
      <c r="AP323" s="201"/>
      <c r="AQ323" s="201"/>
      <c r="AR323" s="201"/>
      <c r="AS323" s="201"/>
      <c r="AT323" s="201"/>
    </row>
    <row r="324" spans="21:46" ht="39.950000000000003" customHeight="1" x14ac:dyDescent="0.25">
      <c r="U324" s="201"/>
      <c r="V324" s="201"/>
      <c r="W324" s="201"/>
      <c r="X324" s="201"/>
      <c r="Y324" s="201"/>
      <c r="Z324" s="201"/>
      <c r="AA324" s="201"/>
      <c r="AB324" s="201"/>
      <c r="AC324" s="201"/>
      <c r="AD324" s="201"/>
      <c r="AE324" s="201"/>
      <c r="AF324" s="201"/>
      <c r="AG324" s="201"/>
      <c r="AH324" s="201"/>
      <c r="AI324" s="201"/>
      <c r="AJ324" s="201"/>
      <c r="AK324" s="201"/>
      <c r="AL324" s="201"/>
      <c r="AM324" s="201"/>
      <c r="AN324" s="201"/>
      <c r="AO324" s="201"/>
      <c r="AP324" s="201"/>
      <c r="AQ324" s="201"/>
      <c r="AR324" s="201"/>
      <c r="AS324" s="201"/>
      <c r="AT324" s="201"/>
    </row>
    <row r="325" spans="21:46" ht="39.950000000000003" customHeight="1" x14ac:dyDescent="0.25">
      <c r="U325" s="201"/>
      <c r="V325" s="201"/>
      <c r="W325" s="201"/>
      <c r="X325" s="201"/>
      <c r="Y325" s="201"/>
      <c r="Z325" s="201"/>
      <c r="AA325" s="201"/>
      <c r="AB325" s="201"/>
      <c r="AC325" s="201"/>
      <c r="AD325" s="201"/>
      <c r="AE325" s="201"/>
      <c r="AF325" s="201"/>
      <c r="AG325" s="201"/>
      <c r="AH325" s="201"/>
      <c r="AI325" s="201"/>
      <c r="AJ325" s="201"/>
      <c r="AK325" s="201"/>
      <c r="AL325" s="201"/>
      <c r="AM325" s="201"/>
      <c r="AN325" s="201"/>
      <c r="AO325" s="201"/>
      <c r="AP325" s="201"/>
      <c r="AQ325" s="201"/>
      <c r="AR325" s="201"/>
      <c r="AS325" s="201"/>
      <c r="AT325" s="201"/>
    </row>
    <row r="326" spans="21:46" ht="39.950000000000003" customHeight="1" x14ac:dyDescent="0.25">
      <c r="U326" s="201"/>
      <c r="V326" s="201"/>
      <c r="W326" s="201"/>
      <c r="X326" s="201"/>
      <c r="Y326" s="201"/>
      <c r="Z326" s="201"/>
      <c r="AA326" s="201"/>
      <c r="AB326" s="201"/>
      <c r="AC326" s="201"/>
      <c r="AD326" s="201"/>
      <c r="AE326" s="201"/>
      <c r="AF326" s="201"/>
      <c r="AG326" s="201"/>
      <c r="AH326" s="201"/>
      <c r="AI326" s="201"/>
      <c r="AJ326" s="201"/>
      <c r="AK326" s="201"/>
      <c r="AL326" s="201"/>
      <c r="AM326" s="201"/>
      <c r="AN326" s="201"/>
      <c r="AO326" s="201"/>
      <c r="AP326" s="201"/>
      <c r="AQ326" s="201"/>
      <c r="AR326" s="201"/>
      <c r="AS326" s="201"/>
      <c r="AT326" s="201"/>
    </row>
    <row r="327" spans="21:46" ht="39.950000000000003" customHeight="1" x14ac:dyDescent="0.25">
      <c r="U327" s="201"/>
      <c r="V327" s="201"/>
      <c r="W327" s="201"/>
      <c r="X327" s="201"/>
      <c r="Y327" s="201"/>
      <c r="Z327" s="201"/>
      <c r="AA327" s="201"/>
      <c r="AB327" s="201"/>
      <c r="AC327" s="201"/>
      <c r="AD327" s="201"/>
      <c r="AE327" s="201"/>
      <c r="AF327" s="201"/>
      <c r="AG327" s="201"/>
      <c r="AH327" s="201"/>
      <c r="AI327" s="201"/>
      <c r="AJ327" s="201"/>
      <c r="AK327" s="201"/>
      <c r="AL327" s="201"/>
      <c r="AM327" s="201"/>
      <c r="AN327" s="201"/>
      <c r="AO327" s="201"/>
      <c r="AP327" s="201"/>
      <c r="AQ327" s="201"/>
      <c r="AR327" s="201"/>
      <c r="AS327" s="201"/>
      <c r="AT327" s="201"/>
    </row>
    <row r="328" spans="21:46" ht="39.950000000000003" customHeight="1" x14ac:dyDescent="0.25">
      <c r="U328" s="201"/>
      <c r="V328" s="201"/>
      <c r="W328" s="201"/>
      <c r="X328" s="201"/>
      <c r="Y328" s="201"/>
      <c r="Z328" s="201"/>
      <c r="AA328" s="201"/>
      <c r="AB328" s="201"/>
      <c r="AC328" s="201"/>
      <c r="AD328" s="201"/>
      <c r="AE328" s="201"/>
      <c r="AF328" s="201"/>
      <c r="AG328" s="201"/>
      <c r="AH328" s="201"/>
      <c r="AI328" s="201"/>
      <c r="AJ328" s="201"/>
      <c r="AK328" s="201"/>
      <c r="AL328" s="201"/>
      <c r="AM328" s="201"/>
      <c r="AN328" s="201"/>
      <c r="AO328" s="201"/>
      <c r="AP328" s="201"/>
      <c r="AQ328" s="201"/>
      <c r="AR328" s="201"/>
      <c r="AS328" s="201"/>
      <c r="AT328" s="201"/>
    </row>
    <row r="329" spans="21:46" ht="39.950000000000003" customHeight="1" x14ac:dyDescent="0.25">
      <c r="U329" s="201"/>
      <c r="V329" s="201"/>
      <c r="W329" s="201"/>
      <c r="X329" s="201"/>
      <c r="Y329" s="201"/>
      <c r="Z329" s="201"/>
      <c r="AA329" s="201"/>
      <c r="AB329" s="201"/>
      <c r="AC329" s="201"/>
      <c r="AD329" s="201"/>
      <c r="AE329" s="201"/>
      <c r="AF329" s="201"/>
      <c r="AG329" s="201"/>
      <c r="AH329" s="201"/>
      <c r="AI329" s="201"/>
      <c r="AJ329" s="201"/>
      <c r="AK329" s="201"/>
      <c r="AL329" s="201"/>
      <c r="AM329" s="201"/>
      <c r="AN329" s="201"/>
      <c r="AO329" s="201"/>
      <c r="AP329" s="201"/>
      <c r="AQ329" s="201"/>
      <c r="AR329" s="201"/>
      <c r="AS329" s="201"/>
      <c r="AT329" s="201"/>
    </row>
    <row r="330" spans="21:46" ht="39.950000000000003" customHeight="1" x14ac:dyDescent="0.25">
      <c r="U330" s="201"/>
      <c r="V330" s="201"/>
      <c r="W330" s="201"/>
      <c r="X330" s="201"/>
      <c r="Y330" s="201"/>
      <c r="Z330" s="201"/>
      <c r="AA330" s="201"/>
      <c r="AB330" s="201"/>
      <c r="AC330" s="201"/>
      <c r="AD330" s="201"/>
      <c r="AE330" s="201"/>
      <c r="AF330" s="201"/>
      <c r="AG330" s="201"/>
      <c r="AH330" s="201"/>
      <c r="AI330" s="201"/>
      <c r="AJ330" s="201"/>
      <c r="AK330" s="201"/>
      <c r="AL330" s="201"/>
      <c r="AM330" s="201"/>
      <c r="AN330" s="201"/>
      <c r="AO330" s="201"/>
      <c r="AP330" s="201"/>
      <c r="AQ330" s="201"/>
      <c r="AR330" s="201"/>
      <c r="AS330" s="201"/>
      <c r="AT330" s="201"/>
    </row>
    <row r="331" spans="21:46" ht="39.950000000000003" customHeight="1" x14ac:dyDescent="0.25">
      <c r="U331" s="201"/>
      <c r="V331" s="201"/>
      <c r="W331" s="201"/>
      <c r="X331" s="201"/>
      <c r="Y331" s="201"/>
      <c r="Z331" s="201"/>
      <c r="AA331" s="201"/>
      <c r="AB331" s="201"/>
      <c r="AC331" s="201"/>
      <c r="AD331" s="201"/>
      <c r="AE331" s="201"/>
      <c r="AF331" s="201"/>
      <c r="AG331" s="201"/>
      <c r="AH331" s="201"/>
      <c r="AI331" s="201"/>
      <c r="AJ331" s="201"/>
      <c r="AK331" s="201"/>
      <c r="AL331" s="201"/>
      <c r="AM331" s="201"/>
      <c r="AN331" s="201"/>
      <c r="AO331" s="201"/>
      <c r="AP331" s="201"/>
      <c r="AQ331" s="201"/>
      <c r="AR331" s="201"/>
      <c r="AS331" s="201"/>
      <c r="AT331" s="201"/>
    </row>
    <row r="332" spans="21:46" ht="39.950000000000003" customHeight="1" x14ac:dyDescent="0.25">
      <c r="U332" s="201"/>
      <c r="V332" s="201"/>
      <c r="W332" s="201"/>
      <c r="X332" s="201"/>
      <c r="Y332" s="201"/>
      <c r="Z332" s="201"/>
      <c r="AA332" s="201"/>
      <c r="AB332" s="201"/>
      <c r="AC332" s="201"/>
      <c r="AD332" s="201"/>
      <c r="AE332" s="201"/>
      <c r="AF332" s="201"/>
      <c r="AG332" s="201"/>
      <c r="AH332" s="201"/>
      <c r="AI332" s="201"/>
      <c r="AJ332" s="201"/>
      <c r="AK332" s="201"/>
      <c r="AL332" s="201"/>
      <c r="AM332" s="201"/>
      <c r="AN332" s="201"/>
      <c r="AO332" s="201"/>
      <c r="AP332" s="201"/>
      <c r="AQ332" s="201"/>
      <c r="AR332" s="201"/>
      <c r="AS332" s="201"/>
      <c r="AT332" s="201"/>
    </row>
    <row r="333" spans="21:46" ht="39.950000000000003" customHeight="1" x14ac:dyDescent="0.25">
      <c r="U333" s="201"/>
      <c r="V333" s="201"/>
      <c r="W333" s="201"/>
      <c r="X333" s="201"/>
      <c r="Y333" s="201"/>
      <c r="Z333" s="201"/>
      <c r="AA333" s="201"/>
      <c r="AB333" s="201"/>
      <c r="AC333" s="201"/>
      <c r="AD333" s="201"/>
      <c r="AE333" s="201"/>
      <c r="AF333" s="201"/>
      <c r="AG333" s="201"/>
      <c r="AH333" s="201"/>
      <c r="AI333" s="201"/>
      <c r="AJ333" s="201"/>
      <c r="AK333" s="201"/>
      <c r="AL333" s="201"/>
      <c r="AM333" s="201"/>
      <c r="AN333" s="201"/>
      <c r="AO333" s="201"/>
      <c r="AP333" s="201"/>
      <c r="AQ333" s="201"/>
      <c r="AR333" s="201"/>
      <c r="AS333" s="201"/>
      <c r="AT333" s="201"/>
    </row>
    <row r="334" spans="21:46" ht="39.950000000000003" customHeight="1" x14ac:dyDescent="0.25">
      <c r="U334" s="201"/>
      <c r="V334" s="201"/>
      <c r="W334" s="201"/>
      <c r="X334" s="201"/>
      <c r="Y334" s="201"/>
      <c r="Z334" s="201"/>
      <c r="AA334" s="201"/>
      <c r="AB334" s="201"/>
      <c r="AC334" s="201"/>
      <c r="AD334" s="201"/>
      <c r="AE334" s="201"/>
      <c r="AF334" s="201"/>
      <c r="AG334" s="201"/>
      <c r="AH334" s="201"/>
      <c r="AI334" s="201"/>
      <c r="AJ334" s="201"/>
      <c r="AK334" s="201"/>
      <c r="AL334" s="201"/>
      <c r="AM334" s="201"/>
      <c r="AN334" s="201"/>
      <c r="AO334" s="201"/>
      <c r="AP334" s="201"/>
      <c r="AQ334" s="201"/>
      <c r="AR334" s="201"/>
      <c r="AS334" s="201"/>
      <c r="AT334" s="201"/>
    </row>
    <row r="335" spans="21:46" ht="39.950000000000003" customHeight="1" x14ac:dyDescent="0.25">
      <c r="U335" s="201"/>
      <c r="V335" s="201"/>
      <c r="W335" s="201"/>
      <c r="X335" s="201"/>
      <c r="Y335" s="201"/>
      <c r="Z335" s="201"/>
      <c r="AA335" s="201"/>
      <c r="AB335" s="201"/>
      <c r="AC335" s="201"/>
      <c r="AD335" s="201"/>
      <c r="AE335" s="201"/>
      <c r="AF335" s="201"/>
      <c r="AG335" s="201"/>
      <c r="AH335" s="201"/>
      <c r="AI335" s="201"/>
      <c r="AJ335" s="201"/>
      <c r="AK335" s="201"/>
      <c r="AL335" s="201"/>
      <c r="AM335" s="201"/>
      <c r="AN335" s="201"/>
      <c r="AO335" s="201"/>
      <c r="AP335" s="201"/>
      <c r="AQ335" s="201"/>
      <c r="AR335" s="201"/>
      <c r="AS335" s="201"/>
      <c r="AT335" s="201"/>
    </row>
    <row r="336" spans="21:46" ht="39.950000000000003" customHeight="1" x14ac:dyDescent="0.25">
      <c r="U336" s="201"/>
      <c r="V336" s="201"/>
      <c r="W336" s="201"/>
      <c r="X336" s="201"/>
      <c r="Y336" s="201"/>
      <c r="Z336" s="201"/>
      <c r="AA336" s="201"/>
      <c r="AB336" s="201"/>
      <c r="AC336" s="201"/>
      <c r="AD336" s="201"/>
      <c r="AE336" s="201"/>
      <c r="AF336" s="201"/>
      <c r="AG336" s="201"/>
      <c r="AH336" s="201"/>
      <c r="AI336" s="201"/>
      <c r="AJ336" s="201"/>
      <c r="AK336" s="201"/>
      <c r="AL336" s="201"/>
      <c r="AM336" s="201"/>
      <c r="AN336" s="201"/>
      <c r="AO336" s="201"/>
      <c r="AP336" s="201"/>
      <c r="AQ336" s="201"/>
      <c r="AR336" s="201"/>
      <c r="AS336" s="201"/>
      <c r="AT336" s="201"/>
    </row>
    <row r="337" spans="21:46" ht="39.950000000000003" customHeight="1" x14ac:dyDescent="0.25">
      <c r="U337" s="201"/>
      <c r="V337" s="201"/>
      <c r="W337" s="201"/>
      <c r="X337" s="201"/>
      <c r="Y337" s="201"/>
      <c r="Z337" s="201"/>
      <c r="AA337" s="201"/>
      <c r="AB337" s="201"/>
      <c r="AC337" s="201"/>
      <c r="AD337" s="201"/>
      <c r="AE337" s="201"/>
      <c r="AF337" s="201"/>
      <c r="AG337" s="201"/>
      <c r="AH337" s="201"/>
      <c r="AI337" s="201"/>
      <c r="AJ337" s="201"/>
      <c r="AK337" s="201"/>
      <c r="AL337" s="201"/>
      <c r="AM337" s="201"/>
      <c r="AN337" s="201"/>
      <c r="AO337" s="201"/>
      <c r="AP337" s="201"/>
      <c r="AQ337" s="201"/>
      <c r="AR337" s="201"/>
      <c r="AS337" s="201"/>
      <c r="AT337" s="201"/>
    </row>
    <row r="338" spans="21:46" ht="39.950000000000003" customHeight="1" x14ac:dyDescent="0.25">
      <c r="U338" s="201"/>
      <c r="V338" s="201"/>
      <c r="W338" s="201"/>
      <c r="X338" s="201"/>
      <c r="Y338" s="201"/>
      <c r="Z338" s="201"/>
      <c r="AA338" s="201"/>
      <c r="AB338" s="201"/>
      <c r="AC338" s="201"/>
      <c r="AD338" s="201"/>
      <c r="AE338" s="201"/>
      <c r="AF338" s="201"/>
      <c r="AG338" s="201"/>
      <c r="AH338" s="201"/>
      <c r="AI338" s="201"/>
      <c r="AJ338" s="201"/>
      <c r="AK338" s="201"/>
      <c r="AL338" s="201"/>
      <c r="AM338" s="201"/>
      <c r="AN338" s="201"/>
      <c r="AO338" s="201"/>
      <c r="AP338" s="201"/>
      <c r="AQ338" s="201"/>
      <c r="AR338" s="201"/>
      <c r="AS338" s="201"/>
      <c r="AT338" s="201"/>
    </row>
    <row r="339" spans="21:46" ht="39.950000000000003" customHeight="1" x14ac:dyDescent="0.25">
      <c r="U339" s="201"/>
      <c r="V339" s="201"/>
      <c r="W339" s="201"/>
      <c r="X339" s="201"/>
      <c r="Y339" s="201"/>
      <c r="Z339" s="201"/>
      <c r="AA339" s="201"/>
      <c r="AB339" s="201"/>
      <c r="AC339" s="201"/>
      <c r="AD339" s="201"/>
      <c r="AE339" s="201"/>
      <c r="AF339" s="201"/>
      <c r="AG339" s="201"/>
      <c r="AH339" s="201"/>
      <c r="AI339" s="201"/>
      <c r="AJ339" s="201"/>
      <c r="AK339" s="201"/>
      <c r="AL339" s="201"/>
      <c r="AM339" s="201"/>
      <c r="AN339" s="201"/>
      <c r="AO339" s="201"/>
      <c r="AP339" s="201"/>
      <c r="AQ339" s="201"/>
      <c r="AR339" s="201"/>
      <c r="AS339" s="201"/>
      <c r="AT339" s="201"/>
    </row>
    <row r="340" spans="21:46" ht="39.950000000000003" customHeight="1" x14ac:dyDescent="0.25">
      <c r="U340" s="201"/>
      <c r="V340" s="201"/>
      <c r="W340" s="201"/>
      <c r="X340" s="201"/>
      <c r="Y340" s="201"/>
      <c r="Z340" s="201"/>
      <c r="AA340" s="201"/>
      <c r="AB340" s="201"/>
      <c r="AC340" s="201"/>
      <c r="AD340" s="201"/>
      <c r="AE340" s="201"/>
      <c r="AF340" s="201"/>
      <c r="AG340" s="201"/>
      <c r="AH340" s="201"/>
      <c r="AI340" s="201"/>
      <c r="AJ340" s="201"/>
      <c r="AK340" s="201"/>
      <c r="AL340" s="201"/>
      <c r="AM340" s="201"/>
      <c r="AN340" s="201"/>
      <c r="AO340" s="201"/>
      <c r="AP340" s="201"/>
      <c r="AQ340" s="201"/>
      <c r="AR340" s="201"/>
      <c r="AS340" s="201"/>
      <c r="AT340" s="201"/>
    </row>
    <row r="341" spans="21:46" ht="39.950000000000003" customHeight="1" x14ac:dyDescent="0.25">
      <c r="U341" s="201"/>
      <c r="V341" s="201"/>
      <c r="W341" s="201"/>
      <c r="X341" s="201"/>
      <c r="Y341" s="201"/>
      <c r="Z341" s="201"/>
      <c r="AA341" s="201"/>
      <c r="AB341" s="201"/>
      <c r="AC341" s="201"/>
      <c r="AD341" s="201"/>
      <c r="AE341" s="201"/>
      <c r="AF341" s="201"/>
      <c r="AG341" s="201"/>
      <c r="AH341" s="201"/>
      <c r="AI341" s="201"/>
      <c r="AJ341" s="201"/>
      <c r="AK341" s="201"/>
      <c r="AL341" s="201"/>
      <c r="AM341" s="201"/>
      <c r="AN341" s="201"/>
      <c r="AO341" s="201"/>
      <c r="AP341" s="201"/>
      <c r="AQ341" s="201"/>
      <c r="AR341" s="201"/>
      <c r="AS341" s="201"/>
      <c r="AT341" s="201"/>
    </row>
    <row r="342" spans="21:46" ht="39.950000000000003" customHeight="1" x14ac:dyDescent="0.25">
      <c r="U342" s="201"/>
      <c r="V342" s="201"/>
      <c r="W342" s="201"/>
      <c r="X342" s="201"/>
      <c r="Y342" s="201"/>
      <c r="Z342" s="201"/>
      <c r="AA342" s="201"/>
      <c r="AB342" s="201"/>
      <c r="AC342" s="201"/>
      <c r="AD342" s="201"/>
      <c r="AE342" s="201"/>
      <c r="AF342" s="201"/>
      <c r="AG342" s="201"/>
      <c r="AH342" s="201"/>
      <c r="AI342" s="201"/>
      <c r="AJ342" s="201"/>
      <c r="AK342" s="201"/>
      <c r="AL342" s="201"/>
      <c r="AM342" s="201"/>
      <c r="AN342" s="201"/>
      <c r="AO342" s="201"/>
      <c r="AP342" s="201"/>
      <c r="AQ342" s="201"/>
      <c r="AR342" s="201"/>
      <c r="AS342" s="201"/>
      <c r="AT342" s="201"/>
    </row>
    <row r="343" spans="21:46" ht="39.950000000000003" customHeight="1" x14ac:dyDescent="0.25">
      <c r="U343" s="201"/>
      <c r="V343" s="201"/>
      <c r="W343" s="201"/>
      <c r="X343" s="201"/>
      <c r="Y343" s="201"/>
      <c r="Z343" s="201"/>
      <c r="AA343" s="201"/>
      <c r="AB343" s="201"/>
      <c r="AC343" s="201"/>
      <c r="AD343" s="201"/>
      <c r="AE343" s="201"/>
      <c r="AF343" s="201"/>
      <c r="AG343" s="201"/>
      <c r="AH343" s="201"/>
      <c r="AI343" s="201"/>
      <c r="AJ343" s="201"/>
      <c r="AK343" s="201"/>
      <c r="AL343" s="201"/>
      <c r="AM343" s="201"/>
      <c r="AN343" s="201"/>
      <c r="AO343" s="201"/>
      <c r="AP343" s="201"/>
      <c r="AQ343" s="201"/>
      <c r="AR343" s="201"/>
      <c r="AS343" s="201"/>
      <c r="AT343" s="201"/>
    </row>
    <row r="344" spans="21:46" ht="39.950000000000003" customHeight="1" x14ac:dyDescent="0.25">
      <c r="U344" s="201"/>
      <c r="V344" s="201"/>
      <c r="W344" s="201"/>
      <c r="X344" s="201"/>
      <c r="Y344" s="201"/>
      <c r="Z344" s="201"/>
      <c r="AA344" s="201"/>
      <c r="AB344" s="201"/>
      <c r="AC344" s="201"/>
      <c r="AD344" s="201"/>
      <c r="AE344" s="201"/>
      <c r="AF344" s="201"/>
      <c r="AG344" s="201"/>
      <c r="AH344" s="201"/>
      <c r="AI344" s="201"/>
      <c r="AJ344" s="201"/>
      <c r="AK344" s="201"/>
      <c r="AL344" s="201"/>
      <c r="AM344" s="201"/>
      <c r="AN344" s="201"/>
      <c r="AO344" s="201"/>
      <c r="AP344" s="201"/>
      <c r="AQ344" s="201"/>
      <c r="AR344" s="201"/>
      <c r="AS344" s="201"/>
      <c r="AT344" s="201"/>
    </row>
    <row r="345" spans="21:46" ht="39.950000000000003" customHeight="1" x14ac:dyDescent="0.25">
      <c r="U345" s="201"/>
      <c r="V345" s="201"/>
      <c r="W345" s="201"/>
      <c r="X345" s="201"/>
      <c r="Y345" s="201"/>
      <c r="Z345" s="201"/>
      <c r="AA345" s="201"/>
      <c r="AB345" s="201"/>
      <c r="AC345" s="201"/>
      <c r="AD345" s="201"/>
      <c r="AE345" s="201"/>
      <c r="AF345" s="201"/>
      <c r="AG345" s="201"/>
      <c r="AH345" s="201"/>
      <c r="AI345" s="201"/>
      <c r="AJ345" s="201"/>
      <c r="AK345" s="201"/>
      <c r="AL345" s="201"/>
      <c r="AM345" s="201"/>
      <c r="AN345" s="201"/>
      <c r="AO345" s="201"/>
      <c r="AP345" s="201"/>
      <c r="AQ345" s="201"/>
      <c r="AR345" s="201"/>
      <c r="AS345" s="201"/>
      <c r="AT345" s="201"/>
    </row>
    <row r="346" spans="21:46" ht="39.950000000000003" customHeight="1" x14ac:dyDescent="0.25">
      <c r="U346" s="201"/>
      <c r="V346" s="201"/>
      <c r="W346" s="201"/>
      <c r="X346" s="201"/>
      <c r="Y346" s="201"/>
      <c r="Z346" s="201"/>
      <c r="AA346" s="201"/>
      <c r="AB346" s="201"/>
      <c r="AC346" s="201"/>
      <c r="AD346" s="201"/>
      <c r="AE346" s="201"/>
      <c r="AF346" s="201"/>
      <c r="AG346" s="201"/>
      <c r="AH346" s="201"/>
      <c r="AI346" s="201"/>
      <c r="AJ346" s="201"/>
      <c r="AK346" s="201"/>
      <c r="AL346" s="201"/>
      <c r="AM346" s="201"/>
      <c r="AN346" s="201"/>
      <c r="AO346" s="201"/>
      <c r="AP346" s="201"/>
      <c r="AQ346" s="201"/>
      <c r="AR346" s="201"/>
      <c r="AS346" s="201"/>
      <c r="AT346" s="201"/>
    </row>
    <row r="347" spans="21:46" ht="39.950000000000003" customHeight="1" x14ac:dyDescent="0.25">
      <c r="U347" s="201"/>
      <c r="V347" s="201"/>
      <c r="W347" s="201"/>
      <c r="X347" s="201"/>
      <c r="Y347" s="201"/>
      <c r="Z347" s="201"/>
      <c r="AA347" s="201"/>
      <c r="AB347" s="201"/>
      <c r="AC347" s="201"/>
      <c r="AD347" s="201"/>
      <c r="AE347" s="201"/>
      <c r="AF347" s="201"/>
      <c r="AG347" s="201"/>
      <c r="AH347" s="201"/>
      <c r="AI347" s="201"/>
      <c r="AJ347" s="201"/>
      <c r="AK347" s="201"/>
      <c r="AL347" s="201"/>
      <c r="AM347" s="201"/>
      <c r="AN347" s="201"/>
      <c r="AO347" s="201"/>
      <c r="AP347" s="201"/>
      <c r="AQ347" s="201"/>
      <c r="AR347" s="201"/>
      <c r="AS347" s="201"/>
      <c r="AT347" s="201"/>
    </row>
    <row r="348" spans="21:46" ht="39.950000000000003" customHeight="1" x14ac:dyDescent="0.25">
      <c r="U348" s="201"/>
      <c r="V348" s="201"/>
      <c r="W348" s="201"/>
      <c r="X348" s="201"/>
      <c r="Y348" s="201"/>
      <c r="Z348" s="201"/>
      <c r="AA348" s="201"/>
      <c r="AB348" s="201"/>
      <c r="AC348" s="201"/>
      <c r="AD348" s="201"/>
      <c r="AE348" s="201"/>
      <c r="AF348" s="201"/>
      <c r="AG348" s="201"/>
      <c r="AH348" s="201"/>
      <c r="AI348" s="201"/>
      <c r="AJ348" s="201"/>
      <c r="AK348" s="201"/>
      <c r="AL348" s="201"/>
      <c r="AM348" s="201"/>
      <c r="AN348" s="201"/>
      <c r="AO348" s="201"/>
      <c r="AP348" s="201"/>
      <c r="AQ348" s="201"/>
      <c r="AR348" s="201"/>
      <c r="AS348" s="201"/>
      <c r="AT348" s="201"/>
    </row>
    <row r="349" spans="21:46" ht="39.950000000000003" customHeight="1" x14ac:dyDescent="0.25">
      <c r="U349" s="201"/>
      <c r="V349" s="201"/>
      <c r="W349" s="201"/>
      <c r="X349" s="201"/>
      <c r="Y349" s="201"/>
      <c r="Z349" s="201"/>
      <c r="AA349" s="201"/>
      <c r="AB349" s="201"/>
      <c r="AC349" s="201"/>
      <c r="AD349" s="201"/>
      <c r="AE349" s="201"/>
      <c r="AF349" s="201"/>
      <c r="AG349" s="201"/>
      <c r="AH349" s="201"/>
      <c r="AI349" s="201"/>
      <c r="AJ349" s="201"/>
      <c r="AK349" s="201"/>
      <c r="AL349" s="201"/>
      <c r="AM349" s="201"/>
      <c r="AN349" s="201"/>
      <c r="AO349" s="201"/>
      <c r="AP349" s="201"/>
      <c r="AQ349" s="201"/>
      <c r="AR349" s="201"/>
      <c r="AS349" s="201"/>
      <c r="AT349" s="201"/>
    </row>
    <row r="350" spans="21:46" ht="39.950000000000003" customHeight="1" x14ac:dyDescent="0.25">
      <c r="U350" s="201"/>
      <c r="V350" s="201"/>
      <c r="W350" s="201"/>
      <c r="X350" s="201"/>
      <c r="Y350" s="201"/>
      <c r="Z350" s="201"/>
      <c r="AA350" s="201"/>
      <c r="AB350" s="201"/>
      <c r="AC350" s="201"/>
      <c r="AD350" s="201"/>
      <c r="AE350" s="201"/>
      <c r="AF350" s="201"/>
      <c r="AG350" s="201"/>
      <c r="AH350" s="201"/>
      <c r="AI350" s="201"/>
      <c r="AJ350" s="201"/>
      <c r="AK350" s="201"/>
      <c r="AL350" s="201"/>
      <c r="AM350" s="201"/>
      <c r="AN350" s="201"/>
      <c r="AO350" s="201"/>
      <c r="AP350" s="201"/>
      <c r="AQ350" s="201"/>
      <c r="AR350" s="201"/>
      <c r="AS350" s="201"/>
      <c r="AT350" s="201"/>
    </row>
    <row r="351" spans="21:46" ht="39.950000000000003" customHeight="1" x14ac:dyDescent="0.25">
      <c r="U351" s="201"/>
      <c r="V351" s="201"/>
      <c r="W351" s="201"/>
      <c r="X351" s="201"/>
      <c r="Y351" s="201"/>
      <c r="Z351" s="201"/>
      <c r="AA351" s="201"/>
      <c r="AB351" s="201"/>
      <c r="AC351" s="201"/>
      <c r="AD351" s="201"/>
      <c r="AE351" s="201"/>
      <c r="AF351" s="201"/>
      <c r="AG351" s="201"/>
      <c r="AH351" s="201"/>
      <c r="AI351" s="201"/>
      <c r="AJ351" s="201"/>
      <c r="AK351" s="201"/>
      <c r="AL351" s="201"/>
      <c r="AM351" s="201"/>
      <c r="AN351" s="201"/>
      <c r="AO351" s="201"/>
      <c r="AP351" s="201"/>
      <c r="AQ351" s="201"/>
      <c r="AR351" s="201"/>
      <c r="AS351" s="201"/>
      <c r="AT351" s="201"/>
    </row>
    <row r="352" spans="21:46" ht="39.950000000000003" customHeight="1" x14ac:dyDescent="0.25">
      <c r="U352" s="201"/>
      <c r="V352" s="201"/>
      <c r="W352" s="201"/>
      <c r="X352" s="201"/>
      <c r="Y352" s="201"/>
      <c r="Z352" s="201"/>
      <c r="AA352" s="201"/>
      <c r="AB352" s="201"/>
      <c r="AC352" s="201"/>
      <c r="AD352" s="201"/>
      <c r="AE352" s="201"/>
      <c r="AF352" s="201"/>
      <c r="AG352" s="201"/>
      <c r="AH352" s="201"/>
      <c r="AI352" s="201"/>
      <c r="AJ352" s="201"/>
      <c r="AK352" s="201"/>
      <c r="AL352" s="201"/>
      <c r="AM352" s="201"/>
      <c r="AN352" s="201"/>
      <c r="AO352" s="201"/>
      <c r="AP352" s="201"/>
      <c r="AQ352" s="201"/>
      <c r="AR352" s="201"/>
      <c r="AS352" s="201"/>
      <c r="AT352" s="201"/>
    </row>
    <row r="353" spans="21:46" ht="39.950000000000003" customHeight="1" x14ac:dyDescent="0.25">
      <c r="U353" s="201"/>
      <c r="V353" s="201"/>
      <c r="W353" s="201"/>
      <c r="X353" s="201"/>
      <c r="Y353" s="201"/>
      <c r="Z353" s="201"/>
      <c r="AA353" s="201"/>
      <c r="AB353" s="201"/>
      <c r="AC353" s="201"/>
      <c r="AD353" s="201"/>
      <c r="AE353" s="201"/>
      <c r="AF353" s="201"/>
      <c r="AG353" s="201"/>
      <c r="AH353" s="201"/>
      <c r="AI353" s="201"/>
      <c r="AJ353" s="201"/>
      <c r="AK353" s="201"/>
      <c r="AL353" s="201"/>
      <c r="AM353" s="201"/>
      <c r="AN353" s="201"/>
      <c r="AO353" s="201"/>
      <c r="AP353" s="201"/>
      <c r="AQ353" s="201"/>
      <c r="AR353" s="201"/>
      <c r="AS353" s="201"/>
      <c r="AT353" s="201"/>
    </row>
    <row r="354" spans="21:46" ht="39.950000000000003" customHeight="1" x14ac:dyDescent="0.25">
      <c r="U354" s="201"/>
      <c r="V354" s="201"/>
      <c r="W354" s="201"/>
      <c r="X354" s="201"/>
      <c r="Y354" s="201"/>
      <c r="Z354" s="201"/>
      <c r="AA354" s="201"/>
      <c r="AB354" s="201"/>
      <c r="AC354" s="201"/>
      <c r="AD354" s="201"/>
      <c r="AE354" s="201"/>
      <c r="AF354" s="201"/>
      <c r="AG354" s="201"/>
      <c r="AH354" s="201"/>
      <c r="AI354" s="201"/>
      <c r="AJ354" s="201"/>
      <c r="AK354" s="201"/>
      <c r="AL354" s="201"/>
      <c r="AM354" s="201"/>
      <c r="AN354" s="201"/>
      <c r="AO354" s="201"/>
      <c r="AP354" s="201"/>
      <c r="AQ354" s="201"/>
      <c r="AR354" s="201"/>
      <c r="AS354" s="201"/>
      <c r="AT354" s="201"/>
    </row>
    <row r="355" spans="21:46" ht="39.950000000000003" customHeight="1" x14ac:dyDescent="0.25">
      <c r="U355" s="201"/>
      <c r="V355" s="201"/>
      <c r="W355" s="201"/>
      <c r="X355" s="201"/>
      <c r="Y355" s="201"/>
      <c r="Z355" s="201"/>
      <c r="AA355" s="201"/>
      <c r="AB355" s="201"/>
      <c r="AC355" s="201"/>
      <c r="AD355" s="201"/>
      <c r="AE355" s="201"/>
      <c r="AF355" s="201"/>
      <c r="AG355" s="201"/>
      <c r="AH355" s="201"/>
      <c r="AI355" s="201"/>
      <c r="AJ355" s="201"/>
      <c r="AK355" s="201"/>
      <c r="AL355" s="201"/>
      <c r="AM355" s="201"/>
      <c r="AN355" s="201"/>
      <c r="AO355" s="201"/>
      <c r="AP355" s="201"/>
      <c r="AQ355" s="201"/>
      <c r="AR355" s="201"/>
      <c r="AS355" s="201"/>
      <c r="AT355" s="201"/>
    </row>
    <row r="356" spans="21:46" ht="39.950000000000003" customHeight="1" x14ac:dyDescent="0.25">
      <c r="U356" s="201"/>
      <c r="V356" s="201"/>
      <c r="W356" s="201"/>
      <c r="X356" s="201"/>
      <c r="Y356" s="201"/>
      <c r="Z356" s="201"/>
      <c r="AA356" s="201"/>
      <c r="AB356" s="201"/>
      <c r="AC356" s="201"/>
      <c r="AD356" s="201"/>
      <c r="AE356" s="201"/>
      <c r="AF356" s="201"/>
      <c r="AG356" s="201"/>
      <c r="AH356" s="201"/>
      <c r="AI356" s="201"/>
      <c r="AJ356" s="201"/>
      <c r="AK356" s="201"/>
      <c r="AL356" s="201"/>
      <c r="AM356" s="201"/>
      <c r="AN356" s="201"/>
      <c r="AO356" s="201"/>
      <c r="AP356" s="201"/>
      <c r="AQ356" s="201"/>
      <c r="AR356" s="201"/>
      <c r="AS356" s="201"/>
      <c r="AT356" s="201"/>
    </row>
    <row r="357" spans="21:46" ht="39.950000000000003" customHeight="1" x14ac:dyDescent="0.25">
      <c r="U357" s="201"/>
      <c r="V357" s="201"/>
      <c r="W357" s="201"/>
      <c r="X357" s="201"/>
      <c r="Y357" s="201"/>
      <c r="Z357" s="201"/>
      <c r="AA357" s="201"/>
      <c r="AB357" s="201"/>
      <c r="AC357" s="201"/>
      <c r="AD357" s="201"/>
      <c r="AE357" s="201"/>
      <c r="AF357" s="201"/>
      <c r="AG357" s="201"/>
      <c r="AH357" s="201"/>
      <c r="AI357" s="201"/>
      <c r="AJ357" s="201"/>
      <c r="AK357" s="201"/>
      <c r="AL357" s="201"/>
      <c r="AM357" s="201"/>
      <c r="AN357" s="201"/>
      <c r="AO357" s="201"/>
      <c r="AP357" s="201"/>
      <c r="AQ357" s="201"/>
      <c r="AR357" s="201"/>
      <c r="AS357" s="201"/>
      <c r="AT357" s="201"/>
    </row>
    <row r="358" spans="21:46" ht="39.950000000000003" customHeight="1" x14ac:dyDescent="0.25">
      <c r="U358" s="201"/>
      <c r="V358" s="201"/>
      <c r="W358" s="201"/>
      <c r="X358" s="201"/>
      <c r="Y358" s="201"/>
      <c r="Z358" s="201"/>
      <c r="AA358" s="201"/>
      <c r="AB358" s="201"/>
      <c r="AC358" s="201"/>
      <c r="AD358" s="201"/>
      <c r="AE358" s="201"/>
      <c r="AF358" s="201"/>
      <c r="AG358" s="201"/>
      <c r="AH358" s="201"/>
      <c r="AI358" s="201"/>
      <c r="AJ358" s="201"/>
      <c r="AK358" s="201"/>
      <c r="AL358" s="201"/>
      <c r="AM358" s="201"/>
      <c r="AN358" s="201"/>
      <c r="AO358" s="201"/>
      <c r="AP358" s="201"/>
      <c r="AQ358" s="201"/>
      <c r="AR358" s="201"/>
      <c r="AS358" s="201"/>
      <c r="AT358" s="201"/>
    </row>
    <row r="359" spans="21:46" ht="39.950000000000003" customHeight="1" x14ac:dyDescent="0.25">
      <c r="U359" s="201"/>
      <c r="V359" s="201"/>
      <c r="W359" s="201"/>
      <c r="X359" s="201"/>
      <c r="Y359" s="201"/>
      <c r="Z359" s="201"/>
      <c r="AA359" s="201"/>
      <c r="AB359" s="201"/>
      <c r="AC359" s="201"/>
      <c r="AD359" s="201"/>
      <c r="AE359" s="201"/>
      <c r="AF359" s="201"/>
      <c r="AG359" s="201"/>
      <c r="AH359" s="201"/>
      <c r="AI359" s="201"/>
      <c r="AJ359" s="201"/>
      <c r="AK359" s="201"/>
      <c r="AL359" s="201"/>
      <c r="AM359" s="201"/>
      <c r="AN359" s="201"/>
      <c r="AO359" s="201"/>
      <c r="AP359" s="201"/>
      <c r="AQ359" s="201"/>
      <c r="AR359" s="201"/>
      <c r="AS359" s="201"/>
      <c r="AT359" s="201"/>
    </row>
    <row r="360" spans="21:46" ht="39.950000000000003" customHeight="1" x14ac:dyDescent="0.25">
      <c r="U360" s="201"/>
      <c r="V360" s="201"/>
      <c r="W360" s="201"/>
      <c r="X360" s="201"/>
      <c r="Y360" s="201"/>
      <c r="Z360" s="201"/>
      <c r="AA360" s="201"/>
      <c r="AB360" s="201"/>
      <c r="AC360" s="201"/>
      <c r="AD360" s="201"/>
      <c r="AE360" s="201"/>
      <c r="AF360" s="201"/>
      <c r="AG360" s="201"/>
      <c r="AH360" s="201"/>
      <c r="AI360" s="201"/>
      <c r="AJ360" s="201"/>
      <c r="AK360" s="201"/>
      <c r="AL360" s="201"/>
      <c r="AM360" s="201"/>
      <c r="AN360" s="201"/>
      <c r="AO360" s="201"/>
      <c r="AP360" s="201"/>
      <c r="AQ360" s="201"/>
      <c r="AR360" s="201"/>
      <c r="AS360" s="201"/>
      <c r="AT360" s="201"/>
    </row>
    <row r="361" spans="21:46" ht="39.950000000000003" customHeight="1" x14ac:dyDescent="0.25">
      <c r="U361" s="201"/>
      <c r="V361" s="201"/>
      <c r="W361" s="201"/>
      <c r="X361" s="201"/>
      <c r="Y361" s="201"/>
      <c r="Z361" s="201"/>
      <c r="AA361" s="201"/>
      <c r="AB361" s="201"/>
      <c r="AC361" s="201"/>
      <c r="AD361" s="201"/>
      <c r="AE361" s="201"/>
      <c r="AF361" s="201"/>
      <c r="AG361" s="201"/>
      <c r="AH361" s="201"/>
      <c r="AI361" s="201"/>
      <c r="AJ361" s="201"/>
      <c r="AK361" s="201"/>
      <c r="AL361" s="201"/>
      <c r="AM361" s="201"/>
      <c r="AN361" s="201"/>
      <c r="AO361" s="201"/>
      <c r="AP361" s="201"/>
      <c r="AQ361" s="201"/>
      <c r="AR361" s="201"/>
      <c r="AS361" s="201"/>
      <c r="AT361" s="201"/>
    </row>
    <row r="362" spans="21:46" ht="39.950000000000003" customHeight="1" x14ac:dyDescent="0.25">
      <c r="U362" s="201"/>
      <c r="V362" s="201"/>
      <c r="W362" s="201"/>
      <c r="X362" s="201"/>
      <c r="Y362" s="201"/>
      <c r="Z362" s="201"/>
      <c r="AA362" s="201"/>
      <c r="AB362" s="201"/>
      <c r="AC362" s="201"/>
      <c r="AD362" s="201"/>
      <c r="AE362" s="201"/>
      <c r="AF362" s="201"/>
      <c r="AG362" s="201"/>
      <c r="AH362" s="201"/>
      <c r="AI362" s="201"/>
      <c r="AJ362" s="201"/>
      <c r="AK362" s="201"/>
      <c r="AL362" s="201"/>
      <c r="AM362" s="201"/>
      <c r="AN362" s="201"/>
      <c r="AO362" s="201"/>
      <c r="AP362" s="201"/>
      <c r="AQ362" s="201"/>
      <c r="AR362" s="201"/>
      <c r="AS362" s="201"/>
      <c r="AT362" s="201"/>
    </row>
    <row r="363" spans="21:46" ht="39.950000000000003" customHeight="1" x14ac:dyDescent="0.25">
      <c r="U363" s="201"/>
      <c r="V363" s="201"/>
      <c r="W363" s="201"/>
      <c r="X363" s="201"/>
      <c r="Y363" s="201"/>
      <c r="Z363" s="201"/>
      <c r="AA363" s="201"/>
      <c r="AB363" s="201"/>
      <c r="AC363" s="201"/>
      <c r="AD363" s="201"/>
      <c r="AE363" s="201"/>
      <c r="AF363" s="201"/>
      <c r="AG363" s="201"/>
      <c r="AH363" s="201"/>
      <c r="AI363" s="201"/>
      <c r="AJ363" s="201"/>
      <c r="AK363" s="201"/>
      <c r="AL363" s="201"/>
      <c r="AM363" s="201"/>
      <c r="AN363" s="201"/>
      <c r="AO363" s="201"/>
      <c r="AP363" s="201"/>
      <c r="AQ363" s="201"/>
      <c r="AR363" s="201"/>
      <c r="AS363" s="201"/>
      <c r="AT363" s="201"/>
    </row>
    <row r="364" spans="21:46" ht="39.950000000000003" customHeight="1" x14ac:dyDescent="0.25">
      <c r="U364" s="201"/>
      <c r="V364" s="201"/>
      <c r="W364" s="201"/>
      <c r="X364" s="201"/>
      <c r="Y364" s="201"/>
      <c r="Z364" s="201"/>
      <c r="AA364" s="201"/>
      <c r="AB364" s="201"/>
      <c r="AC364" s="201"/>
      <c r="AD364" s="201"/>
      <c r="AE364" s="201"/>
      <c r="AF364" s="201"/>
      <c r="AG364" s="201"/>
      <c r="AH364" s="201"/>
      <c r="AI364" s="201"/>
      <c r="AJ364" s="201"/>
      <c r="AK364" s="201"/>
      <c r="AL364" s="201"/>
      <c r="AM364" s="201"/>
      <c r="AN364" s="201"/>
      <c r="AO364" s="201"/>
      <c r="AP364" s="201"/>
      <c r="AQ364" s="201"/>
      <c r="AR364" s="201"/>
      <c r="AS364" s="201"/>
      <c r="AT364" s="201"/>
    </row>
    <row r="365" spans="21:46" ht="39.950000000000003" customHeight="1" x14ac:dyDescent="0.25">
      <c r="U365" s="201"/>
      <c r="V365" s="201"/>
      <c r="W365" s="201"/>
      <c r="X365" s="201"/>
      <c r="Y365" s="201"/>
      <c r="Z365" s="201"/>
      <c r="AA365" s="201"/>
      <c r="AB365" s="201"/>
      <c r="AC365" s="201"/>
      <c r="AD365" s="201"/>
      <c r="AE365" s="201"/>
      <c r="AF365" s="201"/>
      <c r="AG365" s="201"/>
      <c r="AH365" s="201"/>
      <c r="AI365" s="201"/>
      <c r="AJ365" s="201"/>
      <c r="AK365" s="201"/>
      <c r="AL365" s="201"/>
      <c r="AM365" s="201"/>
      <c r="AN365" s="201"/>
      <c r="AO365" s="201"/>
      <c r="AP365" s="201"/>
      <c r="AQ365" s="201"/>
      <c r="AR365" s="201"/>
      <c r="AS365" s="201"/>
      <c r="AT365" s="201"/>
    </row>
    <row r="366" spans="21:46" ht="39.950000000000003" customHeight="1" x14ac:dyDescent="0.25">
      <c r="U366" s="201"/>
      <c r="V366" s="201"/>
      <c r="W366" s="201"/>
      <c r="X366" s="201"/>
      <c r="Y366" s="201"/>
      <c r="Z366" s="201"/>
      <c r="AA366" s="201"/>
      <c r="AB366" s="201"/>
      <c r="AC366" s="201"/>
      <c r="AD366" s="201"/>
      <c r="AE366" s="201"/>
      <c r="AF366" s="201"/>
      <c r="AG366" s="201"/>
      <c r="AH366" s="201"/>
      <c r="AI366" s="201"/>
      <c r="AJ366" s="201"/>
      <c r="AK366" s="201"/>
      <c r="AL366" s="201"/>
      <c r="AM366" s="201"/>
      <c r="AN366" s="201"/>
      <c r="AO366" s="201"/>
      <c r="AP366" s="201"/>
      <c r="AQ366" s="201"/>
      <c r="AR366" s="201"/>
      <c r="AS366" s="201"/>
      <c r="AT366" s="201"/>
    </row>
    <row r="367" spans="21:46" ht="39.950000000000003" customHeight="1" x14ac:dyDescent="0.25">
      <c r="U367" s="201"/>
      <c r="V367" s="201"/>
      <c r="W367" s="201"/>
      <c r="X367" s="201"/>
      <c r="Y367" s="201"/>
      <c r="Z367" s="201"/>
      <c r="AA367" s="201"/>
      <c r="AB367" s="201"/>
      <c r="AC367" s="201"/>
      <c r="AD367" s="201"/>
      <c r="AE367" s="201"/>
      <c r="AF367" s="201"/>
      <c r="AG367" s="201"/>
      <c r="AH367" s="201"/>
      <c r="AI367" s="201"/>
      <c r="AJ367" s="201"/>
      <c r="AK367" s="201"/>
      <c r="AL367" s="201"/>
      <c r="AM367" s="201"/>
      <c r="AN367" s="201"/>
      <c r="AO367" s="201"/>
      <c r="AP367" s="201"/>
      <c r="AQ367" s="201"/>
      <c r="AR367" s="201"/>
      <c r="AS367" s="201"/>
      <c r="AT367" s="201"/>
    </row>
    <row r="368" spans="21:46" ht="39.950000000000003" customHeight="1" x14ac:dyDescent="0.25">
      <c r="U368" s="201"/>
      <c r="V368" s="201"/>
      <c r="W368" s="201"/>
      <c r="X368" s="201"/>
      <c r="Y368" s="201"/>
      <c r="Z368" s="201"/>
      <c r="AA368" s="201"/>
      <c r="AB368" s="201"/>
      <c r="AC368" s="201"/>
      <c r="AD368" s="201"/>
      <c r="AE368" s="201"/>
      <c r="AF368" s="201"/>
      <c r="AG368" s="201"/>
      <c r="AH368" s="201"/>
      <c r="AI368" s="201"/>
      <c r="AJ368" s="201"/>
      <c r="AK368" s="201"/>
      <c r="AL368" s="201"/>
      <c r="AM368" s="201"/>
      <c r="AN368" s="201"/>
      <c r="AO368" s="201"/>
      <c r="AP368" s="201"/>
      <c r="AQ368" s="201"/>
      <c r="AR368" s="201"/>
      <c r="AS368" s="201"/>
      <c r="AT368" s="201"/>
    </row>
    <row r="369" spans="21:46" ht="39.950000000000003" customHeight="1" x14ac:dyDescent="0.25">
      <c r="U369" s="201"/>
      <c r="V369" s="201"/>
      <c r="W369" s="201"/>
      <c r="X369" s="201"/>
      <c r="Y369" s="201"/>
      <c r="Z369" s="201"/>
      <c r="AA369" s="201"/>
      <c r="AB369" s="201"/>
      <c r="AC369" s="201"/>
      <c r="AD369" s="201"/>
      <c r="AE369" s="201"/>
      <c r="AF369" s="201"/>
      <c r="AG369" s="201"/>
      <c r="AH369" s="201"/>
      <c r="AI369" s="201"/>
      <c r="AJ369" s="201"/>
      <c r="AK369" s="201"/>
      <c r="AL369" s="201"/>
      <c r="AM369" s="201"/>
      <c r="AN369" s="201"/>
      <c r="AO369" s="201"/>
      <c r="AP369" s="201"/>
      <c r="AQ369" s="201"/>
      <c r="AR369" s="201"/>
      <c r="AS369" s="201"/>
      <c r="AT369" s="201"/>
    </row>
    <row r="370" spans="21:46" ht="39.950000000000003" customHeight="1" x14ac:dyDescent="0.25">
      <c r="U370" s="201"/>
      <c r="V370" s="201"/>
      <c r="W370" s="201"/>
      <c r="X370" s="201"/>
      <c r="Y370" s="201"/>
      <c r="Z370" s="201"/>
      <c r="AA370" s="201"/>
      <c r="AB370" s="201"/>
      <c r="AC370" s="201"/>
      <c r="AD370" s="201"/>
      <c r="AE370" s="201"/>
      <c r="AF370" s="201"/>
      <c r="AG370" s="201"/>
      <c r="AH370" s="201"/>
      <c r="AI370" s="201"/>
      <c r="AJ370" s="201"/>
      <c r="AK370" s="201"/>
      <c r="AL370" s="201"/>
      <c r="AM370" s="201"/>
      <c r="AN370" s="201"/>
      <c r="AO370" s="201"/>
      <c r="AP370" s="201"/>
      <c r="AQ370" s="201"/>
      <c r="AR370" s="201"/>
      <c r="AS370" s="201"/>
      <c r="AT370" s="201"/>
    </row>
    <row r="371" spans="21:46" ht="39.950000000000003" customHeight="1" x14ac:dyDescent="0.25">
      <c r="U371" s="201"/>
      <c r="V371" s="201"/>
      <c r="W371" s="201"/>
      <c r="X371" s="201"/>
      <c r="Y371" s="201"/>
      <c r="Z371" s="201"/>
      <c r="AA371" s="201"/>
      <c r="AB371" s="201"/>
      <c r="AC371" s="201"/>
      <c r="AD371" s="201"/>
      <c r="AE371" s="201"/>
      <c r="AF371" s="201"/>
      <c r="AG371" s="201"/>
      <c r="AH371" s="201"/>
      <c r="AI371" s="201"/>
      <c r="AJ371" s="201"/>
      <c r="AK371" s="201"/>
      <c r="AL371" s="201"/>
      <c r="AM371" s="201"/>
      <c r="AN371" s="201"/>
      <c r="AO371" s="201"/>
      <c r="AP371" s="201"/>
      <c r="AQ371" s="201"/>
      <c r="AR371" s="201"/>
      <c r="AS371" s="201"/>
      <c r="AT371" s="201"/>
    </row>
    <row r="372" spans="21:46" ht="39.950000000000003" customHeight="1" x14ac:dyDescent="0.25">
      <c r="U372" s="201"/>
      <c r="V372" s="201"/>
      <c r="W372" s="201"/>
      <c r="X372" s="201"/>
      <c r="Y372" s="201"/>
      <c r="Z372" s="201"/>
      <c r="AA372" s="201"/>
      <c r="AB372" s="201"/>
      <c r="AC372" s="201"/>
      <c r="AD372" s="201"/>
      <c r="AE372" s="201"/>
      <c r="AF372" s="201"/>
      <c r="AG372" s="201"/>
      <c r="AH372" s="201"/>
      <c r="AI372" s="201"/>
      <c r="AJ372" s="201"/>
      <c r="AK372" s="201"/>
      <c r="AL372" s="201"/>
      <c r="AM372" s="201"/>
      <c r="AN372" s="201"/>
      <c r="AO372" s="201"/>
      <c r="AP372" s="201"/>
      <c r="AQ372" s="201"/>
      <c r="AR372" s="201"/>
      <c r="AS372" s="201"/>
      <c r="AT372" s="201"/>
    </row>
    <row r="373" spans="21:46" ht="39.950000000000003" customHeight="1" x14ac:dyDescent="0.25">
      <c r="U373" s="201"/>
      <c r="V373" s="201"/>
      <c r="W373" s="201"/>
      <c r="X373" s="201"/>
      <c r="Y373" s="201"/>
      <c r="Z373" s="201"/>
      <c r="AA373" s="201"/>
      <c r="AB373" s="201"/>
      <c r="AC373" s="201"/>
      <c r="AD373" s="201"/>
      <c r="AE373" s="201"/>
      <c r="AF373" s="201"/>
      <c r="AG373" s="201"/>
      <c r="AH373" s="201"/>
      <c r="AI373" s="201"/>
      <c r="AJ373" s="201"/>
      <c r="AK373" s="201"/>
      <c r="AL373" s="201"/>
      <c r="AM373" s="201"/>
      <c r="AN373" s="201"/>
      <c r="AO373" s="201"/>
      <c r="AP373" s="201"/>
      <c r="AQ373" s="201"/>
      <c r="AR373" s="201"/>
      <c r="AS373" s="201"/>
      <c r="AT373" s="201"/>
    </row>
    <row r="374" spans="21:46" ht="39.950000000000003" customHeight="1" x14ac:dyDescent="0.25">
      <c r="U374" s="201"/>
      <c r="V374" s="201"/>
      <c r="W374" s="201"/>
      <c r="X374" s="201"/>
      <c r="Y374" s="201"/>
      <c r="Z374" s="201"/>
      <c r="AA374" s="201"/>
      <c r="AB374" s="201"/>
      <c r="AC374" s="201"/>
      <c r="AD374" s="201"/>
      <c r="AE374" s="201"/>
      <c r="AF374" s="201"/>
      <c r="AG374" s="201"/>
      <c r="AH374" s="201"/>
      <c r="AI374" s="201"/>
      <c r="AJ374" s="201"/>
      <c r="AK374" s="201"/>
      <c r="AL374" s="201"/>
      <c r="AM374" s="201"/>
      <c r="AN374" s="201"/>
      <c r="AO374" s="201"/>
      <c r="AP374" s="201"/>
      <c r="AQ374" s="201"/>
      <c r="AR374" s="201"/>
      <c r="AS374" s="201"/>
      <c r="AT374" s="201"/>
    </row>
    <row r="375" spans="21:46" ht="39.950000000000003" customHeight="1" x14ac:dyDescent="0.25">
      <c r="U375" s="201"/>
      <c r="V375" s="201"/>
      <c r="W375" s="201"/>
      <c r="X375" s="201"/>
      <c r="Y375" s="201"/>
      <c r="Z375" s="201"/>
      <c r="AA375" s="201"/>
      <c r="AB375" s="201"/>
      <c r="AC375" s="201"/>
      <c r="AD375" s="201"/>
      <c r="AE375" s="201"/>
      <c r="AF375" s="201"/>
      <c r="AG375" s="201"/>
      <c r="AH375" s="201"/>
      <c r="AI375" s="201"/>
      <c r="AJ375" s="201"/>
      <c r="AK375" s="201"/>
      <c r="AL375" s="201"/>
      <c r="AM375" s="201"/>
      <c r="AN375" s="201"/>
      <c r="AO375" s="201"/>
      <c r="AP375" s="201"/>
      <c r="AQ375" s="201"/>
      <c r="AR375" s="201"/>
      <c r="AS375" s="201"/>
      <c r="AT375" s="201"/>
    </row>
    <row r="376" spans="21:46" ht="39.950000000000003" customHeight="1" x14ac:dyDescent="0.25">
      <c r="U376" s="201"/>
      <c r="V376" s="201"/>
      <c r="W376" s="201"/>
      <c r="X376" s="201"/>
      <c r="Y376" s="201"/>
      <c r="Z376" s="201"/>
      <c r="AA376" s="201"/>
      <c r="AB376" s="201"/>
      <c r="AC376" s="201"/>
      <c r="AD376" s="201"/>
      <c r="AE376" s="201"/>
      <c r="AF376" s="201"/>
      <c r="AG376" s="201"/>
      <c r="AH376" s="201"/>
      <c r="AI376" s="201"/>
      <c r="AJ376" s="201"/>
      <c r="AK376" s="201"/>
      <c r="AL376" s="201"/>
      <c r="AM376" s="201"/>
      <c r="AN376" s="201"/>
      <c r="AO376" s="201"/>
      <c r="AP376" s="201"/>
      <c r="AQ376" s="201"/>
      <c r="AR376" s="201"/>
      <c r="AS376" s="201"/>
      <c r="AT376" s="201"/>
    </row>
    <row r="377" spans="21:46" ht="39.950000000000003" customHeight="1" x14ac:dyDescent="0.25">
      <c r="U377" s="201"/>
      <c r="V377" s="201"/>
      <c r="W377" s="201"/>
      <c r="X377" s="201"/>
      <c r="Y377" s="201"/>
      <c r="Z377" s="201"/>
      <c r="AA377" s="201"/>
      <c r="AB377" s="201"/>
      <c r="AC377" s="201"/>
      <c r="AD377" s="201"/>
      <c r="AE377" s="201"/>
      <c r="AF377" s="201"/>
      <c r="AG377" s="201"/>
      <c r="AH377" s="201"/>
      <c r="AI377" s="201"/>
      <c r="AJ377" s="201"/>
      <c r="AK377" s="201"/>
      <c r="AL377" s="201"/>
      <c r="AM377" s="201"/>
      <c r="AN377" s="201"/>
      <c r="AO377" s="201"/>
      <c r="AP377" s="201"/>
      <c r="AQ377" s="201"/>
      <c r="AR377" s="201"/>
      <c r="AS377" s="201"/>
      <c r="AT377" s="201"/>
    </row>
    <row r="378" spans="21:46" ht="39.950000000000003" customHeight="1" x14ac:dyDescent="0.25">
      <c r="U378" s="201"/>
      <c r="V378" s="201"/>
      <c r="W378" s="201"/>
      <c r="X378" s="201"/>
      <c r="Y378" s="201"/>
      <c r="Z378" s="201"/>
      <c r="AA378" s="201"/>
      <c r="AB378" s="201"/>
      <c r="AC378" s="201"/>
      <c r="AD378" s="201"/>
      <c r="AE378" s="201"/>
      <c r="AF378" s="201"/>
      <c r="AG378" s="201"/>
      <c r="AH378" s="201"/>
      <c r="AI378" s="201"/>
      <c r="AJ378" s="201"/>
      <c r="AK378" s="201"/>
      <c r="AL378" s="201"/>
      <c r="AM378" s="201"/>
      <c r="AN378" s="201"/>
      <c r="AO378" s="201"/>
      <c r="AP378" s="201"/>
      <c r="AQ378" s="201"/>
      <c r="AR378" s="201"/>
      <c r="AS378" s="201"/>
      <c r="AT378" s="201"/>
    </row>
    <row r="379" spans="21:46" ht="39.950000000000003" customHeight="1" x14ac:dyDescent="0.25">
      <c r="U379" s="201"/>
      <c r="V379" s="201"/>
      <c r="W379" s="201"/>
      <c r="X379" s="201"/>
      <c r="Y379" s="201"/>
      <c r="Z379" s="201"/>
      <c r="AA379" s="201"/>
      <c r="AB379" s="201"/>
      <c r="AC379" s="201"/>
      <c r="AD379" s="201"/>
      <c r="AE379" s="201"/>
      <c r="AF379" s="201"/>
      <c r="AG379" s="201"/>
      <c r="AH379" s="201"/>
      <c r="AI379" s="201"/>
      <c r="AJ379" s="201"/>
      <c r="AK379" s="201"/>
      <c r="AL379" s="201"/>
      <c r="AM379" s="201"/>
      <c r="AN379" s="201"/>
      <c r="AO379" s="201"/>
      <c r="AP379" s="201"/>
      <c r="AQ379" s="201"/>
      <c r="AR379" s="201"/>
      <c r="AS379" s="201"/>
      <c r="AT379" s="201"/>
    </row>
    <row r="380" spans="21:46" ht="39.950000000000003" customHeight="1" x14ac:dyDescent="0.25">
      <c r="U380" s="201"/>
      <c r="V380" s="201"/>
      <c r="W380" s="201"/>
      <c r="X380" s="201"/>
      <c r="Y380" s="201"/>
      <c r="Z380" s="201"/>
      <c r="AA380" s="201"/>
      <c r="AB380" s="201"/>
      <c r="AC380" s="201"/>
      <c r="AD380" s="201"/>
      <c r="AE380" s="201"/>
      <c r="AF380" s="201"/>
      <c r="AG380" s="201"/>
      <c r="AH380" s="201"/>
      <c r="AI380" s="201"/>
      <c r="AJ380" s="201"/>
      <c r="AK380" s="201"/>
      <c r="AL380" s="201"/>
      <c r="AM380" s="201"/>
      <c r="AN380" s="201"/>
      <c r="AO380" s="201"/>
      <c r="AP380" s="201"/>
      <c r="AQ380" s="201"/>
      <c r="AR380" s="201"/>
      <c r="AS380" s="201"/>
      <c r="AT380" s="201"/>
    </row>
    <row r="381" spans="21:46" ht="39.950000000000003" customHeight="1" x14ac:dyDescent="0.25">
      <c r="U381" s="201"/>
      <c r="V381" s="201"/>
      <c r="W381" s="201"/>
      <c r="X381" s="201"/>
      <c r="Y381" s="201"/>
      <c r="Z381" s="201"/>
      <c r="AA381" s="201"/>
      <c r="AB381" s="201"/>
      <c r="AC381" s="201"/>
      <c r="AD381" s="201"/>
      <c r="AE381" s="201"/>
      <c r="AF381" s="201"/>
      <c r="AG381" s="201"/>
      <c r="AH381" s="201"/>
      <c r="AI381" s="201"/>
      <c r="AJ381" s="201"/>
      <c r="AK381" s="201"/>
      <c r="AL381" s="201"/>
      <c r="AM381" s="201"/>
      <c r="AN381" s="201"/>
      <c r="AO381" s="201"/>
      <c r="AP381" s="201"/>
      <c r="AQ381" s="201"/>
      <c r="AR381" s="201"/>
      <c r="AS381" s="201"/>
      <c r="AT381" s="201"/>
    </row>
    <row r="382" spans="21:46" ht="39.950000000000003" customHeight="1" x14ac:dyDescent="0.25">
      <c r="U382" s="201"/>
      <c r="V382" s="201"/>
      <c r="W382" s="201"/>
      <c r="X382" s="201"/>
      <c r="Y382" s="201"/>
      <c r="Z382" s="201"/>
      <c r="AA382" s="201"/>
      <c r="AB382" s="201"/>
      <c r="AC382" s="201"/>
      <c r="AD382" s="201"/>
      <c r="AE382" s="201"/>
      <c r="AF382" s="201"/>
      <c r="AG382" s="201"/>
      <c r="AH382" s="201"/>
      <c r="AI382" s="201"/>
      <c r="AJ382" s="201"/>
      <c r="AK382" s="201"/>
      <c r="AL382" s="201"/>
      <c r="AM382" s="201"/>
      <c r="AN382" s="201"/>
      <c r="AO382" s="201"/>
      <c r="AP382" s="201"/>
      <c r="AQ382" s="201"/>
      <c r="AR382" s="201"/>
      <c r="AS382" s="201"/>
      <c r="AT382" s="201"/>
    </row>
    <row r="383" spans="21:46" ht="39.950000000000003" customHeight="1" x14ac:dyDescent="0.25">
      <c r="U383" s="201"/>
      <c r="V383" s="201"/>
      <c r="W383" s="201"/>
      <c r="X383" s="201"/>
      <c r="Y383" s="201"/>
      <c r="Z383" s="201"/>
      <c r="AA383" s="201"/>
      <c r="AB383" s="201"/>
      <c r="AC383" s="201"/>
      <c r="AD383" s="201"/>
      <c r="AE383" s="201"/>
      <c r="AF383" s="201"/>
      <c r="AG383" s="201"/>
      <c r="AH383" s="201"/>
      <c r="AI383" s="201"/>
      <c r="AJ383" s="201"/>
      <c r="AK383" s="201"/>
      <c r="AL383" s="201"/>
      <c r="AM383" s="201"/>
      <c r="AN383" s="201"/>
      <c r="AO383" s="201"/>
      <c r="AP383" s="201"/>
      <c r="AQ383" s="201"/>
      <c r="AR383" s="201"/>
      <c r="AS383" s="201"/>
      <c r="AT383" s="201"/>
    </row>
    <row r="384" spans="21:46" ht="39.950000000000003" customHeight="1" x14ac:dyDescent="0.25">
      <c r="U384" s="201"/>
      <c r="V384" s="201"/>
      <c r="W384" s="201"/>
      <c r="X384" s="201"/>
      <c r="Y384" s="201"/>
      <c r="Z384" s="201"/>
      <c r="AA384" s="201"/>
      <c r="AB384" s="201"/>
      <c r="AC384" s="201"/>
      <c r="AD384" s="201"/>
      <c r="AE384" s="201"/>
      <c r="AF384" s="201"/>
      <c r="AG384" s="201"/>
      <c r="AH384" s="201"/>
      <c r="AI384" s="201"/>
      <c r="AJ384" s="201"/>
      <c r="AK384" s="201"/>
      <c r="AL384" s="201"/>
      <c r="AM384" s="201"/>
      <c r="AN384" s="201"/>
      <c r="AO384" s="201"/>
      <c r="AP384" s="201"/>
      <c r="AQ384" s="201"/>
      <c r="AR384" s="201"/>
      <c r="AS384" s="201"/>
      <c r="AT384" s="201"/>
    </row>
    <row r="385" spans="21:46" ht="39.950000000000003" customHeight="1" x14ac:dyDescent="0.25">
      <c r="U385" s="201"/>
      <c r="V385" s="201"/>
      <c r="W385" s="201"/>
      <c r="X385" s="201"/>
      <c r="Y385" s="201"/>
      <c r="Z385" s="201"/>
      <c r="AA385" s="201"/>
      <c r="AB385" s="201"/>
      <c r="AC385" s="201"/>
      <c r="AD385" s="201"/>
      <c r="AE385" s="201"/>
      <c r="AF385" s="201"/>
      <c r="AG385" s="201"/>
      <c r="AH385" s="201"/>
      <c r="AI385" s="201"/>
      <c r="AJ385" s="201"/>
      <c r="AK385" s="201"/>
      <c r="AL385" s="201"/>
      <c r="AM385" s="201"/>
      <c r="AN385" s="201"/>
      <c r="AO385" s="201"/>
      <c r="AP385" s="201"/>
      <c r="AQ385" s="201"/>
      <c r="AR385" s="201"/>
      <c r="AS385" s="201"/>
      <c r="AT385" s="201"/>
    </row>
    <row r="386" spans="21:46" ht="39.950000000000003" customHeight="1" x14ac:dyDescent="0.25">
      <c r="U386" s="201"/>
      <c r="V386" s="201"/>
      <c r="W386" s="201"/>
      <c r="X386" s="201"/>
      <c r="Y386" s="201"/>
      <c r="Z386" s="201"/>
      <c r="AA386" s="201"/>
      <c r="AB386" s="201"/>
      <c r="AC386" s="201"/>
      <c r="AD386" s="201"/>
      <c r="AE386" s="201"/>
      <c r="AF386" s="201"/>
      <c r="AG386" s="201"/>
      <c r="AH386" s="201"/>
      <c r="AI386" s="201"/>
      <c r="AJ386" s="201"/>
      <c r="AK386" s="201"/>
      <c r="AL386" s="201"/>
      <c r="AM386" s="201"/>
      <c r="AN386" s="201"/>
      <c r="AO386" s="201"/>
      <c r="AP386" s="201"/>
      <c r="AQ386" s="201"/>
      <c r="AR386" s="201"/>
      <c r="AS386" s="201"/>
      <c r="AT386" s="201"/>
    </row>
    <row r="387" spans="21:46" ht="39.950000000000003" customHeight="1" x14ac:dyDescent="0.25">
      <c r="U387" s="201"/>
      <c r="V387" s="201"/>
      <c r="W387" s="201"/>
      <c r="X387" s="201"/>
      <c r="Y387" s="201"/>
      <c r="Z387" s="201"/>
      <c r="AA387" s="201"/>
      <c r="AB387" s="201"/>
      <c r="AC387" s="201"/>
      <c r="AD387" s="201"/>
      <c r="AE387" s="201"/>
      <c r="AF387" s="201"/>
      <c r="AG387" s="201"/>
      <c r="AH387" s="201"/>
      <c r="AI387" s="201"/>
      <c r="AJ387" s="201"/>
      <c r="AK387" s="201"/>
      <c r="AL387" s="201"/>
      <c r="AM387" s="201"/>
      <c r="AN387" s="201"/>
      <c r="AO387" s="201"/>
      <c r="AP387" s="201"/>
      <c r="AQ387" s="201"/>
      <c r="AR387" s="201"/>
      <c r="AS387" s="201"/>
      <c r="AT387" s="201"/>
    </row>
    <row r="388" spans="21:46" ht="39.950000000000003" customHeight="1" x14ac:dyDescent="0.25">
      <c r="U388" s="201"/>
      <c r="V388" s="201"/>
      <c r="W388" s="201"/>
      <c r="X388" s="201"/>
      <c r="Y388" s="201"/>
      <c r="Z388" s="201"/>
      <c r="AA388" s="201"/>
      <c r="AB388" s="201"/>
      <c r="AC388" s="201"/>
      <c r="AD388" s="201"/>
      <c r="AE388" s="201"/>
      <c r="AF388" s="201"/>
      <c r="AG388" s="201"/>
      <c r="AH388" s="201"/>
      <c r="AI388" s="201"/>
      <c r="AJ388" s="201"/>
      <c r="AK388" s="201"/>
      <c r="AL388" s="201"/>
      <c r="AM388" s="201"/>
      <c r="AN388" s="201"/>
      <c r="AO388" s="201"/>
      <c r="AP388" s="201"/>
      <c r="AQ388" s="201"/>
      <c r="AR388" s="201"/>
      <c r="AS388" s="201"/>
      <c r="AT388" s="201"/>
    </row>
    <row r="389" spans="21:46" ht="39.950000000000003" customHeight="1" x14ac:dyDescent="0.25">
      <c r="U389" s="201"/>
      <c r="V389" s="201"/>
      <c r="W389" s="201"/>
      <c r="X389" s="201"/>
      <c r="Y389" s="201"/>
      <c r="Z389" s="201"/>
      <c r="AA389" s="201"/>
      <c r="AB389" s="201"/>
      <c r="AC389" s="201"/>
      <c r="AD389" s="201"/>
      <c r="AE389" s="201"/>
      <c r="AF389" s="201"/>
      <c r="AG389" s="201"/>
      <c r="AH389" s="201"/>
      <c r="AI389" s="201"/>
      <c r="AJ389" s="201"/>
      <c r="AK389" s="201"/>
      <c r="AL389" s="201"/>
      <c r="AM389" s="201"/>
      <c r="AN389" s="201"/>
      <c r="AO389" s="201"/>
      <c r="AP389" s="201"/>
      <c r="AQ389" s="201"/>
      <c r="AR389" s="201"/>
      <c r="AS389" s="201"/>
      <c r="AT389" s="201"/>
    </row>
    <row r="390" spans="21:46" ht="39.950000000000003" customHeight="1" x14ac:dyDescent="0.25">
      <c r="U390" s="201"/>
      <c r="V390" s="201"/>
      <c r="W390" s="201"/>
      <c r="X390" s="201"/>
      <c r="Y390" s="201"/>
      <c r="Z390" s="201"/>
      <c r="AA390" s="201"/>
      <c r="AB390" s="201"/>
      <c r="AC390" s="201"/>
      <c r="AD390" s="201"/>
      <c r="AE390" s="201"/>
      <c r="AF390" s="201"/>
      <c r="AG390" s="201"/>
      <c r="AH390" s="201"/>
      <c r="AI390" s="201"/>
      <c r="AJ390" s="201"/>
      <c r="AK390" s="201"/>
      <c r="AL390" s="201"/>
      <c r="AM390" s="201"/>
      <c r="AN390" s="201"/>
      <c r="AO390" s="201"/>
      <c r="AP390" s="201"/>
      <c r="AQ390" s="201"/>
      <c r="AR390" s="201"/>
      <c r="AS390" s="201"/>
      <c r="AT390" s="201"/>
    </row>
    <row r="391" spans="21:46" ht="39.950000000000003" customHeight="1" x14ac:dyDescent="0.25">
      <c r="U391" s="201"/>
      <c r="V391" s="201"/>
      <c r="W391" s="201"/>
      <c r="X391" s="201"/>
      <c r="Y391" s="201"/>
      <c r="Z391" s="201"/>
      <c r="AA391" s="201"/>
      <c r="AB391" s="201"/>
      <c r="AC391" s="201"/>
      <c r="AD391" s="201"/>
      <c r="AE391" s="201"/>
      <c r="AF391" s="201"/>
      <c r="AG391" s="201"/>
      <c r="AH391" s="201"/>
      <c r="AI391" s="201"/>
      <c r="AJ391" s="201"/>
      <c r="AK391" s="201"/>
      <c r="AL391" s="201"/>
      <c r="AM391" s="201"/>
      <c r="AN391" s="201"/>
      <c r="AO391" s="201"/>
      <c r="AP391" s="201"/>
      <c r="AQ391" s="201"/>
      <c r="AR391" s="201"/>
      <c r="AS391" s="201"/>
      <c r="AT391" s="201"/>
    </row>
    <row r="392" spans="21:46" ht="39.950000000000003" customHeight="1" x14ac:dyDescent="0.25">
      <c r="U392" s="201"/>
      <c r="V392" s="201"/>
      <c r="W392" s="201"/>
      <c r="X392" s="201"/>
      <c r="Y392" s="201"/>
      <c r="Z392" s="201"/>
      <c r="AA392" s="201"/>
      <c r="AB392" s="201"/>
      <c r="AC392" s="201"/>
      <c r="AD392" s="201"/>
      <c r="AE392" s="201"/>
      <c r="AF392" s="201"/>
      <c r="AG392" s="201"/>
      <c r="AH392" s="201"/>
      <c r="AI392" s="201"/>
      <c r="AJ392" s="201"/>
      <c r="AK392" s="201"/>
      <c r="AL392" s="201"/>
      <c r="AM392" s="201"/>
      <c r="AN392" s="201"/>
      <c r="AO392" s="201"/>
      <c r="AP392" s="201"/>
      <c r="AQ392" s="201"/>
      <c r="AR392" s="201"/>
      <c r="AS392" s="201"/>
      <c r="AT392" s="201"/>
    </row>
    <row r="393" spans="21:46" ht="39.950000000000003" customHeight="1" x14ac:dyDescent="0.25">
      <c r="U393" s="201"/>
      <c r="V393" s="201"/>
      <c r="W393" s="201"/>
      <c r="X393" s="201"/>
      <c r="Y393" s="201"/>
      <c r="Z393" s="201"/>
      <c r="AA393" s="201"/>
      <c r="AB393" s="201"/>
      <c r="AC393" s="201"/>
      <c r="AD393" s="201"/>
      <c r="AE393" s="201"/>
      <c r="AF393" s="201"/>
      <c r="AG393" s="201"/>
      <c r="AH393" s="201"/>
      <c r="AI393" s="201"/>
      <c r="AJ393" s="201"/>
      <c r="AK393" s="201"/>
      <c r="AL393" s="201"/>
      <c r="AM393" s="201"/>
      <c r="AN393" s="201"/>
      <c r="AO393" s="201"/>
      <c r="AP393" s="201"/>
      <c r="AQ393" s="201"/>
      <c r="AR393" s="201"/>
      <c r="AS393" s="201"/>
      <c r="AT393" s="201"/>
    </row>
    <row r="394" spans="21:46" ht="39.950000000000003" customHeight="1" x14ac:dyDescent="0.25">
      <c r="U394" s="201"/>
      <c r="V394" s="201"/>
      <c r="W394" s="201"/>
      <c r="X394" s="201"/>
      <c r="Y394" s="201"/>
      <c r="Z394" s="201"/>
      <c r="AA394" s="201"/>
      <c r="AB394" s="201"/>
      <c r="AC394" s="201"/>
      <c r="AD394" s="201"/>
      <c r="AE394" s="201"/>
      <c r="AF394" s="201"/>
      <c r="AG394" s="201"/>
      <c r="AH394" s="201"/>
      <c r="AI394" s="201"/>
      <c r="AJ394" s="201"/>
      <c r="AK394" s="201"/>
      <c r="AL394" s="201"/>
      <c r="AM394" s="201"/>
      <c r="AN394" s="201"/>
      <c r="AO394" s="201"/>
      <c r="AP394" s="201"/>
      <c r="AQ394" s="201"/>
      <c r="AR394" s="201"/>
      <c r="AS394" s="201"/>
      <c r="AT394" s="201"/>
    </row>
    <row r="395" spans="21:46" ht="39.950000000000003" customHeight="1" x14ac:dyDescent="0.25">
      <c r="U395" s="201"/>
      <c r="V395" s="201"/>
      <c r="W395" s="201"/>
      <c r="X395" s="201"/>
      <c r="Y395" s="201"/>
      <c r="Z395" s="201"/>
      <c r="AA395" s="201"/>
      <c r="AB395" s="201"/>
      <c r="AC395" s="201"/>
      <c r="AD395" s="201"/>
      <c r="AE395" s="201"/>
      <c r="AF395" s="201"/>
      <c r="AG395" s="201"/>
      <c r="AH395" s="201"/>
      <c r="AI395" s="201"/>
      <c r="AJ395" s="201"/>
      <c r="AK395" s="201"/>
      <c r="AL395" s="201"/>
      <c r="AM395" s="201"/>
      <c r="AN395" s="201"/>
      <c r="AO395" s="201"/>
      <c r="AP395" s="201"/>
      <c r="AQ395" s="201"/>
      <c r="AR395" s="201"/>
      <c r="AS395" s="201"/>
      <c r="AT395" s="201"/>
    </row>
    <row r="396" spans="21:46" ht="39.950000000000003" customHeight="1" x14ac:dyDescent="0.25">
      <c r="U396" s="201"/>
      <c r="V396" s="201"/>
      <c r="W396" s="201"/>
      <c r="X396" s="201"/>
      <c r="Y396" s="201"/>
      <c r="Z396" s="201"/>
      <c r="AA396" s="201"/>
      <c r="AB396" s="201"/>
      <c r="AC396" s="201"/>
      <c r="AD396" s="201"/>
      <c r="AE396" s="201"/>
      <c r="AF396" s="201"/>
      <c r="AG396" s="201"/>
      <c r="AH396" s="201"/>
      <c r="AI396" s="201"/>
      <c r="AJ396" s="201"/>
      <c r="AK396" s="201"/>
      <c r="AL396" s="201"/>
      <c r="AM396" s="201"/>
      <c r="AN396" s="201"/>
      <c r="AO396" s="201"/>
      <c r="AP396" s="201"/>
      <c r="AQ396" s="201"/>
      <c r="AR396" s="201"/>
      <c r="AS396" s="201"/>
      <c r="AT396" s="201"/>
    </row>
    <row r="397" spans="21:46" ht="39.950000000000003" customHeight="1" x14ac:dyDescent="0.25">
      <c r="U397" s="201"/>
      <c r="V397" s="201"/>
      <c r="W397" s="201"/>
      <c r="X397" s="201"/>
      <c r="Y397" s="201"/>
      <c r="Z397" s="201"/>
      <c r="AA397" s="201"/>
      <c r="AB397" s="201"/>
      <c r="AC397" s="201"/>
      <c r="AD397" s="201"/>
      <c r="AE397" s="201"/>
      <c r="AF397" s="201"/>
      <c r="AG397" s="201"/>
      <c r="AH397" s="201"/>
      <c r="AI397" s="201"/>
      <c r="AJ397" s="201"/>
      <c r="AK397" s="201"/>
      <c r="AL397" s="201"/>
      <c r="AM397" s="201"/>
      <c r="AN397" s="201"/>
      <c r="AO397" s="201"/>
      <c r="AP397" s="201"/>
      <c r="AQ397" s="201"/>
      <c r="AR397" s="201"/>
      <c r="AS397" s="201"/>
      <c r="AT397" s="201"/>
    </row>
    <row r="398" spans="21:46" ht="39.950000000000003" customHeight="1" x14ac:dyDescent="0.25">
      <c r="U398" s="201"/>
      <c r="V398" s="201"/>
      <c r="W398" s="201"/>
      <c r="X398" s="201"/>
      <c r="Y398" s="201"/>
      <c r="Z398" s="201"/>
      <c r="AA398" s="201"/>
      <c r="AB398" s="201"/>
      <c r="AC398" s="201"/>
      <c r="AD398" s="201"/>
      <c r="AE398" s="201"/>
      <c r="AF398" s="201"/>
      <c r="AG398" s="201"/>
      <c r="AH398" s="201"/>
      <c r="AI398" s="201"/>
      <c r="AJ398" s="201"/>
      <c r="AK398" s="201"/>
      <c r="AL398" s="201"/>
      <c r="AM398" s="201"/>
      <c r="AN398" s="201"/>
      <c r="AO398" s="201"/>
      <c r="AP398" s="201"/>
      <c r="AQ398" s="201"/>
      <c r="AR398" s="201"/>
      <c r="AS398" s="201"/>
      <c r="AT398" s="201"/>
    </row>
    <row r="399" spans="21:46" ht="39.950000000000003" customHeight="1" x14ac:dyDescent="0.25">
      <c r="U399" s="201"/>
      <c r="V399" s="201"/>
      <c r="W399" s="201"/>
      <c r="X399" s="201"/>
      <c r="Y399" s="201"/>
      <c r="Z399" s="201"/>
      <c r="AA399" s="201"/>
      <c r="AB399" s="201"/>
      <c r="AC399" s="201"/>
      <c r="AD399" s="201"/>
      <c r="AE399" s="201"/>
      <c r="AF399" s="201"/>
      <c r="AG399" s="201"/>
      <c r="AH399" s="201"/>
      <c r="AI399" s="201"/>
      <c r="AJ399" s="201"/>
      <c r="AK399" s="201"/>
      <c r="AL399" s="201"/>
      <c r="AM399" s="201"/>
      <c r="AN399" s="201"/>
      <c r="AO399" s="201"/>
      <c r="AP399" s="201"/>
      <c r="AQ399" s="201"/>
      <c r="AR399" s="201"/>
      <c r="AS399" s="201"/>
      <c r="AT399" s="201"/>
    </row>
    <row r="400" spans="21:46" ht="39.950000000000003" customHeight="1" x14ac:dyDescent="0.25">
      <c r="U400" s="201"/>
      <c r="V400" s="201"/>
      <c r="W400" s="201"/>
      <c r="X400" s="201"/>
      <c r="Y400" s="201"/>
      <c r="Z400" s="201"/>
      <c r="AA400" s="201"/>
      <c r="AB400" s="201"/>
      <c r="AC400" s="201"/>
      <c r="AD400" s="201"/>
      <c r="AE400" s="201"/>
      <c r="AF400" s="201"/>
      <c r="AG400" s="201"/>
      <c r="AH400" s="201"/>
      <c r="AI400" s="201"/>
      <c r="AJ400" s="201"/>
      <c r="AK400" s="201"/>
      <c r="AL400" s="201"/>
      <c r="AM400" s="201"/>
      <c r="AN400" s="201"/>
      <c r="AO400" s="201"/>
      <c r="AP400" s="201"/>
      <c r="AQ400" s="201"/>
      <c r="AR400" s="201"/>
      <c r="AS400" s="201"/>
      <c r="AT400" s="201"/>
    </row>
    <row r="401" spans="21:46" ht="39.950000000000003" customHeight="1" x14ac:dyDescent="0.25">
      <c r="U401" s="201"/>
      <c r="V401" s="201"/>
      <c r="W401" s="201"/>
      <c r="X401" s="201"/>
      <c r="Y401" s="201"/>
      <c r="Z401" s="201"/>
      <c r="AA401" s="201"/>
      <c r="AB401" s="201"/>
      <c r="AC401" s="201"/>
      <c r="AD401" s="201"/>
      <c r="AE401" s="201"/>
      <c r="AF401" s="201"/>
      <c r="AG401" s="201"/>
      <c r="AH401" s="201"/>
      <c r="AI401" s="201"/>
      <c r="AJ401" s="201"/>
      <c r="AK401" s="201"/>
      <c r="AL401" s="201"/>
      <c r="AM401" s="201"/>
      <c r="AN401" s="201"/>
      <c r="AO401" s="201"/>
      <c r="AP401" s="201"/>
      <c r="AQ401" s="201"/>
      <c r="AR401" s="201"/>
      <c r="AS401" s="201"/>
      <c r="AT401" s="201"/>
    </row>
    <row r="402" spans="21:46" ht="39.950000000000003" customHeight="1" x14ac:dyDescent="0.25">
      <c r="U402" s="201"/>
      <c r="V402" s="201"/>
      <c r="W402" s="201"/>
      <c r="X402" s="201"/>
      <c r="Y402" s="201"/>
      <c r="Z402" s="201"/>
      <c r="AA402" s="201"/>
      <c r="AB402" s="201"/>
      <c r="AC402" s="201"/>
      <c r="AD402" s="201"/>
      <c r="AE402" s="201"/>
      <c r="AF402" s="201"/>
      <c r="AG402" s="201"/>
      <c r="AH402" s="201"/>
      <c r="AI402" s="201"/>
      <c r="AJ402" s="201"/>
      <c r="AK402" s="201"/>
      <c r="AL402" s="201"/>
      <c r="AM402" s="201"/>
      <c r="AN402" s="201"/>
      <c r="AO402" s="201"/>
      <c r="AP402" s="201"/>
      <c r="AQ402" s="201"/>
      <c r="AR402" s="201"/>
      <c r="AS402" s="201"/>
      <c r="AT402" s="201"/>
    </row>
    <row r="403" spans="21:46" ht="39.950000000000003" customHeight="1" x14ac:dyDescent="0.25">
      <c r="U403" s="201"/>
      <c r="V403" s="201"/>
      <c r="W403" s="201"/>
      <c r="X403" s="201"/>
      <c r="Y403" s="201"/>
      <c r="Z403" s="201"/>
      <c r="AA403" s="201"/>
      <c r="AB403" s="201"/>
      <c r="AC403" s="201"/>
      <c r="AD403" s="201"/>
      <c r="AE403" s="201"/>
      <c r="AF403" s="201"/>
      <c r="AG403" s="201"/>
      <c r="AH403" s="201"/>
      <c r="AI403" s="201"/>
      <c r="AJ403" s="201"/>
      <c r="AK403" s="201"/>
      <c r="AL403" s="201"/>
      <c r="AM403" s="201"/>
      <c r="AN403" s="201"/>
      <c r="AO403" s="201"/>
      <c r="AP403" s="201"/>
      <c r="AQ403" s="201"/>
      <c r="AR403" s="201"/>
      <c r="AS403" s="201"/>
      <c r="AT403" s="201"/>
    </row>
    <row r="404" spans="21:46" ht="39.950000000000003" customHeight="1" x14ac:dyDescent="0.25">
      <c r="U404" s="201"/>
      <c r="V404" s="201"/>
      <c r="W404" s="201"/>
      <c r="X404" s="201"/>
      <c r="Y404" s="201"/>
      <c r="Z404" s="201"/>
      <c r="AA404" s="201"/>
      <c r="AB404" s="201"/>
      <c r="AC404" s="201"/>
      <c r="AD404" s="201"/>
      <c r="AE404" s="201"/>
      <c r="AF404" s="201"/>
      <c r="AG404" s="201"/>
      <c r="AH404" s="201"/>
      <c r="AI404" s="201"/>
      <c r="AJ404" s="201"/>
      <c r="AK404" s="201"/>
      <c r="AL404" s="201"/>
      <c r="AM404" s="201"/>
      <c r="AN404" s="201"/>
      <c r="AO404" s="201"/>
      <c r="AP404" s="201"/>
      <c r="AQ404" s="201"/>
      <c r="AR404" s="201"/>
      <c r="AS404" s="201"/>
      <c r="AT404" s="201"/>
    </row>
    <row r="405" spans="21:46" ht="39.950000000000003" customHeight="1" x14ac:dyDescent="0.25">
      <c r="U405" s="201"/>
      <c r="V405" s="201"/>
      <c r="W405" s="201"/>
      <c r="X405" s="201"/>
      <c r="Y405" s="201"/>
      <c r="Z405" s="201"/>
      <c r="AA405" s="201"/>
      <c r="AB405" s="201"/>
      <c r="AC405" s="201"/>
      <c r="AD405" s="201"/>
      <c r="AE405" s="201"/>
      <c r="AF405" s="201"/>
      <c r="AG405" s="201"/>
      <c r="AH405" s="201"/>
      <c r="AI405" s="201"/>
      <c r="AJ405" s="201"/>
      <c r="AK405" s="201"/>
      <c r="AL405" s="201"/>
      <c r="AM405" s="201"/>
      <c r="AN405" s="201"/>
      <c r="AO405" s="201"/>
      <c r="AP405" s="201"/>
      <c r="AQ405" s="201"/>
      <c r="AR405" s="201"/>
      <c r="AS405" s="201"/>
      <c r="AT405" s="201"/>
    </row>
    <row r="406" spans="21:46" ht="39.950000000000003" customHeight="1" x14ac:dyDescent="0.25">
      <c r="U406" s="201"/>
      <c r="V406" s="201"/>
      <c r="W406" s="201"/>
      <c r="X406" s="201"/>
      <c r="Y406" s="201"/>
      <c r="Z406" s="201"/>
      <c r="AA406" s="201"/>
      <c r="AB406" s="201"/>
      <c r="AC406" s="201"/>
      <c r="AD406" s="201"/>
      <c r="AE406" s="201"/>
      <c r="AF406" s="201"/>
      <c r="AG406" s="201"/>
      <c r="AH406" s="201"/>
      <c r="AI406" s="201"/>
      <c r="AJ406" s="201"/>
      <c r="AK406" s="201"/>
      <c r="AL406" s="201"/>
      <c r="AM406" s="201"/>
      <c r="AN406" s="201"/>
      <c r="AO406" s="201"/>
      <c r="AP406" s="201"/>
      <c r="AQ406" s="201"/>
      <c r="AR406" s="201"/>
      <c r="AS406" s="201"/>
      <c r="AT406" s="201"/>
    </row>
    <row r="407" spans="21:46" ht="39.950000000000003" customHeight="1" x14ac:dyDescent="0.25">
      <c r="U407" s="201"/>
      <c r="V407" s="201"/>
      <c r="W407" s="201"/>
      <c r="X407" s="201"/>
      <c r="Y407" s="201"/>
      <c r="Z407" s="201"/>
      <c r="AA407" s="201"/>
      <c r="AB407" s="201"/>
      <c r="AC407" s="201"/>
      <c r="AD407" s="201"/>
      <c r="AE407" s="201"/>
      <c r="AF407" s="201"/>
      <c r="AG407" s="201"/>
      <c r="AH407" s="201"/>
      <c r="AI407" s="201"/>
      <c r="AJ407" s="201"/>
      <c r="AK407" s="201"/>
      <c r="AL407" s="201"/>
      <c r="AM407" s="201"/>
      <c r="AN407" s="201"/>
      <c r="AO407" s="201"/>
      <c r="AP407" s="201"/>
      <c r="AQ407" s="201"/>
      <c r="AR407" s="201"/>
      <c r="AS407" s="201"/>
      <c r="AT407" s="201"/>
    </row>
    <row r="408" spans="21:46" ht="39.950000000000003" customHeight="1" x14ac:dyDescent="0.25">
      <c r="U408" s="201"/>
      <c r="V408" s="201"/>
      <c r="W408" s="201"/>
      <c r="X408" s="201"/>
      <c r="Y408" s="201"/>
      <c r="Z408" s="201"/>
      <c r="AA408" s="201"/>
      <c r="AB408" s="201"/>
      <c r="AC408" s="201"/>
      <c r="AD408" s="201"/>
      <c r="AE408" s="201"/>
      <c r="AF408" s="201"/>
      <c r="AG408" s="201"/>
      <c r="AH408" s="201"/>
      <c r="AI408" s="201"/>
      <c r="AJ408" s="201"/>
      <c r="AK408" s="201"/>
      <c r="AL408" s="201"/>
      <c r="AM408" s="201"/>
      <c r="AN408" s="201"/>
      <c r="AO408" s="201"/>
      <c r="AP408" s="201"/>
      <c r="AQ408" s="201"/>
      <c r="AR408" s="201"/>
      <c r="AS408" s="201"/>
      <c r="AT408" s="201"/>
    </row>
    <row r="409" spans="21:46" ht="39.950000000000003" customHeight="1" x14ac:dyDescent="0.25">
      <c r="U409" s="201"/>
      <c r="V409" s="201"/>
      <c r="W409" s="201"/>
      <c r="X409" s="201"/>
      <c r="Y409" s="201"/>
      <c r="Z409" s="201"/>
      <c r="AA409" s="201"/>
      <c r="AB409" s="201"/>
      <c r="AC409" s="201"/>
      <c r="AD409" s="201"/>
      <c r="AE409" s="201"/>
      <c r="AF409" s="201"/>
      <c r="AG409" s="201"/>
      <c r="AH409" s="201"/>
      <c r="AI409" s="201"/>
      <c r="AJ409" s="201"/>
      <c r="AK409" s="201"/>
      <c r="AL409" s="201"/>
      <c r="AM409" s="201"/>
      <c r="AN409" s="201"/>
      <c r="AO409" s="201"/>
      <c r="AP409" s="201"/>
      <c r="AQ409" s="201"/>
      <c r="AR409" s="201"/>
      <c r="AS409" s="201"/>
      <c r="AT409" s="201"/>
    </row>
    <row r="410" spans="21:46" ht="39.950000000000003" customHeight="1" x14ac:dyDescent="0.25">
      <c r="U410" s="201"/>
      <c r="V410" s="201"/>
      <c r="W410" s="201"/>
      <c r="X410" s="201"/>
      <c r="Y410" s="201"/>
      <c r="Z410" s="201"/>
      <c r="AA410" s="201"/>
      <c r="AB410" s="201"/>
      <c r="AC410" s="201"/>
      <c r="AD410" s="201"/>
      <c r="AE410" s="201"/>
      <c r="AF410" s="201"/>
      <c r="AG410" s="201"/>
      <c r="AH410" s="201"/>
      <c r="AI410" s="201"/>
      <c r="AJ410" s="201"/>
      <c r="AK410" s="201"/>
      <c r="AL410" s="201"/>
      <c r="AM410" s="201"/>
      <c r="AN410" s="201"/>
      <c r="AO410" s="201"/>
      <c r="AP410" s="201"/>
      <c r="AQ410" s="201"/>
      <c r="AR410" s="201"/>
      <c r="AS410" s="201"/>
      <c r="AT410" s="201"/>
    </row>
    <row r="411" spans="21:46" ht="39.950000000000003" customHeight="1" x14ac:dyDescent="0.25">
      <c r="U411" s="201"/>
      <c r="V411" s="201"/>
      <c r="W411" s="201"/>
      <c r="X411" s="201"/>
      <c r="Y411" s="201"/>
      <c r="Z411" s="201"/>
      <c r="AA411" s="201"/>
      <c r="AB411" s="201"/>
      <c r="AC411" s="201"/>
      <c r="AD411" s="201"/>
      <c r="AE411" s="201"/>
      <c r="AF411" s="201"/>
      <c r="AG411" s="201"/>
      <c r="AH411" s="201"/>
      <c r="AI411" s="201"/>
      <c r="AJ411" s="201"/>
      <c r="AK411" s="201"/>
      <c r="AL411" s="201"/>
      <c r="AM411" s="201"/>
      <c r="AN411" s="201"/>
      <c r="AO411" s="201"/>
      <c r="AP411" s="201"/>
      <c r="AQ411" s="201"/>
      <c r="AR411" s="201"/>
      <c r="AS411" s="201"/>
      <c r="AT411" s="201"/>
    </row>
    <row r="412" spans="21:46" ht="39.950000000000003" customHeight="1" x14ac:dyDescent="0.25">
      <c r="U412" s="201"/>
      <c r="V412" s="201"/>
      <c r="W412" s="201"/>
      <c r="X412" s="201"/>
      <c r="Y412" s="201"/>
      <c r="Z412" s="201"/>
      <c r="AA412" s="201"/>
      <c r="AB412" s="201"/>
      <c r="AC412" s="201"/>
      <c r="AD412" s="201"/>
      <c r="AE412" s="201"/>
      <c r="AF412" s="201"/>
      <c r="AG412" s="201"/>
      <c r="AH412" s="201"/>
      <c r="AI412" s="201"/>
      <c r="AJ412" s="201"/>
      <c r="AK412" s="201"/>
      <c r="AL412" s="201"/>
      <c r="AM412" s="201"/>
      <c r="AN412" s="201"/>
      <c r="AO412" s="201"/>
      <c r="AP412" s="201"/>
      <c r="AQ412" s="201"/>
      <c r="AR412" s="201"/>
      <c r="AS412" s="201"/>
      <c r="AT412" s="201"/>
    </row>
    <row r="413" spans="21:46" ht="39.950000000000003" customHeight="1" x14ac:dyDescent="0.25">
      <c r="U413" s="201"/>
      <c r="V413" s="201"/>
      <c r="W413" s="201"/>
      <c r="X413" s="201"/>
      <c r="Y413" s="201"/>
      <c r="Z413" s="201"/>
      <c r="AA413" s="201"/>
      <c r="AB413" s="201"/>
      <c r="AC413" s="201"/>
      <c r="AD413" s="201"/>
      <c r="AE413" s="201"/>
      <c r="AF413" s="201"/>
      <c r="AG413" s="201"/>
      <c r="AH413" s="201"/>
      <c r="AI413" s="201"/>
      <c r="AJ413" s="201"/>
      <c r="AK413" s="201"/>
      <c r="AL413" s="201"/>
      <c r="AM413" s="201"/>
      <c r="AN413" s="201"/>
      <c r="AO413" s="201"/>
      <c r="AP413" s="201"/>
      <c r="AQ413" s="201"/>
      <c r="AR413" s="201"/>
      <c r="AS413" s="201"/>
      <c r="AT413" s="201"/>
    </row>
    <row r="414" spans="21:46" ht="39.950000000000003" customHeight="1" x14ac:dyDescent="0.25">
      <c r="U414" s="201"/>
      <c r="V414" s="201"/>
      <c r="W414" s="201"/>
      <c r="X414" s="201"/>
      <c r="Y414" s="201"/>
      <c r="Z414" s="201"/>
      <c r="AA414" s="201"/>
      <c r="AB414" s="201"/>
      <c r="AC414" s="201"/>
      <c r="AD414" s="201"/>
      <c r="AE414" s="201"/>
      <c r="AF414" s="201"/>
      <c r="AG414" s="201"/>
      <c r="AH414" s="201"/>
      <c r="AI414" s="201"/>
      <c r="AJ414" s="201"/>
      <c r="AK414" s="201"/>
      <c r="AL414" s="201"/>
      <c r="AM414" s="201"/>
      <c r="AN414" s="201"/>
      <c r="AO414" s="201"/>
      <c r="AP414" s="201"/>
      <c r="AQ414" s="201"/>
      <c r="AR414" s="201"/>
      <c r="AS414" s="201"/>
      <c r="AT414" s="201"/>
    </row>
    <row r="415" spans="21:46" ht="39.950000000000003" customHeight="1" x14ac:dyDescent="0.25">
      <c r="U415" s="201"/>
      <c r="V415" s="201"/>
      <c r="W415" s="201"/>
      <c r="X415" s="201"/>
      <c r="Y415" s="201"/>
      <c r="Z415" s="201"/>
      <c r="AA415" s="201"/>
      <c r="AB415" s="201"/>
      <c r="AC415" s="201"/>
      <c r="AD415" s="201"/>
      <c r="AE415" s="201"/>
      <c r="AF415" s="201"/>
      <c r="AG415" s="201"/>
      <c r="AH415" s="201"/>
      <c r="AI415" s="201"/>
      <c r="AJ415" s="201"/>
      <c r="AK415" s="201"/>
      <c r="AL415" s="201"/>
      <c r="AM415" s="201"/>
      <c r="AN415" s="201"/>
      <c r="AO415" s="201"/>
      <c r="AP415" s="201"/>
      <c r="AQ415" s="201"/>
      <c r="AR415" s="201"/>
      <c r="AS415" s="201"/>
      <c r="AT415" s="201"/>
    </row>
    <row r="416" spans="21:46" ht="39.950000000000003" customHeight="1" x14ac:dyDescent="0.25">
      <c r="U416" s="201"/>
      <c r="V416" s="201"/>
      <c r="W416" s="201"/>
      <c r="X416" s="201"/>
      <c r="Y416" s="201"/>
      <c r="Z416" s="201"/>
      <c r="AA416" s="201"/>
      <c r="AB416" s="201"/>
      <c r="AC416" s="201"/>
      <c r="AD416" s="201"/>
      <c r="AE416" s="201"/>
      <c r="AF416" s="201"/>
      <c r="AG416" s="201"/>
      <c r="AH416" s="201"/>
      <c r="AI416" s="201"/>
      <c r="AJ416" s="201"/>
      <c r="AK416" s="201"/>
      <c r="AL416" s="201"/>
      <c r="AM416" s="201"/>
      <c r="AN416" s="201"/>
      <c r="AO416" s="201"/>
      <c r="AP416" s="201"/>
      <c r="AQ416" s="201"/>
      <c r="AR416" s="201"/>
      <c r="AS416" s="201"/>
      <c r="AT416" s="201"/>
    </row>
    <row r="417" spans="21:46" ht="39.950000000000003" customHeight="1" x14ac:dyDescent="0.25">
      <c r="U417" s="201"/>
      <c r="V417" s="201"/>
      <c r="W417" s="201"/>
      <c r="X417" s="201"/>
      <c r="Y417" s="201"/>
      <c r="Z417" s="201"/>
      <c r="AA417" s="201"/>
      <c r="AB417" s="201"/>
      <c r="AC417" s="201"/>
      <c r="AD417" s="201"/>
      <c r="AE417" s="201"/>
      <c r="AF417" s="201"/>
      <c r="AG417" s="201"/>
      <c r="AH417" s="201"/>
      <c r="AI417" s="201"/>
      <c r="AJ417" s="201"/>
      <c r="AK417" s="201"/>
      <c r="AL417" s="201"/>
      <c r="AM417" s="201"/>
      <c r="AN417" s="201"/>
      <c r="AO417" s="201"/>
      <c r="AP417" s="201"/>
      <c r="AQ417" s="201"/>
      <c r="AR417" s="201"/>
      <c r="AS417" s="201"/>
      <c r="AT417" s="201"/>
    </row>
    <row r="418" spans="21:46" ht="39.950000000000003" customHeight="1" x14ac:dyDescent="0.25">
      <c r="U418" s="201"/>
      <c r="V418" s="201"/>
      <c r="W418" s="201"/>
      <c r="X418" s="201"/>
      <c r="Y418" s="201"/>
      <c r="Z418" s="201"/>
      <c r="AA418" s="201"/>
      <c r="AB418" s="201"/>
      <c r="AC418" s="201"/>
      <c r="AD418" s="201"/>
      <c r="AE418" s="201"/>
      <c r="AF418" s="201"/>
      <c r="AG418" s="201"/>
      <c r="AH418" s="201"/>
      <c r="AI418" s="201"/>
      <c r="AJ418" s="201"/>
      <c r="AK418" s="201"/>
      <c r="AL418" s="201"/>
      <c r="AM418" s="201"/>
      <c r="AN418" s="201"/>
      <c r="AO418" s="201"/>
      <c r="AP418" s="201"/>
      <c r="AQ418" s="201"/>
      <c r="AR418" s="201"/>
      <c r="AS418" s="201"/>
      <c r="AT418" s="201"/>
    </row>
    <row r="419" spans="21:46" ht="39.950000000000003" customHeight="1" x14ac:dyDescent="0.25">
      <c r="U419" s="201"/>
      <c r="V419" s="201"/>
      <c r="W419" s="201"/>
      <c r="X419" s="201"/>
      <c r="Y419" s="201"/>
      <c r="Z419" s="201"/>
      <c r="AA419" s="201"/>
      <c r="AB419" s="201"/>
      <c r="AC419" s="201"/>
      <c r="AD419" s="201"/>
      <c r="AE419" s="201"/>
      <c r="AF419" s="201"/>
      <c r="AG419" s="201"/>
      <c r="AH419" s="201"/>
      <c r="AI419" s="201"/>
      <c r="AJ419" s="201"/>
      <c r="AK419" s="201"/>
      <c r="AL419" s="201"/>
      <c r="AM419" s="201"/>
      <c r="AN419" s="201"/>
      <c r="AO419" s="201"/>
      <c r="AP419" s="201"/>
      <c r="AQ419" s="201"/>
      <c r="AR419" s="201"/>
      <c r="AS419" s="201"/>
      <c r="AT419" s="201"/>
    </row>
    <row r="420" spans="21:46" ht="39.950000000000003" customHeight="1" x14ac:dyDescent="0.25">
      <c r="U420" s="201"/>
      <c r="V420" s="201"/>
      <c r="W420" s="201"/>
      <c r="X420" s="201"/>
      <c r="Y420" s="201"/>
      <c r="Z420" s="201"/>
      <c r="AA420" s="201"/>
      <c r="AB420" s="201"/>
      <c r="AC420" s="201"/>
      <c r="AD420" s="201"/>
      <c r="AE420" s="201"/>
      <c r="AF420" s="201"/>
      <c r="AG420" s="201"/>
      <c r="AH420" s="201"/>
      <c r="AI420" s="201"/>
      <c r="AJ420" s="201"/>
      <c r="AK420" s="201"/>
      <c r="AL420" s="201"/>
      <c r="AM420" s="201"/>
      <c r="AN420" s="201"/>
      <c r="AO420" s="201"/>
      <c r="AP420" s="201"/>
      <c r="AQ420" s="201"/>
      <c r="AR420" s="201"/>
      <c r="AS420" s="201"/>
      <c r="AT420" s="201"/>
    </row>
    <row r="421" spans="21:46" ht="39.950000000000003" customHeight="1" x14ac:dyDescent="0.25">
      <c r="U421" s="201"/>
      <c r="V421" s="201"/>
      <c r="W421" s="201"/>
      <c r="X421" s="201"/>
      <c r="Y421" s="201"/>
      <c r="Z421" s="201"/>
      <c r="AA421" s="201"/>
      <c r="AB421" s="201"/>
      <c r="AC421" s="201"/>
      <c r="AD421" s="201"/>
      <c r="AE421" s="201"/>
      <c r="AF421" s="201"/>
      <c r="AG421" s="201"/>
      <c r="AH421" s="201"/>
      <c r="AI421" s="201"/>
      <c r="AJ421" s="201"/>
      <c r="AK421" s="201"/>
      <c r="AL421" s="201"/>
      <c r="AM421" s="201"/>
      <c r="AN421" s="201"/>
      <c r="AO421" s="201"/>
      <c r="AP421" s="201"/>
      <c r="AQ421" s="201"/>
      <c r="AR421" s="201"/>
      <c r="AS421" s="201"/>
      <c r="AT421" s="201"/>
    </row>
    <row r="422" spans="21:46" ht="39.950000000000003" customHeight="1" x14ac:dyDescent="0.25">
      <c r="U422" s="201"/>
      <c r="V422" s="201"/>
      <c r="W422" s="201"/>
      <c r="X422" s="201"/>
      <c r="Y422" s="201"/>
      <c r="Z422" s="201"/>
      <c r="AA422" s="201"/>
      <c r="AB422" s="201"/>
      <c r="AC422" s="201"/>
      <c r="AD422" s="201"/>
      <c r="AE422" s="201"/>
      <c r="AF422" s="201"/>
      <c r="AG422" s="201"/>
      <c r="AH422" s="201"/>
      <c r="AI422" s="201"/>
      <c r="AJ422" s="201"/>
      <c r="AK422" s="201"/>
      <c r="AL422" s="201"/>
      <c r="AM422" s="201"/>
      <c r="AN422" s="201"/>
      <c r="AO422" s="201"/>
      <c r="AP422" s="201"/>
      <c r="AQ422" s="201"/>
      <c r="AR422" s="201"/>
      <c r="AS422" s="201"/>
      <c r="AT422" s="201"/>
    </row>
    <row r="423" spans="21:46" ht="39.950000000000003" customHeight="1" x14ac:dyDescent="0.25">
      <c r="U423" s="201"/>
      <c r="V423" s="201"/>
      <c r="W423" s="201"/>
      <c r="X423" s="201"/>
      <c r="Y423" s="201"/>
      <c r="Z423" s="201"/>
      <c r="AA423" s="201"/>
      <c r="AB423" s="201"/>
      <c r="AC423" s="201"/>
      <c r="AD423" s="201"/>
      <c r="AE423" s="201"/>
      <c r="AF423" s="201"/>
      <c r="AG423" s="201"/>
      <c r="AH423" s="201"/>
      <c r="AI423" s="201"/>
      <c r="AJ423" s="201"/>
      <c r="AK423" s="201"/>
      <c r="AL423" s="201"/>
      <c r="AM423" s="201"/>
      <c r="AN423" s="201"/>
      <c r="AO423" s="201"/>
      <c r="AP423" s="201"/>
      <c r="AQ423" s="201"/>
      <c r="AR423" s="201"/>
      <c r="AS423" s="201"/>
      <c r="AT423" s="201"/>
    </row>
    <row r="424" spans="21:46" ht="39.950000000000003" customHeight="1" x14ac:dyDescent="0.25">
      <c r="U424" s="201"/>
      <c r="V424" s="201"/>
      <c r="W424" s="201"/>
      <c r="X424" s="201"/>
      <c r="Y424" s="201"/>
      <c r="Z424" s="201"/>
      <c r="AA424" s="201"/>
      <c r="AB424" s="201"/>
      <c r="AC424" s="201"/>
      <c r="AD424" s="201"/>
      <c r="AE424" s="201"/>
      <c r="AF424" s="201"/>
      <c r="AG424" s="201"/>
      <c r="AH424" s="201"/>
      <c r="AI424" s="201"/>
      <c r="AJ424" s="201"/>
      <c r="AK424" s="201"/>
      <c r="AL424" s="201"/>
      <c r="AM424" s="201"/>
      <c r="AN424" s="201"/>
      <c r="AO424" s="201"/>
      <c r="AP424" s="201"/>
      <c r="AQ424" s="201"/>
      <c r="AR424" s="201"/>
      <c r="AS424" s="201"/>
      <c r="AT424" s="201"/>
    </row>
    <row r="425" spans="21:46" ht="39.950000000000003" customHeight="1" x14ac:dyDescent="0.25">
      <c r="U425" s="201"/>
      <c r="V425" s="201"/>
      <c r="W425" s="201"/>
      <c r="X425" s="201"/>
      <c r="Y425" s="201"/>
      <c r="Z425" s="201"/>
      <c r="AA425" s="201"/>
      <c r="AB425" s="201"/>
      <c r="AC425" s="201"/>
      <c r="AD425" s="201"/>
      <c r="AE425" s="201"/>
      <c r="AF425" s="201"/>
      <c r="AG425" s="201"/>
      <c r="AH425" s="201"/>
      <c r="AI425" s="201"/>
      <c r="AJ425" s="201"/>
      <c r="AK425" s="201"/>
      <c r="AL425" s="201"/>
      <c r="AM425" s="201"/>
      <c r="AN425" s="201"/>
      <c r="AO425" s="201"/>
      <c r="AP425" s="201"/>
      <c r="AQ425" s="201"/>
      <c r="AR425" s="201"/>
      <c r="AS425" s="201"/>
      <c r="AT425" s="201"/>
    </row>
    <row r="426" spans="21:46" ht="39.950000000000003" customHeight="1" x14ac:dyDescent="0.25">
      <c r="U426" s="201"/>
      <c r="V426" s="201"/>
      <c r="W426" s="201"/>
      <c r="X426" s="201"/>
      <c r="Y426" s="201"/>
      <c r="Z426" s="201"/>
      <c r="AA426" s="201"/>
      <c r="AB426" s="201"/>
      <c r="AC426" s="201"/>
      <c r="AD426" s="201"/>
      <c r="AE426" s="201"/>
      <c r="AF426" s="201"/>
      <c r="AG426" s="201"/>
      <c r="AH426" s="201"/>
      <c r="AI426" s="201"/>
      <c r="AJ426" s="201"/>
      <c r="AK426" s="201"/>
      <c r="AL426" s="201"/>
      <c r="AM426" s="201"/>
      <c r="AN426" s="201"/>
      <c r="AO426" s="201"/>
      <c r="AP426" s="201"/>
      <c r="AQ426" s="201"/>
      <c r="AR426" s="201"/>
      <c r="AS426" s="201"/>
      <c r="AT426" s="201"/>
    </row>
    <row r="427" spans="21:46" ht="39.950000000000003" customHeight="1" x14ac:dyDescent="0.25">
      <c r="U427" s="201"/>
      <c r="V427" s="201"/>
      <c r="W427" s="201"/>
      <c r="X427" s="201"/>
      <c r="Y427" s="201"/>
      <c r="Z427" s="201"/>
      <c r="AA427" s="201"/>
      <c r="AB427" s="201"/>
      <c r="AC427" s="201"/>
      <c r="AD427" s="201"/>
      <c r="AE427" s="201"/>
      <c r="AF427" s="201"/>
      <c r="AG427" s="201"/>
      <c r="AH427" s="201"/>
      <c r="AI427" s="201"/>
      <c r="AJ427" s="201"/>
      <c r="AK427" s="201"/>
      <c r="AL427" s="201"/>
      <c r="AM427" s="201"/>
      <c r="AN427" s="201"/>
      <c r="AO427" s="201"/>
      <c r="AP427" s="201"/>
      <c r="AQ427" s="201"/>
      <c r="AR427" s="201"/>
      <c r="AS427" s="201"/>
      <c r="AT427" s="201"/>
    </row>
    <row r="428" spans="21:46" ht="39.950000000000003" customHeight="1" x14ac:dyDescent="0.25">
      <c r="U428" s="201"/>
      <c r="V428" s="201"/>
      <c r="W428" s="201"/>
      <c r="X428" s="201"/>
      <c r="Y428" s="201"/>
      <c r="Z428" s="201"/>
      <c r="AA428" s="201"/>
      <c r="AB428" s="201"/>
      <c r="AC428" s="201"/>
      <c r="AD428" s="201"/>
      <c r="AE428" s="201"/>
      <c r="AF428" s="201"/>
      <c r="AG428" s="201"/>
      <c r="AH428" s="201"/>
      <c r="AI428" s="201"/>
      <c r="AJ428" s="201"/>
      <c r="AK428" s="201"/>
      <c r="AL428" s="201"/>
      <c r="AM428" s="201"/>
      <c r="AN428" s="201"/>
      <c r="AO428" s="201"/>
      <c r="AP428" s="201"/>
      <c r="AQ428" s="201"/>
      <c r="AR428" s="201"/>
      <c r="AS428" s="201"/>
      <c r="AT428" s="201"/>
    </row>
    <row r="429" spans="21:46" ht="39.950000000000003" customHeight="1" x14ac:dyDescent="0.25">
      <c r="U429" s="201"/>
      <c r="V429" s="201"/>
      <c r="W429" s="201"/>
      <c r="X429" s="201"/>
      <c r="Y429" s="201"/>
      <c r="Z429" s="201"/>
      <c r="AA429" s="201"/>
      <c r="AB429" s="201"/>
      <c r="AC429" s="201"/>
      <c r="AD429" s="201"/>
      <c r="AE429" s="201"/>
      <c r="AF429" s="201"/>
      <c r="AG429" s="201"/>
      <c r="AH429" s="201"/>
      <c r="AI429" s="201"/>
      <c r="AJ429" s="201"/>
      <c r="AK429" s="201"/>
      <c r="AL429" s="201"/>
      <c r="AM429" s="201"/>
      <c r="AN429" s="201"/>
      <c r="AO429" s="201"/>
      <c r="AP429" s="201"/>
      <c r="AQ429" s="201"/>
      <c r="AR429" s="201"/>
      <c r="AS429" s="201"/>
      <c r="AT429" s="201"/>
    </row>
    <row r="430" spans="21:46" ht="39.950000000000003" customHeight="1" x14ac:dyDescent="0.25">
      <c r="U430" s="201"/>
      <c r="V430" s="201"/>
      <c r="W430" s="201"/>
      <c r="X430" s="201"/>
      <c r="Y430" s="201"/>
      <c r="Z430" s="201"/>
      <c r="AA430" s="201"/>
      <c r="AB430" s="201"/>
      <c r="AC430" s="201"/>
      <c r="AD430" s="201"/>
      <c r="AE430" s="201"/>
      <c r="AF430" s="201"/>
      <c r="AG430" s="201"/>
      <c r="AH430" s="201"/>
      <c r="AI430" s="201"/>
      <c r="AJ430" s="201"/>
      <c r="AK430" s="201"/>
      <c r="AL430" s="201"/>
      <c r="AM430" s="201"/>
      <c r="AN430" s="201"/>
      <c r="AO430" s="201"/>
      <c r="AP430" s="201"/>
      <c r="AQ430" s="201"/>
      <c r="AR430" s="201"/>
      <c r="AS430" s="201"/>
      <c r="AT430" s="201"/>
    </row>
    <row r="431" spans="21:46" ht="39.950000000000003" customHeight="1" x14ac:dyDescent="0.25">
      <c r="U431" s="201"/>
      <c r="V431" s="201"/>
      <c r="W431" s="201"/>
      <c r="X431" s="201"/>
      <c r="Y431" s="201"/>
      <c r="Z431" s="201"/>
      <c r="AA431" s="201"/>
      <c r="AB431" s="201"/>
      <c r="AC431" s="201"/>
      <c r="AD431" s="201"/>
      <c r="AE431" s="201"/>
      <c r="AF431" s="201"/>
      <c r="AG431" s="201"/>
      <c r="AH431" s="201"/>
      <c r="AI431" s="201"/>
      <c r="AJ431" s="201"/>
      <c r="AK431" s="201"/>
      <c r="AL431" s="201"/>
      <c r="AM431" s="201"/>
      <c r="AN431" s="201"/>
      <c r="AO431" s="201"/>
      <c r="AP431" s="201"/>
      <c r="AQ431" s="201"/>
      <c r="AR431" s="201"/>
      <c r="AS431" s="201"/>
      <c r="AT431" s="201"/>
    </row>
    <row r="432" spans="21:46" ht="39.950000000000003" customHeight="1" x14ac:dyDescent="0.25">
      <c r="U432" s="201"/>
      <c r="V432" s="201"/>
      <c r="W432" s="201"/>
      <c r="X432" s="201"/>
      <c r="Y432" s="201"/>
      <c r="Z432" s="201"/>
      <c r="AA432" s="201"/>
      <c r="AB432" s="201"/>
      <c r="AC432" s="201"/>
      <c r="AD432" s="201"/>
      <c r="AE432" s="201"/>
      <c r="AF432" s="201"/>
      <c r="AG432" s="201"/>
      <c r="AH432" s="201"/>
      <c r="AI432" s="201"/>
      <c r="AJ432" s="201"/>
      <c r="AK432" s="201"/>
      <c r="AL432" s="201"/>
      <c r="AM432" s="201"/>
      <c r="AN432" s="201"/>
      <c r="AO432" s="201"/>
      <c r="AP432" s="201"/>
      <c r="AQ432" s="201"/>
      <c r="AR432" s="201"/>
      <c r="AS432" s="201"/>
      <c r="AT432" s="201"/>
    </row>
    <row r="433" spans="21:46" ht="39.950000000000003" customHeight="1" x14ac:dyDescent="0.25">
      <c r="U433" s="201"/>
      <c r="V433" s="201"/>
      <c r="W433" s="201"/>
      <c r="X433" s="201"/>
      <c r="Y433" s="201"/>
      <c r="Z433" s="201"/>
      <c r="AA433" s="201"/>
      <c r="AB433" s="201"/>
      <c r="AC433" s="201"/>
      <c r="AD433" s="201"/>
      <c r="AE433" s="201"/>
      <c r="AF433" s="201"/>
      <c r="AG433" s="201"/>
      <c r="AH433" s="201"/>
      <c r="AI433" s="201"/>
      <c r="AJ433" s="201"/>
      <c r="AK433" s="201"/>
      <c r="AL433" s="201"/>
      <c r="AM433" s="201"/>
      <c r="AN433" s="201"/>
      <c r="AO433" s="201"/>
      <c r="AP433" s="201"/>
      <c r="AQ433" s="201"/>
      <c r="AR433" s="201"/>
      <c r="AS433" s="201"/>
      <c r="AT433" s="201"/>
    </row>
    <row r="434" spans="21:46" ht="39.950000000000003" customHeight="1" x14ac:dyDescent="0.25">
      <c r="U434" s="201"/>
      <c r="V434" s="201"/>
      <c r="W434" s="201"/>
      <c r="X434" s="201"/>
      <c r="Y434" s="201"/>
      <c r="Z434" s="201"/>
      <c r="AA434" s="201"/>
      <c r="AB434" s="201"/>
      <c r="AC434" s="201"/>
      <c r="AD434" s="201"/>
      <c r="AE434" s="201"/>
      <c r="AF434" s="201"/>
      <c r="AG434" s="201"/>
      <c r="AH434" s="201"/>
      <c r="AI434" s="201"/>
      <c r="AJ434" s="201"/>
      <c r="AK434" s="201"/>
      <c r="AL434" s="201"/>
      <c r="AM434" s="201"/>
      <c r="AN434" s="201"/>
      <c r="AO434" s="201"/>
      <c r="AP434" s="201"/>
      <c r="AQ434" s="201"/>
      <c r="AR434" s="201"/>
      <c r="AS434" s="201"/>
      <c r="AT434" s="201"/>
    </row>
    <row r="435" spans="21:46" ht="39.950000000000003" customHeight="1" x14ac:dyDescent="0.25">
      <c r="U435" s="201"/>
      <c r="V435" s="201"/>
      <c r="W435" s="201"/>
      <c r="X435" s="201"/>
      <c r="Y435" s="201"/>
      <c r="Z435" s="201"/>
      <c r="AA435" s="201"/>
      <c r="AB435" s="201"/>
      <c r="AC435" s="201"/>
      <c r="AD435" s="201"/>
      <c r="AE435" s="201"/>
      <c r="AF435" s="201"/>
      <c r="AG435" s="201"/>
      <c r="AH435" s="201"/>
      <c r="AI435" s="201"/>
      <c r="AJ435" s="201"/>
      <c r="AK435" s="201"/>
      <c r="AL435" s="201"/>
      <c r="AM435" s="201"/>
      <c r="AN435" s="201"/>
      <c r="AO435" s="201"/>
      <c r="AP435" s="201"/>
      <c r="AQ435" s="201"/>
      <c r="AR435" s="201"/>
      <c r="AS435" s="201"/>
      <c r="AT435" s="201"/>
    </row>
    <row r="436" spans="21:46" ht="39.950000000000003" customHeight="1" x14ac:dyDescent="0.25">
      <c r="U436" s="201"/>
      <c r="V436" s="201"/>
      <c r="W436" s="201"/>
      <c r="X436" s="201"/>
      <c r="Y436" s="201"/>
      <c r="Z436" s="201"/>
      <c r="AA436" s="201"/>
      <c r="AB436" s="201"/>
      <c r="AC436" s="201"/>
      <c r="AD436" s="201"/>
      <c r="AE436" s="201"/>
      <c r="AF436" s="201"/>
      <c r="AG436" s="201"/>
      <c r="AH436" s="201"/>
      <c r="AI436" s="201"/>
      <c r="AJ436" s="201"/>
      <c r="AK436" s="201"/>
      <c r="AL436" s="201"/>
      <c r="AM436" s="201"/>
      <c r="AN436" s="201"/>
      <c r="AO436" s="201"/>
      <c r="AP436" s="201"/>
      <c r="AQ436" s="201"/>
      <c r="AR436" s="201"/>
      <c r="AS436" s="201"/>
      <c r="AT436" s="201"/>
    </row>
    <row r="437" spans="21:46" ht="39.950000000000003" customHeight="1" x14ac:dyDescent="0.25">
      <c r="U437" s="201"/>
      <c r="V437" s="201"/>
      <c r="W437" s="201"/>
      <c r="X437" s="201"/>
      <c r="Y437" s="201"/>
      <c r="Z437" s="201"/>
      <c r="AA437" s="201"/>
      <c r="AB437" s="201"/>
      <c r="AC437" s="201"/>
      <c r="AD437" s="201"/>
      <c r="AE437" s="201"/>
      <c r="AF437" s="201"/>
      <c r="AG437" s="201"/>
      <c r="AH437" s="201"/>
      <c r="AI437" s="201"/>
      <c r="AJ437" s="201"/>
      <c r="AK437" s="201"/>
      <c r="AL437" s="201"/>
      <c r="AM437" s="201"/>
      <c r="AN437" s="201"/>
      <c r="AO437" s="201"/>
      <c r="AP437" s="201"/>
      <c r="AQ437" s="201"/>
      <c r="AR437" s="201"/>
      <c r="AS437" s="201"/>
      <c r="AT437" s="201"/>
    </row>
    <row r="438" spans="21:46" ht="39.950000000000003" customHeight="1" x14ac:dyDescent="0.25">
      <c r="U438" s="201"/>
      <c r="V438" s="201"/>
      <c r="W438" s="201"/>
      <c r="X438" s="201"/>
      <c r="Y438" s="201"/>
      <c r="Z438" s="201"/>
      <c r="AA438" s="201"/>
      <c r="AB438" s="201"/>
      <c r="AC438" s="201"/>
      <c r="AD438" s="201"/>
      <c r="AE438" s="201"/>
      <c r="AF438" s="201"/>
      <c r="AG438" s="201"/>
      <c r="AH438" s="201"/>
      <c r="AI438" s="201"/>
      <c r="AJ438" s="201"/>
      <c r="AK438" s="201"/>
      <c r="AL438" s="201"/>
      <c r="AM438" s="201"/>
      <c r="AN438" s="201"/>
      <c r="AO438" s="201"/>
      <c r="AP438" s="201"/>
      <c r="AQ438" s="201"/>
      <c r="AR438" s="201"/>
      <c r="AS438" s="201"/>
      <c r="AT438" s="201"/>
    </row>
    <row r="439" spans="21:46" ht="39.950000000000003" customHeight="1" x14ac:dyDescent="0.25">
      <c r="U439" s="201"/>
      <c r="V439" s="201"/>
      <c r="W439" s="201"/>
      <c r="X439" s="201"/>
      <c r="Y439" s="201"/>
      <c r="Z439" s="201"/>
      <c r="AA439" s="201"/>
      <c r="AB439" s="201"/>
      <c r="AC439" s="201"/>
      <c r="AD439" s="201"/>
      <c r="AE439" s="201"/>
      <c r="AF439" s="201"/>
      <c r="AG439" s="201"/>
      <c r="AH439" s="201"/>
      <c r="AI439" s="201"/>
      <c r="AJ439" s="201"/>
      <c r="AK439" s="201"/>
      <c r="AL439" s="201"/>
      <c r="AM439" s="201"/>
      <c r="AN439" s="201"/>
      <c r="AO439" s="201"/>
      <c r="AP439" s="201"/>
      <c r="AQ439" s="201"/>
      <c r="AR439" s="201"/>
      <c r="AS439" s="201"/>
      <c r="AT439" s="201"/>
    </row>
    <row r="440" spans="21:46" ht="39.950000000000003" customHeight="1" x14ac:dyDescent="0.25">
      <c r="U440" s="201"/>
      <c r="V440" s="201"/>
      <c r="W440" s="201"/>
      <c r="X440" s="201"/>
      <c r="Y440" s="201"/>
      <c r="Z440" s="201"/>
      <c r="AA440" s="201"/>
      <c r="AB440" s="201"/>
      <c r="AC440" s="201"/>
      <c r="AD440" s="201"/>
      <c r="AE440" s="201"/>
      <c r="AF440" s="201"/>
      <c r="AG440" s="201"/>
      <c r="AH440" s="201"/>
      <c r="AI440" s="201"/>
      <c r="AJ440" s="201"/>
      <c r="AK440" s="201"/>
      <c r="AL440" s="201"/>
      <c r="AM440" s="201"/>
      <c r="AN440" s="201"/>
      <c r="AO440" s="201"/>
      <c r="AP440" s="201"/>
      <c r="AQ440" s="201"/>
      <c r="AR440" s="201"/>
      <c r="AS440" s="201"/>
      <c r="AT440" s="201"/>
    </row>
    <row r="441" spans="21:46" ht="39.950000000000003" customHeight="1" x14ac:dyDescent="0.25">
      <c r="U441" s="201"/>
      <c r="V441" s="201"/>
      <c r="W441" s="201"/>
      <c r="X441" s="201"/>
      <c r="Y441" s="201"/>
      <c r="Z441" s="201"/>
      <c r="AA441" s="201"/>
      <c r="AB441" s="201"/>
      <c r="AC441" s="201"/>
      <c r="AD441" s="201"/>
      <c r="AE441" s="201"/>
      <c r="AF441" s="201"/>
      <c r="AG441" s="201"/>
      <c r="AH441" s="201"/>
      <c r="AI441" s="201"/>
      <c r="AJ441" s="201"/>
      <c r="AK441" s="201"/>
      <c r="AL441" s="201"/>
      <c r="AM441" s="201"/>
      <c r="AN441" s="201"/>
      <c r="AO441" s="201"/>
      <c r="AP441" s="201"/>
      <c r="AQ441" s="201"/>
      <c r="AR441" s="201"/>
      <c r="AS441" s="201"/>
      <c r="AT441" s="201"/>
    </row>
    <row r="442" spans="21:46" ht="39.950000000000003" customHeight="1" x14ac:dyDescent="0.25">
      <c r="U442" s="201"/>
      <c r="V442" s="201"/>
      <c r="W442" s="201"/>
      <c r="X442" s="201"/>
      <c r="Y442" s="201"/>
      <c r="Z442" s="201"/>
      <c r="AA442" s="201"/>
      <c r="AB442" s="201"/>
      <c r="AC442" s="201"/>
      <c r="AD442" s="201"/>
      <c r="AE442" s="201"/>
      <c r="AF442" s="201"/>
      <c r="AG442" s="201"/>
      <c r="AH442" s="201"/>
      <c r="AI442" s="201"/>
      <c r="AJ442" s="201"/>
      <c r="AK442" s="201"/>
      <c r="AL442" s="201"/>
      <c r="AM442" s="201"/>
      <c r="AN442" s="201"/>
      <c r="AO442" s="201"/>
      <c r="AP442" s="201"/>
      <c r="AQ442" s="201"/>
      <c r="AR442" s="201"/>
      <c r="AS442" s="201"/>
      <c r="AT442" s="201"/>
    </row>
    <row r="443" spans="21:46" ht="39.950000000000003" customHeight="1" x14ac:dyDescent="0.25">
      <c r="U443" s="201"/>
      <c r="V443" s="201"/>
      <c r="W443" s="201"/>
      <c r="X443" s="201"/>
      <c r="Y443" s="201"/>
      <c r="Z443" s="201"/>
      <c r="AA443" s="201"/>
      <c r="AB443" s="201"/>
      <c r="AC443" s="201"/>
      <c r="AD443" s="201"/>
      <c r="AE443" s="201"/>
      <c r="AF443" s="201"/>
      <c r="AG443" s="201"/>
      <c r="AH443" s="201"/>
      <c r="AI443" s="201"/>
      <c r="AJ443" s="201"/>
      <c r="AK443" s="201"/>
      <c r="AL443" s="201"/>
      <c r="AM443" s="201"/>
      <c r="AN443" s="201"/>
      <c r="AO443" s="201"/>
      <c r="AP443" s="201"/>
      <c r="AQ443" s="201"/>
      <c r="AR443" s="201"/>
      <c r="AS443" s="201"/>
      <c r="AT443" s="201"/>
    </row>
    <row r="444" spans="21:46" ht="39.950000000000003" customHeight="1" x14ac:dyDescent="0.25">
      <c r="U444" s="201"/>
      <c r="V444" s="201"/>
      <c r="W444" s="201"/>
      <c r="X444" s="201"/>
      <c r="Y444" s="201"/>
      <c r="Z444" s="201"/>
      <c r="AA444" s="201"/>
      <c r="AB444" s="201"/>
      <c r="AC444" s="201"/>
      <c r="AD444" s="201"/>
      <c r="AE444" s="201"/>
      <c r="AF444" s="201"/>
      <c r="AG444" s="201"/>
      <c r="AH444" s="201"/>
      <c r="AI444" s="201"/>
      <c r="AJ444" s="201"/>
      <c r="AK444" s="201"/>
      <c r="AL444" s="201"/>
      <c r="AM444" s="201"/>
      <c r="AN444" s="201"/>
      <c r="AO444" s="201"/>
      <c r="AP444" s="201"/>
      <c r="AQ444" s="201"/>
      <c r="AR444" s="201"/>
      <c r="AS444" s="201"/>
      <c r="AT444" s="201"/>
    </row>
    <row r="445" spans="21:46" ht="39.950000000000003" customHeight="1" x14ac:dyDescent="0.25">
      <c r="U445" s="201"/>
      <c r="V445" s="201"/>
      <c r="W445" s="201"/>
      <c r="X445" s="201"/>
      <c r="Y445" s="201"/>
      <c r="Z445" s="201"/>
      <c r="AA445" s="201"/>
      <c r="AB445" s="201"/>
      <c r="AC445" s="201"/>
      <c r="AD445" s="201"/>
      <c r="AE445" s="201"/>
      <c r="AF445" s="201"/>
      <c r="AG445" s="201"/>
      <c r="AH445" s="201"/>
      <c r="AI445" s="201"/>
      <c r="AJ445" s="201"/>
      <c r="AK445" s="201"/>
      <c r="AL445" s="201"/>
      <c r="AM445" s="201"/>
      <c r="AN445" s="201"/>
      <c r="AO445" s="201"/>
      <c r="AP445" s="201"/>
      <c r="AQ445" s="201"/>
      <c r="AR445" s="201"/>
      <c r="AS445" s="201"/>
      <c r="AT445" s="201"/>
    </row>
    <row r="446" spans="21:46" ht="39.950000000000003" customHeight="1" x14ac:dyDescent="0.25">
      <c r="U446" s="201"/>
      <c r="V446" s="201"/>
      <c r="W446" s="201"/>
      <c r="X446" s="201"/>
      <c r="Y446" s="201"/>
      <c r="Z446" s="201"/>
      <c r="AA446" s="201"/>
      <c r="AB446" s="201"/>
      <c r="AC446" s="201"/>
      <c r="AD446" s="201"/>
      <c r="AE446" s="201"/>
      <c r="AF446" s="201"/>
      <c r="AG446" s="201"/>
      <c r="AH446" s="201"/>
      <c r="AI446" s="201"/>
      <c r="AJ446" s="201"/>
      <c r="AK446" s="201"/>
      <c r="AL446" s="201"/>
      <c r="AM446" s="201"/>
      <c r="AN446" s="201"/>
      <c r="AO446" s="201"/>
      <c r="AP446" s="201"/>
      <c r="AQ446" s="201"/>
      <c r="AR446" s="201"/>
      <c r="AS446" s="201"/>
      <c r="AT446" s="201"/>
    </row>
    <row r="447" spans="21:46" ht="39.950000000000003" customHeight="1" x14ac:dyDescent="0.25">
      <c r="U447" s="201"/>
      <c r="V447" s="201"/>
      <c r="W447" s="201"/>
      <c r="X447" s="201"/>
      <c r="Y447" s="201"/>
      <c r="Z447" s="201"/>
      <c r="AA447" s="201"/>
      <c r="AB447" s="201"/>
      <c r="AC447" s="201"/>
      <c r="AD447" s="201"/>
      <c r="AE447" s="201"/>
      <c r="AF447" s="201"/>
      <c r="AG447" s="201"/>
      <c r="AH447" s="201"/>
      <c r="AI447" s="201"/>
      <c r="AJ447" s="201"/>
      <c r="AK447" s="201"/>
      <c r="AL447" s="201"/>
      <c r="AM447" s="201"/>
      <c r="AN447" s="201"/>
      <c r="AO447" s="201"/>
      <c r="AP447" s="201"/>
      <c r="AQ447" s="201"/>
      <c r="AR447" s="201"/>
      <c r="AS447" s="201"/>
      <c r="AT447" s="201"/>
    </row>
    <row r="448" spans="21:46" ht="39.950000000000003" customHeight="1" x14ac:dyDescent="0.25">
      <c r="U448" s="201"/>
      <c r="V448" s="201"/>
      <c r="W448" s="201"/>
      <c r="X448" s="201"/>
      <c r="Y448" s="201"/>
      <c r="Z448" s="201"/>
      <c r="AA448" s="201"/>
      <c r="AB448" s="201"/>
      <c r="AC448" s="201"/>
      <c r="AD448" s="201"/>
      <c r="AE448" s="201"/>
      <c r="AF448" s="201"/>
      <c r="AG448" s="201"/>
      <c r="AH448" s="201"/>
      <c r="AI448" s="201"/>
      <c r="AJ448" s="201"/>
      <c r="AK448" s="201"/>
      <c r="AL448" s="201"/>
      <c r="AM448" s="201"/>
      <c r="AN448" s="201"/>
      <c r="AO448" s="201"/>
      <c r="AP448" s="201"/>
      <c r="AQ448" s="201"/>
      <c r="AR448" s="201"/>
      <c r="AS448" s="201"/>
      <c r="AT448" s="201"/>
    </row>
    <row r="449" spans="21:46" ht="39.950000000000003" customHeight="1" x14ac:dyDescent="0.25">
      <c r="U449" s="201"/>
      <c r="V449" s="201"/>
      <c r="W449" s="201"/>
      <c r="X449" s="201"/>
      <c r="Y449" s="201"/>
      <c r="Z449" s="201"/>
      <c r="AA449" s="201"/>
      <c r="AB449" s="201"/>
      <c r="AC449" s="201"/>
      <c r="AD449" s="201"/>
      <c r="AE449" s="201"/>
      <c r="AF449" s="201"/>
      <c r="AG449" s="201"/>
      <c r="AH449" s="201"/>
      <c r="AI449" s="201"/>
      <c r="AJ449" s="201"/>
      <c r="AK449" s="201"/>
      <c r="AL449" s="201"/>
      <c r="AM449" s="201"/>
      <c r="AN449" s="201"/>
      <c r="AO449" s="201"/>
      <c r="AP449" s="201"/>
      <c r="AQ449" s="201"/>
      <c r="AR449" s="201"/>
      <c r="AS449" s="201"/>
      <c r="AT449" s="201"/>
    </row>
    <row r="450" spans="21:46" ht="39.950000000000003" customHeight="1" x14ac:dyDescent="0.25">
      <c r="U450" s="201"/>
      <c r="V450" s="201"/>
      <c r="W450" s="201"/>
      <c r="X450" s="201"/>
      <c r="Y450" s="201"/>
      <c r="Z450" s="201"/>
      <c r="AA450" s="201"/>
      <c r="AB450" s="201"/>
      <c r="AC450" s="201"/>
      <c r="AD450" s="201"/>
      <c r="AE450" s="201"/>
      <c r="AF450" s="201"/>
      <c r="AG450" s="201"/>
      <c r="AH450" s="201"/>
      <c r="AI450" s="201"/>
      <c r="AJ450" s="201"/>
      <c r="AK450" s="201"/>
      <c r="AL450" s="201"/>
      <c r="AM450" s="201"/>
      <c r="AN450" s="201"/>
      <c r="AO450" s="201"/>
      <c r="AP450" s="201"/>
      <c r="AQ450" s="201"/>
      <c r="AR450" s="201"/>
      <c r="AS450" s="201"/>
      <c r="AT450" s="201"/>
    </row>
    <row r="451" spans="21:46" ht="39.950000000000003" customHeight="1" x14ac:dyDescent="0.25">
      <c r="U451" s="201"/>
      <c r="V451" s="201"/>
      <c r="W451" s="201"/>
      <c r="X451" s="201"/>
      <c r="Y451" s="201"/>
      <c r="Z451" s="201"/>
      <c r="AA451" s="201"/>
      <c r="AB451" s="201"/>
      <c r="AC451" s="201"/>
      <c r="AD451" s="201"/>
      <c r="AE451" s="201"/>
      <c r="AF451" s="201"/>
      <c r="AG451" s="201"/>
      <c r="AH451" s="201"/>
      <c r="AI451" s="201"/>
      <c r="AJ451" s="201"/>
      <c r="AK451" s="201"/>
      <c r="AL451" s="201"/>
      <c r="AM451" s="201"/>
      <c r="AN451" s="201"/>
      <c r="AO451" s="201"/>
      <c r="AP451" s="201"/>
      <c r="AQ451" s="201"/>
      <c r="AR451" s="201"/>
      <c r="AS451" s="201"/>
      <c r="AT451" s="201"/>
    </row>
    <row r="452" spans="21:46" ht="39.950000000000003" customHeight="1" x14ac:dyDescent="0.25">
      <c r="U452" s="201"/>
      <c r="V452" s="201"/>
      <c r="W452" s="201"/>
      <c r="X452" s="201"/>
      <c r="Y452" s="201"/>
      <c r="Z452" s="201"/>
      <c r="AA452" s="201"/>
      <c r="AB452" s="201"/>
      <c r="AC452" s="201"/>
      <c r="AD452" s="201"/>
      <c r="AE452" s="201"/>
      <c r="AF452" s="201"/>
      <c r="AG452" s="201"/>
      <c r="AH452" s="201"/>
      <c r="AI452" s="201"/>
      <c r="AJ452" s="201"/>
      <c r="AK452" s="201"/>
      <c r="AL452" s="201"/>
      <c r="AM452" s="201"/>
      <c r="AN452" s="201"/>
      <c r="AO452" s="201"/>
      <c r="AP452" s="201"/>
      <c r="AQ452" s="201"/>
      <c r="AR452" s="201"/>
      <c r="AS452" s="201"/>
      <c r="AT452" s="201"/>
    </row>
    <row r="453" spans="21:46" ht="39.950000000000003" customHeight="1" x14ac:dyDescent="0.25">
      <c r="U453" s="201"/>
      <c r="V453" s="201"/>
      <c r="W453" s="201"/>
      <c r="X453" s="201"/>
      <c r="Y453" s="201"/>
      <c r="Z453" s="201"/>
      <c r="AA453" s="201"/>
      <c r="AB453" s="201"/>
      <c r="AC453" s="201"/>
      <c r="AD453" s="201"/>
      <c r="AE453" s="201"/>
      <c r="AF453" s="201"/>
      <c r="AG453" s="201"/>
      <c r="AH453" s="201"/>
      <c r="AI453" s="201"/>
      <c r="AJ453" s="201"/>
      <c r="AK453" s="201"/>
      <c r="AL453" s="201"/>
      <c r="AM453" s="201"/>
      <c r="AN453" s="201"/>
      <c r="AO453" s="201"/>
      <c r="AP453" s="201"/>
      <c r="AQ453" s="201"/>
      <c r="AR453" s="201"/>
      <c r="AS453" s="201"/>
      <c r="AT453" s="201"/>
    </row>
    <row r="454" spans="21:46" ht="39.950000000000003" customHeight="1" x14ac:dyDescent="0.25">
      <c r="U454" s="201"/>
      <c r="V454" s="201"/>
      <c r="W454" s="201"/>
      <c r="X454" s="201"/>
      <c r="Y454" s="201"/>
      <c r="Z454" s="201"/>
      <c r="AA454" s="201"/>
      <c r="AB454" s="201"/>
      <c r="AC454" s="201"/>
      <c r="AD454" s="201"/>
      <c r="AE454" s="201"/>
      <c r="AF454" s="201"/>
      <c r="AG454" s="201"/>
      <c r="AH454" s="201"/>
      <c r="AI454" s="201"/>
      <c r="AJ454" s="201"/>
      <c r="AK454" s="201"/>
      <c r="AL454" s="201"/>
      <c r="AM454" s="201"/>
      <c r="AN454" s="201"/>
      <c r="AO454" s="201"/>
      <c r="AP454" s="201"/>
      <c r="AQ454" s="201"/>
      <c r="AR454" s="201"/>
      <c r="AS454" s="201"/>
      <c r="AT454" s="201"/>
    </row>
    <row r="455" spans="21:46" ht="39.950000000000003" customHeight="1" x14ac:dyDescent="0.25">
      <c r="U455" s="201"/>
      <c r="V455" s="201"/>
      <c r="W455" s="201"/>
      <c r="X455" s="201"/>
      <c r="Y455" s="201"/>
      <c r="Z455" s="201"/>
      <c r="AA455" s="201"/>
      <c r="AB455" s="201"/>
      <c r="AC455" s="201"/>
      <c r="AD455" s="201"/>
      <c r="AE455" s="201"/>
      <c r="AF455" s="201"/>
      <c r="AG455" s="201"/>
      <c r="AH455" s="201"/>
      <c r="AI455" s="201"/>
      <c r="AJ455" s="201"/>
      <c r="AK455" s="201"/>
      <c r="AL455" s="201"/>
      <c r="AM455" s="201"/>
      <c r="AN455" s="201"/>
      <c r="AO455" s="201"/>
      <c r="AP455" s="201"/>
      <c r="AQ455" s="201"/>
      <c r="AR455" s="201"/>
      <c r="AS455" s="201"/>
      <c r="AT455" s="201"/>
    </row>
    <row r="456" spans="21:46" ht="39.950000000000003" customHeight="1" x14ac:dyDescent="0.25">
      <c r="U456" s="201"/>
      <c r="V456" s="201"/>
      <c r="W456" s="201"/>
      <c r="X456" s="201"/>
      <c r="Y456" s="201"/>
      <c r="Z456" s="201"/>
      <c r="AA456" s="201"/>
      <c r="AB456" s="201"/>
      <c r="AC456" s="201"/>
      <c r="AD456" s="201"/>
      <c r="AE456" s="201"/>
      <c r="AF456" s="201"/>
      <c r="AG456" s="201"/>
      <c r="AH456" s="201"/>
      <c r="AI456" s="201"/>
      <c r="AJ456" s="201"/>
      <c r="AK456" s="201"/>
      <c r="AL456" s="201"/>
      <c r="AM456" s="201"/>
      <c r="AN456" s="201"/>
      <c r="AO456" s="201"/>
      <c r="AP456" s="201"/>
      <c r="AQ456" s="201"/>
      <c r="AR456" s="201"/>
      <c r="AS456" s="201"/>
      <c r="AT456" s="201"/>
    </row>
    <row r="457" spans="21:46" ht="39.950000000000003" customHeight="1" x14ac:dyDescent="0.25">
      <c r="U457" s="201"/>
      <c r="V457" s="201"/>
      <c r="W457" s="201"/>
      <c r="X457" s="201"/>
      <c r="Y457" s="201"/>
      <c r="Z457" s="201"/>
      <c r="AA457" s="201"/>
      <c r="AB457" s="201"/>
      <c r="AC457" s="201"/>
      <c r="AD457" s="201"/>
      <c r="AE457" s="201"/>
      <c r="AF457" s="201"/>
      <c r="AG457" s="201"/>
      <c r="AH457" s="201"/>
      <c r="AI457" s="201"/>
      <c r="AJ457" s="201"/>
      <c r="AK457" s="201"/>
      <c r="AL457" s="201"/>
      <c r="AM457" s="201"/>
      <c r="AN457" s="201"/>
      <c r="AO457" s="201"/>
      <c r="AP457" s="201"/>
      <c r="AQ457" s="201"/>
      <c r="AR457" s="201"/>
      <c r="AS457" s="201"/>
      <c r="AT457" s="201"/>
    </row>
    <row r="458" spans="21:46" ht="39.950000000000003" customHeight="1" x14ac:dyDescent="0.25">
      <c r="U458" s="201"/>
      <c r="V458" s="201"/>
      <c r="W458" s="201"/>
      <c r="X458" s="201"/>
      <c r="Y458" s="201"/>
      <c r="Z458" s="201"/>
      <c r="AA458" s="201"/>
      <c r="AB458" s="201"/>
      <c r="AC458" s="201"/>
      <c r="AD458" s="201"/>
      <c r="AE458" s="201"/>
      <c r="AF458" s="201"/>
      <c r="AG458" s="201"/>
      <c r="AH458" s="201"/>
      <c r="AI458" s="201"/>
      <c r="AJ458" s="201"/>
      <c r="AK458" s="201"/>
      <c r="AL458" s="201"/>
      <c r="AM458" s="201"/>
      <c r="AN458" s="201"/>
      <c r="AO458" s="201"/>
      <c r="AP458" s="201"/>
      <c r="AQ458" s="201"/>
      <c r="AR458" s="201"/>
      <c r="AS458" s="201"/>
      <c r="AT458" s="201"/>
    </row>
    <row r="459" spans="21:46" ht="39.950000000000003" customHeight="1" x14ac:dyDescent="0.25">
      <c r="U459" s="201"/>
      <c r="V459" s="201"/>
      <c r="W459" s="201"/>
      <c r="X459" s="201"/>
      <c r="Y459" s="201"/>
      <c r="Z459" s="201"/>
      <c r="AA459" s="201"/>
      <c r="AB459" s="201"/>
      <c r="AC459" s="201"/>
      <c r="AD459" s="201"/>
      <c r="AE459" s="201"/>
      <c r="AF459" s="201"/>
      <c r="AG459" s="201"/>
      <c r="AH459" s="201"/>
      <c r="AI459" s="201"/>
      <c r="AJ459" s="201"/>
      <c r="AK459" s="201"/>
      <c r="AL459" s="201"/>
      <c r="AM459" s="201"/>
      <c r="AN459" s="201"/>
      <c r="AO459" s="201"/>
      <c r="AP459" s="201"/>
      <c r="AQ459" s="201"/>
      <c r="AR459" s="201"/>
      <c r="AS459" s="201"/>
      <c r="AT459" s="201"/>
    </row>
    <row r="460" spans="21:46" ht="39.950000000000003" customHeight="1" x14ac:dyDescent="0.25">
      <c r="U460" s="201"/>
      <c r="V460" s="201"/>
      <c r="W460" s="201"/>
      <c r="X460" s="201"/>
      <c r="Y460" s="201"/>
      <c r="Z460" s="201"/>
      <c r="AA460" s="201"/>
      <c r="AB460" s="201"/>
      <c r="AC460" s="201"/>
      <c r="AD460" s="201"/>
      <c r="AE460" s="201"/>
      <c r="AF460" s="201"/>
      <c r="AG460" s="201"/>
      <c r="AH460" s="201"/>
      <c r="AI460" s="201"/>
      <c r="AJ460" s="201"/>
      <c r="AK460" s="201"/>
      <c r="AL460" s="201"/>
      <c r="AM460" s="201"/>
      <c r="AN460" s="201"/>
      <c r="AO460" s="201"/>
      <c r="AP460" s="201"/>
      <c r="AQ460" s="201"/>
      <c r="AR460" s="201"/>
      <c r="AS460" s="201"/>
      <c r="AT460" s="201"/>
    </row>
    <row r="461" spans="21:46" ht="39.950000000000003" customHeight="1" x14ac:dyDescent="0.25">
      <c r="U461" s="201"/>
      <c r="V461" s="201"/>
      <c r="W461" s="201"/>
      <c r="X461" s="201"/>
      <c r="Y461" s="201"/>
      <c r="Z461" s="201"/>
      <c r="AA461" s="201"/>
      <c r="AB461" s="201"/>
      <c r="AC461" s="201"/>
      <c r="AD461" s="201"/>
      <c r="AE461" s="201"/>
      <c r="AF461" s="201"/>
      <c r="AG461" s="201"/>
      <c r="AH461" s="201"/>
      <c r="AI461" s="201"/>
      <c r="AJ461" s="201"/>
      <c r="AK461" s="201"/>
      <c r="AL461" s="201"/>
      <c r="AM461" s="201"/>
      <c r="AN461" s="201"/>
      <c r="AO461" s="201"/>
      <c r="AP461" s="201"/>
      <c r="AQ461" s="201"/>
      <c r="AR461" s="201"/>
      <c r="AS461" s="201"/>
      <c r="AT461" s="201"/>
    </row>
    <row r="462" spans="21:46" ht="39.950000000000003" customHeight="1" x14ac:dyDescent="0.25">
      <c r="U462" s="201"/>
      <c r="V462" s="201"/>
      <c r="W462" s="201"/>
      <c r="X462" s="201"/>
      <c r="Y462" s="201"/>
      <c r="Z462" s="201"/>
      <c r="AA462" s="201"/>
      <c r="AB462" s="201"/>
      <c r="AC462" s="201"/>
      <c r="AD462" s="201"/>
      <c r="AE462" s="201"/>
      <c r="AF462" s="201"/>
      <c r="AG462" s="201"/>
      <c r="AH462" s="201"/>
      <c r="AI462" s="201"/>
      <c r="AJ462" s="201"/>
      <c r="AK462" s="201"/>
      <c r="AL462" s="201"/>
      <c r="AM462" s="201"/>
      <c r="AN462" s="201"/>
      <c r="AO462" s="201"/>
      <c r="AP462" s="201"/>
      <c r="AQ462" s="201"/>
      <c r="AR462" s="201"/>
      <c r="AS462" s="201"/>
      <c r="AT462" s="201"/>
    </row>
    <row r="463" spans="21:46" ht="39.950000000000003" customHeight="1" x14ac:dyDescent="0.25">
      <c r="U463" s="201"/>
      <c r="V463" s="201"/>
      <c r="W463" s="201"/>
      <c r="X463" s="201"/>
      <c r="Y463" s="201"/>
      <c r="Z463" s="201"/>
      <c r="AA463" s="201"/>
      <c r="AB463" s="201"/>
      <c r="AC463" s="201"/>
      <c r="AD463" s="201"/>
      <c r="AE463" s="201"/>
      <c r="AF463" s="201"/>
      <c r="AG463" s="201"/>
      <c r="AH463" s="201"/>
      <c r="AI463" s="201"/>
      <c r="AJ463" s="201"/>
      <c r="AK463" s="201"/>
      <c r="AL463" s="201"/>
      <c r="AM463" s="201"/>
      <c r="AN463" s="201"/>
      <c r="AO463" s="201"/>
      <c r="AP463" s="201"/>
      <c r="AQ463" s="201"/>
      <c r="AR463" s="201"/>
      <c r="AS463" s="201"/>
      <c r="AT463" s="201"/>
    </row>
    <row r="464" spans="21:46" ht="39.950000000000003" customHeight="1" x14ac:dyDescent="0.25">
      <c r="U464" s="201"/>
      <c r="V464" s="201"/>
      <c r="W464" s="201"/>
      <c r="X464" s="201"/>
      <c r="Y464" s="201"/>
      <c r="Z464" s="201"/>
      <c r="AA464" s="201"/>
      <c r="AB464" s="201"/>
      <c r="AC464" s="201"/>
      <c r="AD464" s="201"/>
      <c r="AE464" s="201"/>
      <c r="AF464" s="201"/>
      <c r="AG464" s="201"/>
      <c r="AH464" s="201"/>
      <c r="AI464" s="201"/>
      <c r="AJ464" s="201"/>
      <c r="AK464" s="201"/>
      <c r="AL464" s="201"/>
      <c r="AM464" s="201"/>
      <c r="AN464" s="201"/>
      <c r="AO464" s="201"/>
      <c r="AP464" s="201"/>
      <c r="AQ464" s="201"/>
      <c r="AR464" s="201"/>
      <c r="AS464" s="201"/>
      <c r="AT464" s="201"/>
    </row>
    <row r="465" spans="21:46" ht="39.950000000000003" customHeight="1" x14ac:dyDescent="0.25">
      <c r="U465" s="201"/>
      <c r="V465" s="201"/>
      <c r="W465" s="201"/>
      <c r="X465" s="201"/>
      <c r="Y465" s="201"/>
      <c r="Z465" s="201"/>
      <c r="AA465" s="201"/>
      <c r="AB465" s="201"/>
      <c r="AC465" s="201"/>
      <c r="AD465" s="201"/>
      <c r="AE465" s="201"/>
      <c r="AF465" s="201"/>
      <c r="AG465" s="201"/>
      <c r="AH465" s="201"/>
      <c r="AI465" s="201"/>
      <c r="AJ465" s="201"/>
      <c r="AK465" s="201"/>
      <c r="AL465" s="201"/>
      <c r="AM465" s="201"/>
      <c r="AN465" s="201"/>
      <c r="AO465" s="201"/>
      <c r="AP465" s="201"/>
      <c r="AQ465" s="201"/>
      <c r="AR465" s="201"/>
      <c r="AS465" s="201"/>
      <c r="AT465" s="201"/>
    </row>
    <row r="466" spans="21:46" ht="39.950000000000003" customHeight="1" x14ac:dyDescent="0.25">
      <c r="U466" s="201"/>
      <c r="V466" s="201"/>
      <c r="W466" s="201"/>
      <c r="X466" s="201"/>
      <c r="Y466" s="201"/>
      <c r="Z466" s="201"/>
      <c r="AA466" s="201"/>
      <c r="AB466" s="201"/>
      <c r="AC466" s="201"/>
      <c r="AD466" s="201"/>
      <c r="AE466" s="201"/>
      <c r="AF466" s="201"/>
      <c r="AG466" s="201"/>
      <c r="AH466" s="201"/>
      <c r="AI466" s="201"/>
      <c r="AJ466" s="201"/>
      <c r="AK466" s="201"/>
      <c r="AL466" s="201"/>
      <c r="AM466" s="201"/>
      <c r="AN466" s="201"/>
      <c r="AO466" s="201"/>
      <c r="AP466" s="201"/>
      <c r="AQ466" s="201"/>
      <c r="AR466" s="201"/>
      <c r="AS466" s="201"/>
      <c r="AT466" s="201"/>
    </row>
    <row r="467" spans="21:46" ht="39.950000000000003" customHeight="1" x14ac:dyDescent="0.25">
      <c r="U467" s="201"/>
      <c r="V467" s="201"/>
      <c r="W467" s="201"/>
      <c r="X467" s="201"/>
      <c r="Y467" s="201"/>
      <c r="Z467" s="201"/>
      <c r="AA467" s="201"/>
      <c r="AB467" s="201"/>
      <c r="AC467" s="201"/>
      <c r="AD467" s="201"/>
      <c r="AE467" s="201"/>
      <c r="AF467" s="201"/>
      <c r="AG467" s="201"/>
      <c r="AH467" s="201"/>
      <c r="AI467" s="201"/>
      <c r="AJ467" s="201"/>
      <c r="AK467" s="201"/>
      <c r="AL467" s="201"/>
      <c r="AM467" s="201"/>
      <c r="AN467" s="201"/>
      <c r="AO467" s="201"/>
      <c r="AP467" s="201"/>
      <c r="AQ467" s="201"/>
      <c r="AR467" s="201"/>
      <c r="AS467" s="201"/>
      <c r="AT467" s="201"/>
    </row>
    <row r="468" spans="21:46" ht="39.950000000000003" customHeight="1" x14ac:dyDescent="0.25">
      <c r="U468" s="201"/>
      <c r="V468" s="201"/>
      <c r="W468" s="201"/>
      <c r="X468" s="201"/>
      <c r="Y468" s="201"/>
      <c r="Z468" s="201"/>
      <c r="AA468" s="201"/>
      <c r="AB468" s="201"/>
      <c r="AC468" s="201"/>
      <c r="AD468" s="201"/>
      <c r="AE468" s="201"/>
      <c r="AF468" s="201"/>
      <c r="AG468" s="201"/>
      <c r="AH468" s="201"/>
      <c r="AI468" s="201"/>
      <c r="AJ468" s="201"/>
      <c r="AK468" s="201"/>
      <c r="AL468" s="201"/>
      <c r="AM468" s="201"/>
      <c r="AN468" s="201"/>
      <c r="AO468" s="201"/>
      <c r="AP468" s="201"/>
      <c r="AQ468" s="201"/>
      <c r="AR468" s="201"/>
      <c r="AS468" s="201"/>
      <c r="AT468" s="201"/>
    </row>
    <row r="469" spans="21:46" ht="39.950000000000003" customHeight="1" x14ac:dyDescent="0.25">
      <c r="U469" s="201"/>
      <c r="V469" s="201"/>
      <c r="W469" s="201"/>
      <c r="X469" s="201"/>
      <c r="Y469" s="201"/>
      <c r="Z469" s="201"/>
      <c r="AA469" s="201"/>
      <c r="AB469" s="201"/>
      <c r="AC469" s="201"/>
      <c r="AD469" s="201"/>
      <c r="AE469" s="201"/>
      <c r="AF469" s="201"/>
      <c r="AG469" s="201"/>
      <c r="AH469" s="201"/>
      <c r="AI469" s="201"/>
      <c r="AJ469" s="201"/>
      <c r="AK469" s="201"/>
      <c r="AL469" s="201"/>
      <c r="AM469" s="201"/>
      <c r="AN469" s="201"/>
      <c r="AO469" s="201"/>
      <c r="AP469" s="201"/>
      <c r="AQ469" s="201"/>
      <c r="AR469" s="201"/>
      <c r="AS469" s="201"/>
      <c r="AT469" s="201"/>
    </row>
    <row r="470" spans="21:46" ht="39.950000000000003" customHeight="1" x14ac:dyDescent="0.25">
      <c r="U470" s="201"/>
      <c r="V470" s="201"/>
      <c r="W470" s="201"/>
      <c r="X470" s="201"/>
      <c r="Y470" s="201"/>
      <c r="Z470" s="201"/>
      <c r="AA470" s="201"/>
      <c r="AB470" s="201"/>
      <c r="AC470" s="201"/>
      <c r="AD470" s="201"/>
      <c r="AE470" s="201"/>
      <c r="AF470" s="201"/>
      <c r="AG470" s="201"/>
      <c r="AH470" s="201"/>
      <c r="AI470" s="201"/>
      <c r="AJ470" s="201"/>
      <c r="AK470" s="201"/>
      <c r="AL470" s="201"/>
      <c r="AM470" s="201"/>
      <c r="AN470" s="201"/>
      <c r="AO470" s="201"/>
      <c r="AP470" s="201"/>
      <c r="AQ470" s="201"/>
      <c r="AR470" s="201"/>
      <c r="AS470" s="201"/>
      <c r="AT470" s="201"/>
    </row>
    <row r="471" spans="21:46" ht="39.950000000000003" customHeight="1" x14ac:dyDescent="0.25">
      <c r="U471" s="201"/>
      <c r="V471" s="201"/>
      <c r="W471" s="201"/>
      <c r="X471" s="201"/>
      <c r="Y471" s="201"/>
      <c r="Z471" s="201"/>
      <c r="AA471" s="201"/>
      <c r="AB471" s="201"/>
      <c r="AC471" s="201"/>
      <c r="AD471" s="201"/>
      <c r="AE471" s="201"/>
      <c r="AF471" s="201"/>
      <c r="AG471" s="201"/>
      <c r="AH471" s="201"/>
      <c r="AI471" s="201"/>
      <c r="AJ471" s="201"/>
      <c r="AK471" s="201"/>
      <c r="AL471" s="201"/>
      <c r="AM471" s="201"/>
      <c r="AN471" s="201"/>
      <c r="AO471" s="201"/>
      <c r="AP471" s="201"/>
      <c r="AQ471" s="201"/>
      <c r="AR471" s="201"/>
      <c r="AS471" s="201"/>
      <c r="AT471" s="201"/>
    </row>
    <row r="472" spans="21:46" ht="39.950000000000003" customHeight="1" x14ac:dyDescent="0.25">
      <c r="U472" s="201"/>
      <c r="V472" s="201"/>
      <c r="W472" s="201"/>
      <c r="X472" s="201"/>
      <c r="Y472" s="201"/>
      <c r="Z472" s="201"/>
      <c r="AA472" s="201"/>
      <c r="AB472" s="201"/>
      <c r="AC472" s="201"/>
      <c r="AD472" s="201"/>
      <c r="AE472" s="201"/>
      <c r="AF472" s="201"/>
      <c r="AG472" s="201"/>
      <c r="AH472" s="201"/>
      <c r="AI472" s="201"/>
      <c r="AJ472" s="201"/>
      <c r="AK472" s="201"/>
      <c r="AL472" s="201"/>
      <c r="AM472" s="201"/>
      <c r="AN472" s="201"/>
      <c r="AO472" s="201"/>
      <c r="AP472" s="201"/>
      <c r="AQ472" s="201"/>
      <c r="AR472" s="201"/>
      <c r="AS472" s="201"/>
      <c r="AT472" s="201"/>
    </row>
    <row r="473" spans="21:46" ht="39.950000000000003" customHeight="1" x14ac:dyDescent="0.25">
      <c r="U473" s="201"/>
      <c r="V473" s="201"/>
      <c r="W473" s="201"/>
      <c r="X473" s="201"/>
      <c r="Y473" s="201"/>
      <c r="Z473" s="201"/>
      <c r="AA473" s="201"/>
      <c r="AB473" s="201"/>
      <c r="AC473" s="201"/>
      <c r="AD473" s="201"/>
      <c r="AE473" s="201"/>
      <c r="AF473" s="201"/>
      <c r="AG473" s="201"/>
      <c r="AH473" s="201"/>
      <c r="AI473" s="201"/>
      <c r="AJ473" s="201"/>
      <c r="AK473" s="201"/>
      <c r="AL473" s="201"/>
      <c r="AM473" s="201"/>
      <c r="AN473" s="201"/>
      <c r="AO473" s="201"/>
      <c r="AP473" s="201"/>
      <c r="AQ473" s="201"/>
      <c r="AR473" s="201"/>
      <c r="AS473" s="201"/>
      <c r="AT473" s="201"/>
    </row>
    <row r="474" spans="21:46" ht="39.950000000000003" customHeight="1" x14ac:dyDescent="0.25">
      <c r="U474" s="201"/>
      <c r="V474" s="201"/>
      <c r="W474" s="201"/>
      <c r="X474" s="201"/>
      <c r="Y474" s="201"/>
      <c r="Z474" s="201"/>
      <c r="AA474" s="201"/>
      <c r="AB474" s="201"/>
      <c r="AC474" s="201"/>
      <c r="AD474" s="201"/>
      <c r="AE474" s="201"/>
      <c r="AF474" s="201"/>
      <c r="AG474" s="201"/>
      <c r="AH474" s="201"/>
      <c r="AI474" s="201"/>
      <c r="AJ474" s="201"/>
      <c r="AK474" s="201"/>
      <c r="AL474" s="201"/>
      <c r="AM474" s="201"/>
      <c r="AN474" s="201"/>
      <c r="AO474" s="201"/>
      <c r="AP474" s="201"/>
      <c r="AQ474" s="201"/>
      <c r="AR474" s="201"/>
      <c r="AS474" s="201"/>
      <c r="AT474" s="201"/>
    </row>
    <row r="475" spans="21:46" ht="39.950000000000003" customHeight="1" x14ac:dyDescent="0.25">
      <c r="U475" s="201"/>
      <c r="V475" s="201"/>
      <c r="W475" s="201"/>
      <c r="X475" s="201"/>
      <c r="Y475" s="201"/>
      <c r="Z475" s="201"/>
      <c r="AA475" s="201"/>
      <c r="AB475" s="201"/>
      <c r="AC475" s="201"/>
      <c r="AD475" s="201"/>
      <c r="AE475" s="201"/>
      <c r="AF475" s="201"/>
      <c r="AG475" s="201"/>
      <c r="AH475" s="201"/>
      <c r="AI475" s="201"/>
      <c r="AJ475" s="201"/>
      <c r="AK475" s="201"/>
      <c r="AL475" s="201"/>
      <c r="AM475" s="201"/>
      <c r="AN475" s="201"/>
      <c r="AO475" s="201"/>
      <c r="AP475" s="201"/>
      <c r="AQ475" s="201"/>
      <c r="AR475" s="201"/>
      <c r="AS475" s="201"/>
      <c r="AT475" s="201"/>
    </row>
    <row r="476" spans="21:46" ht="39.950000000000003" customHeight="1" x14ac:dyDescent="0.25">
      <c r="U476" s="201"/>
      <c r="V476" s="201"/>
      <c r="W476" s="201"/>
      <c r="X476" s="201"/>
      <c r="Y476" s="201"/>
      <c r="Z476" s="201"/>
      <c r="AA476" s="201"/>
      <c r="AB476" s="201"/>
      <c r="AC476" s="201"/>
      <c r="AD476" s="201"/>
      <c r="AE476" s="201"/>
      <c r="AF476" s="201"/>
      <c r="AG476" s="201"/>
      <c r="AH476" s="201"/>
      <c r="AI476" s="201"/>
      <c r="AJ476" s="201"/>
      <c r="AK476" s="201"/>
      <c r="AL476" s="201"/>
      <c r="AM476" s="201"/>
      <c r="AN476" s="201"/>
      <c r="AO476" s="201"/>
      <c r="AP476" s="201"/>
      <c r="AQ476" s="201"/>
      <c r="AR476" s="201"/>
      <c r="AS476" s="201"/>
      <c r="AT476" s="201"/>
    </row>
    <row r="477" spans="21:46" ht="39.950000000000003" customHeight="1" x14ac:dyDescent="0.25">
      <c r="U477" s="201"/>
      <c r="V477" s="201"/>
      <c r="W477" s="201"/>
      <c r="X477" s="201"/>
      <c r="Y477" s="201"/>
      <c r="Z477" s="201"/>
      <c r="AA477" s="201"/>
      <c r="AB477" s="201"/>
      <c r="AC477" s="201"/>
      <c r="AD477" s="201"/>
      <c r="AE477" s="201"/>
      <c r="AF477" s="201"/>
      <c r="AG477" s="201"/>
      <c r="AH477" s="201"/>
      <c r="AI477" s="201"/>
      <c r="AJ477" s="201"/>
      <c r="AK477" s="201"/>
      <c r="AL477" s="201"/>
      <c r="AM477" s="201"/>
      <c r="AN477" s="201"/>
      <c r="AO477" s="201"/>
      <c r="AP477" s="201"/>
      <c r="AQ477" s="201"/>
      <c r="AR477" s="201"/>
      <c r="AS477" s="201"/>
      <c r="AT477" s="201"/>
    </row>
    <row r="478" spans="21:46" ht="39.950000000000003" customHeight="1" x14ac:dyDescent="0.25">
      <c r="U478" s="201"/>
      <c r="V478" s="201"/>
      <c r="W478" s="201"/>
      <c r="X478" s="201"/>
      <c r="Y478" s="201"/>
      <c r="Z478" s="201"/>
      <c r="AA478" s="201"/>
      <c r="AB478" s="201"/>
      <c r="AC478" s="201"/>
      <c r="AD478" s="201"/>
      <c r="AE478" s="201"/>
      <c r="AF478" s="201"/>
      <c r="AG478" s="201"/>
      <c r="AH478" s="201"/>
      <c r="AI478" s="201"/>
      <c r="AJ478" s="201"/>
      <c r="AK478" s="201"/>
      <c r="AL478" s="201"/>
      <c r="AM478" s="201"/>
      <c r="AN478" s="201"/>
      <c r="AO478" s="201"/>
      <c r="AP478" s="201"/>
      <c r="AQ478" s="201"/>
      <c r="AR478" s="201"/>
      <c r="AS478" s="201"/>
      <c r="AT478" s="201"/>
    </row>
    <row r="479" spans="21:46" ht="39.950000000000003" customHeight="1" x14ac:dyDescent="0.25">
      <c r="U479" s="201"/>
      <c r="V479" s="201"/>
      <c r="W479" s="201"/>
      <c r="X479" s="201"/>
      <c r="Y479" s="201"/>
      <c r="Z479" s="201"/>
      <c r="AA479" s="201"/>
      <c r="AB479" s="201"/>
      <c r="AC479" s="201"/>
      <c r="AD479" s="201"/>
      <c r="AE479" s="201"/>
      <c r="AF479" s="201"/>
      <c r="AG479" s="201"/>
      <c r="AH479" s="201"/>
      <c r="AI479" s="201"/>
      <c r="AJ479" s="201"/>
      <c r="AK479" s="201"/>
      <c r="AL479" s="201"/>
      <c r="AM479" s="201"/>
      <c r="AN479" s="201"/>
      <c r="AO479" s="201"/>
      <c r="AP479" s="201"/>
      <c r="AQ479" s="201"/>
      <c r="AR479" s="201"/>
      <c r="AS479" s="201"/>
      <c r="AT479" s="201"/>
    </row>
    <row r="480" spans="21:46" ht="39.950000000000003" customHeight="1" x14ac:dyDescent="0.25">
      <c r="U480" s="201"/>
      <c r="V480" s="201"/>
      <c r="W480" s="201"/>
      <c r="X480" s="201"/>
      <c r="Y480" s="201"/>
      <c r="Z480" s="201"/>
      <c r="AA480" s="201"/>
      <c r="AB480" s="201"/>
      <c r="AC480" s="201"/>
      <c r="AD480" s="201"/>
      <c r="AE480" s="201"/>
      <c r="AF480" s="201"/>
      <c r="AG480" s="201"/>
      <c r="AH480" s="201"/>
      <c r="AI480" s="201"/>
      <c r="AJ480" s="201"/>
      <c r="AK480" s="201"/>
      <c r="AL480" s="201"/>
      <c r="AM480" s="201"/>
      <c r="AN480" s="201"/>
      <c r="AO480" s="201"/>
      <c r="AP480" s="201"/>
      <c r="AQ480" s="201"/>
      <c r="AR480" s="201"/>
      <c r="AS480" s="201"/>
      <c r="AT480" s="201"/>
    </row>
    <row r="481" spans="21:46" ht="39.950000000000003" customHeight="1" x14ac:dyDescent="0.25">
      <c r="U481" s="201"/>
      <c r="V481" s="201"/>
      <c r="W481" s="201"/>
      <c r="X481" s="201"/>
      <c r="Y481" s="201"/>
      <c r="Z481" s="201"/>
      <c r="AA481" s="201"/>
      <c r="AB481" s="201"/>
      <c r="AC481" s="201"/>
      <c r="AD481" s="201"/>
      <c r="AE481" s="201"/>
      <c r="AF481" s="201"/>
      <c r="AG481" s="201"/>
      <c r="AH481" s="201"/>
      <c r="AI481" s="201"/>
      <c r="AJ481" s="201"/>
      <c r="AK481" s="201"/>
      <c r="AL481" s="201"/>
      <c r="AM481" s="201"/>
      <c r="AN481" s="201"/>
      <c r="AO481" s="201"/>
      <c r="AP481" s="201"/>
      <c r="AQ481" s="201"/>
      <c r="AR481" s="201"/>
      <c r="AS481" s="201"/>
      <c r="AT481" s="201"/>
    </row>
    <row r="482" spans="21:46" ht="39.950000000000003" customHeight="1" x14ac:dyDescent="0.25">
      <c r="U482" s="201"/>
      <c r="V482" s="201"/>
      <c r="W482" s="201"/>
      <c r="X482" s="201"/>
      <c r="Y482" s="201"/>
      <c r="Z482" s="201"/>
      <c r="AA482" s="201"/>
      <c r="AB482" s="201"/>
      <c r="AC482" s="201"/>
      <c r="AD482" s="201"/>
      <c r="AE482" s="201"/>
      <c r="AF482" s="201"/>
      <c r="AG482" s="201"/>
      <c r="AH482" s="201"/>
      <c r="AI482" s="201"/>
      <c r="AJ482" s="201"/>
      <c r="AK482" s="201"/>
      <c r="AL482" s="201"/>
      <c r="AM482" s="201"/>
      <c r="AN482" s="201"/>
      <c r="AO482" s="201"/>
      <c r="AP482" s="201"/>
      <c r="AQ482" s="201"/>
      <c r="AR482" s="201"/>
      <c r="AS482" s="201"/>
      <c r="AT482" s="201"/>
    </row>
    <row r="483" spans="21:46" ht="39.950000000000003" customHeight="1" x14ac:dyDescent="0.25">
      <c r="U483" s="201"/>
      <c r="V483" s="201"/>
      <c r="W483" s="201"/>
      <c r="X483" s="201"/>
      <c r="Y483" s="201"/>
      <c r="Z483" s="201"/>
      <c r="AA483" s="201"/>
      <c r="AB483" s="201"/>
      <c r="AC483" s="201"/>
      <c r="AD483" s="201"/>
      <c r="AE483" s="201"/>
      <c r="AF483" s="201"/>
      <c r="AG483" s="201"/>
      <c r="AH483" s="201"/>
      <c r="AI483" s="201"/>
      <c r="AJ483" s="201"/>
      <c r="AK483" s="201"/>
      <c r="AL483" s="201"/>
      <c r="AM483" s="201"/>
      <c r="AN483" s="201"/>
      <c r="AO483" s="201"/>
      <c r="AP483" s="201"/>
      <c r="AQ483" s="201"/>
      <c r="AR483" s="201"/>
      <c r="AS483" s="201"/>
      <c r="AT483" s="201"/>
    </row>
    <row r="484" spans="21:46" ht="39.950000000000003" customHeight="1" x14ac:dyDescent="0.25">
      <c r="U484" s="201"/>
      <c r="V484" s="201"/>
      <c r="W484" s="201"/>
      <c r="X484" s="201"/>
      <c r="Y484" s="201"/>
      <c r="Z484" s="201"/>
      <c r="AA484" s="201"/>
      <c r="AB484" s="201"/>
      <c r="AC484" s="201"/>
      <c r="AD484" s="201"/>
      <c r="AE484" s="201"/>
      <c r="AF484" s="201"/>
      <c r="AG484" s="201"/>
      <c r="AH484" s="201"/>
      <c r="AI484" s="201"/>
      <c r="AJ484" s="201"/>
      <c r="AK484" s="201"/>
      <c r="AL484" s="201"/>
      <c r="AM484" s="201"/>
      <c r="AN484" s="201"/>
      <c r="AO484" s="201"/>
      <c r="AP484" s="201"/>
      <c r="AQ484" s="201"/>
      <c r="AR484" s="201"/>
      <c r="AS484" s="201"/>
      <c r="AT484" s="201"/>
    </row>
    <row r="485" spans="21:46" ht="39.950000000000003" customHeight="1" x14ac:dyDescent="0.25">
      <c r="U485" s="201"/>
      <c r="V485" s="201"/>
      <c r="W485" s="201"/>
      <c r="X485" s="201"/>
      <c r="Y485" s="201"/>
      <c r="Z485" s="201"/>
      <c r="AA485" s="201"/>
      <c r="AB485" s="201"/>
      <c r="AC485" s="201"/>
      <c r="AD485" s="201"/>
      <c r="AE485" s="201"/>
      <c r="AF485" s="201"/>
      <c r="AG485" s="201"/>
      <c r="AH485" s="201"/>
      <c r="AI485" s="201"/>
      <c r="AJ485" s="201"/>
      <c r="AK485" s="201"/>
      <c r="AL485" s="201"/>
      <c r="AM485" s="201"/>
      <c r="AN485" s="201"/>
      <c r="AO485" s="201"/>
      <c r="AP485" s="201"/>
      <c r="AQ485" s="201"/>
      <c r="AR485" s="201"/>
      <c r="AS485" s="201"/>
      <c r="AT485" s="201"/>
    </row>
    <row r="486" spans="21:46" ht="39.950000000000003" customHeight="1" x14ac:dyDescent="0.25">
      <c r="U486" s="201"/>
      <c r="V486" s="201"/>
      <c r="W486" s="201"/>
      <c r="X486" s="201"/>
      <c r="Y486" s="201"/>
      <c r="Z486" s="201"/>
      <c r="AA486" s="201"/>
      <c r="AB486" s="201"/>
      <c r="AC486" s="201"/>
      <c r="AD486" s="201"/>
      <c r="AE486" s="201"/>
      <c r="AF486" s="201"/>
      <c r="AG486" s="201"/>
      <c r="AH486" s="201"/>
      <c r="AI486" s="201"/>
      <c r="AJ486" s="201"/>
      <c r="AK486" s="201"/>
      <c r="AL486" s="201"/>
      <c r="AM486" s="201"/>
      <c r="AN486" s="201"/>
      <c r="AO486" s="201"/>
      <c r="AP486" s="201"/>
      <c r="AQ486" s="201"/>
      <c r="AR486" s="201"/>
      <c r="AS486" s="201"/>
      <c r="AT486" s="201"/>
    </row>
    <row r="487" spans="21:46" ht="39.950000000000003" customHeight="1" x14ac:dyDescent="0.25">
      <c r="U487" s="201"/>
      <c r="V487" s="201"/>
      <c r="W487" s="201"/>
      <c r="X487" s="201"/>
      <c r="Y487" s="201"/>
      <c r="Z487" s="201"/>
      <c r="AA487" s="201"/>
      <c r="AB487" s="201"/>
      <c r="AC487" s="201"/>
      <c r="AD487" s="201"/>
      <c r="AE487" s="201"/>
      <c r="AF487" s="201"/>
      <c r="AG487" s="201"/>
      <c r="AH487" s="201"/>
      <c r="AI487" s="201"/>
      <c r="AJ487" s="201"/>
      <c r="AK487" s="201"/>
      <c r="AL487" s="201"/>
      <c r="AM487" s="201"/>
      <c r="AN487" s="201"/>
      <c r="AO487" s="201"/>
      <c r="AP487" s="201"/>
      <c r="AQ487" s="201"/>
      <c r="AR487" s="201"/>
      <c r="AS487" s="201"/>
      <c r="AT487" s="201"/>
    </row>
    <row r="488" spans="21:46" ht="39.950000000000003" customHeight="1" x14ac:dyDescent="0.25">
      <c r="U488" s="201"/>
      <c r="V488" s="201"/>
      <c r="W488" s="201"/>
      <c r="X488" s="201"/>
      <c r="Y488" s="201"/>
      <c r="Z488" s="201"/>
      <c r="AA488" s="201"/>
      <c r="AB488" s="201"/>
      <c r="AC488" s="201"/>
      <c r="AD488" s="201"/>
      <c r="AE488" s="201"/>
      <c r="AF488" s="201"/>
      <c r="AG488" s="201"/>
      <c r="AH488" s="201"/>
      <c r="AI488" s="201"/>
      <c r="AJ488" s="201"/>
      <c r="AK488" s="201"/>
      <c r="AL488" s="201"/>
      <c r="AM488" s="201"/>
      <c r="AN488" s="201"/>
      <c r="AO488" s="201"/>
      <c r="AP488" s="201"/>
      <c r="AQ488" s="201"/>
      <c r="AR488" s="201"/>
      <c r="AS488" s="201"/>
      <c r="AT488" s="201"/>
    </row>
    <row r="489" spans="21:46" ht="39.950000000000003" customHeight="1" x14ac:dyDescent="0.25">
      <c r="U489" s="201"/>
      <c r="V489" s="201"/>
      <c r="W489" s="201"/>
      <c r="X489" s="201"/>
      <c r="Y489" s="201"/>
      <c r="Z489" s="201"/>
      <c r="AA489" s="201"/>
      <c r="AB489" s="201"/>
      <c r="AC489" s="201"/>
      <c r="AD489" s="201"/>
      <c r="AE489" s="201"/>
      <c r="AF489" s="201"/>
      <c r="AG489" s="201"/>
      <c r="AH489" s="201"/>
      <c r="AI489" s="201"/>
      <c r="AJ489" s="201"/>
      <c r="AK489" s="201"/>
      <c r="AL489" s="201"/>
      <c r="AM489" s="201"/>
      <c r="AN489" s="201"/>
      <c r="AO489" s="201"/>
      <c r="AP489" s="201"/>
      <c r="AQ489" s="201"/>
      <c r="AR489" s="201"/>
      <c r="AS489" s="201"/>
      <c r="AT489" s="201"/>
    </row>
    <row r="490" spans="21:46" ht="39.950000000000003" customHeight="1" x14ac:dyDescent="0.25">
      <c r="U490" s="201"/>
      <c r="V490" s="201"/>
      <c r="W490" s="201"/>
      <c r="X490" s="201"/>
      <c r="Y490" s="201"/>
      <c r="Z490" s="201"/>
      <c r="AA490" s="201"/>
      <c r="AB490" s="201"/>
      <c r="AC490" s="201"/>
      <c r="AD490" s="201"/>
      <c r="AE490" s="201"/>
      <c r="AF490" s="201"/>
      <c r="AG490" s="201"/>
      <c r="AH490" s="201"/>
      <c r="AI490" s="201"/>
      <c r="AJ490" s="201"/>
      <c r="AK490" s="201"/>
      <c r="AL490" s="201"/>
      <c r="AM490" s="201"/>
      <c r="AN490" s="201"/>
      <c r="AO490" s="201"/>
      <c r="AP490" s="201"/>
      <c r="AQ490" s="201"/>
      <c r="AR490" s="201"/>
      <c r="AS490" s="201"/>
      <c r="AT490" s="201"/>
    </row>
    <row r="491" spans="21:46" ht="39.950000000000003" customHeight="1" x14ac:dyDescent="0.25">
      <c r="U491" s="201"/>
      <c r="V491" s="201"/>
      <c r="W491" s="201"/>
      <c r="X491" s="201"/>
      <c r="Y491" s="201"/>
      <c r="Z491" s="201"/>
      <c r="AA491" s="201"/>
      <c r="AB491" s="201"/>
      <c r="AC491" s="201"/>
      <c r="AD491" s="201"/>
      <c r="AE491" s="201"/>
      <c r="AF491" s="201"/>
      <c r="AG491" s="201"/>
      <c r="AH491" s="201"/>
      <c r="AI491" s="201"/>
      <c r="AJ491" s="201"/>
      <c r="AK491" s="201"/>
      <c r="AL491" s="201"/>
      <c r="AM491" s="201"/>
      <c r="AN491" s="201"/>
      <c r="AO491" s="201"/>
      <c r="AP491" s="201"/>
      <c r="AQ491" s="201"/>
      <c r="AR491" s="201"/>
      <c r="AS491" s="201"/>
      <c r="AT491" s="201"/>
    </row>
    <row r="492" spans="21:46" ht="39.950000000000003" customHeight="1" x14ac:dyDescent="0.25">
      <c r="U492" s="201"/>
      <c r="V492" s="201"/>
      <c r="W492" s="201"/>
      <c r="X492" s="201"/>
      <c r="Y492" s="201"/>
      <c r="Z492" s="201"/>
      <c r="AA492" s="201"/>
      <c r="AB492" s="201"/>
      <c r="AC492" s="201"/>
      <c r="AD492" s="201"/>
      <c r="AE492" s="201"/>
      <c r="AF492" s="201"/>
      <c r="AG492" s="201"/>
      <c r="AH492" s="201"/>
      <c r="AI492" s="201"/>
      <c r="AJ492" s="201"/>
      <c r="AK492" s="201"/>
      <c r="AL492" s="201"/>
      <c r="AM492" s="201"/>
      <c r="AN492" s="201"/>
      <c r="AO492" s="201"/>
      <c r="AP492" s="201"/>
      <c r="AQ492" s="201"/>
      <c r="AR492" s="201"/>
      <c r="AS492" s="201"/>
      <c r="AT492" s="201"/>
    </row>
    <row r="493" spans="21:46" ht="39.950000000000003" customHeight="1" x14ac:dyDescent="0.25">
      <c r="U493" s="201"/>
      <c r="V493" s="201"/>
      <c r="W493" s="201"/>
      <c r="X493" s="201"/>
      <c r="Y493" s="201"/>
      <c r="Z493" s="201"/>
      <c r="AA493" s="201"/>
      <c r="AB493" s="201"/>
      <c r="AC493" s="201"/>
      <c r="AD493" s="201"/>
      <c r="AE493" s="201"/>
      <c r="AF493" s="201"/>
      <c r="AG493" s="201"/>
      <c r="AH493" s="201"/>
      <c r="AI493" s="201"/>
      <c r="AJ493" s="201"/>
      <c r="AK493" s="201"/>
      <c r="AL493" s="201"/>
      <c r="AM493" s="201"/>
      <c r="AN493" s="201"/>
      <c r="AO493" s="201"/>
      <c r="AP493" s="201"/>
      <c r="AQ493" s="201"/>
      <c r="AR493" s="201"/>
      <c r="AS493" s="201"/>
      <c r="AT493" s="201"/>
    </row>
    <row r="494" spans="21:46" ht="39.950000000000003" customHeight="1" x14ac:dyDescent="0.25">
      <c r="U494" s="201"/>
      <c r="V494" s="201"/>
      <c r="W494" s="201"/>
      <c r="X494" s="201"/>
      <c r="Y494" s="201"/>
      <c r="Z494" s="201"/>
      <c r="AA494" s="201"/>
      <c r="AB494" s="201"/>
      <c r="AC494" s="201"/>
      <c r="AD494" s="201"/>
      <c r="AE494" s="201"/>
      <c r="AF494" s="201"/>
      <c r="AG494" s="201"/>
      <c r="AH494" s="201"/>
      <c r="AI494" s="201"/>
      <c r="AJ494" s="201"/>
      <c r="AK494" s="201"/>
      <c r="AL494" s="201"/>
      <c r="AM494" s="201"/>
      <c r="AN494" s="201"/>
      <c r="AO494" s="201"/>
      <c r="AP494" s="201"/>
      <c r="AQ494" s="201"/>
      <c r="AR494" s="201"/>
      <c r="AS494" s="201"/>
      <c r="AT494" s="201"/>
    </row>
    <row r="495" spans="21:46" ht="39.950000000000003" customHeight="1" x14ac:dyDescent="0.25">
      <c r="U495" s="201"/>
      <c r="V495" s="201"/>
      <c r="W495" s="201"/>
      <c r="X495" s="201"/>
      <c r="Y495" s="201"/>
      <c r="Z495" s="201"/>
      <c r="AA495" s="201"/>
      <c r="AB495" s="201"/>
      <c r="AC495" s="201"/>
      <c r="AD495" s="201"/>
      <c r="AE495" s="201"/>
      <c r="AF495" s="201"/>
      <c r="AG495" s="201"/>
      <c r="AH495" s="201"/>
      <c r="AI495" s="201"/>
      <c r="AJ495" s="201"/>
      <c r="AK495" s="201"/>
      <c r="AL495" s="201"/>
      <c r="AM495" s="201"/>
      <c r="AN495" s="201"/>
      <c r="AO495" s="201"/>
      <c r="AP495" s="201"/>
      <c r="AQ495" s="201"/>
      <c r="AR495" s="201"/>
      <c r="AS495" s="201"/>
      <c r="AT495" s="201"/>
    </row>
    <row r="496" spans="21:46" ht="39.950000000000003" customHeight="1" x14ac:dyDescent="0.25">
      <c r="U496" s="201"/>
      <c r="V496" s="201"/>
      <c r="W496" s="201"/>
      <c r="X496" s="201"/>
      <c r="Y496" s="201"/>
      <c r="Z496" s="201"/>
      <c r="AA496" s="201"/>
      <c r="AB496" s="201"/>
      <c r="AC496" s="201"/>
      <c r="AD496" s="201"/>
      <c r="AE496" s="201"/>
      <c r="AF496" s="201"/>
      <c r="AG496" s="201"/>
      <c r="AH496" s="201"/>
      <c r="AI496" s="201"/>
      <c r="AJ496" s="201"/>
      <c r="AK496" s="201"/>
      <c r="AL496" s="201"/>
      <c r="AM496" s="201"/>
      <c r="AN496" s="201"/>
      <c r="AO496" s="201"/>
      <c r="AP496" s="201"/>
      <c r="AQ496" s="201"/>
      <c r="AR496" s="201"/>
      <c r="AS496" s="201"/>
      <c r="AT496" s="201"/>
    </row>
    <row r="497" spans="21:46" ht="39.950000000000003" customHeight="1" x14ac:dyDescent="0.25">
      <c r="U497" s="201"/>
      <c r="V497" s="201"/>
      <c r="W497" s="201"/>
      <c r="X497" s="201"/>
      <c r="Y497" s="201"/>
      <c r="Z497" s="201"/>
      <c r="AA497" s="201"/>
      <c r="AB497" s="201"/>
      <c r="AC497" s="201"/>
      <c r="AD497" s="201"/>
      <c r="AE497" s="201"/>
      <c r="AF497" s="201"/>
      <c r="AG497" s="201"/>
      <c r="AH497" s="201"/>
      <c r="AI497" s="201"/>
      <c r="AJ497" s="201"/>
      <c r="AK497" s="201"/>
      <c r="AL497" s="201"/>
      <c r="AM497" s="201"/>
      <c r="AN497" s="201"/>
      <c r="AO497" s="201"/>
      <c r="AP497" s="201"/>
      <c r="AQ497" s="201"/>
      <c r="AR497" s="201"/>
      <c r="AS497" s="201"/>
      <c r="AT497" s="201"/>
    </row>
    <row r="498" spans="21:46" ht="39.950000000000003" customHeight="1" x14ac:dyDescent="0.25">
      <c r="U498" s="201"/>
      <c r="V498" s="201"/>
      <c r="W498" s="201"/>
      <c r="X498" s="201"/>
      <c r="Y498" s="201"/>
      <c r="Z498" s="201"/>
      <c r="AA498" s="201"/>
      <c r="AB498" s="201"/>
      <c r="AC498" s="201"/>
      <c r="AD498" s="201"/>
      <c r="AE498" s="201"/>
      <c r="AF498" s="201"/>
      <c r="AG498" s="201"/>
      <c r="AH498" s="201"/>
      <c r="AI498" s="201"/>
      <c r="AJ498" s="201"/>
      <c r="AK498" s="201"/>
      <c r="AL498" s="201"/>
      <c r="AM498" s="201"/>
      <c r="AN498" s="201"/>
      <c r="AO498" s="201"/>
      <c r="AP498" s="201"/>
      <c r="AQ498" s="201"/>
      <c r="AR498" s="201"/>
      <c r="AS498" s="201"/>
      <c r="AT498" s="201"/>
    </row>
    <row r="499" spans="21:46" ht="39.950000000000003" customHeight="1" x14ac:dyDescent="0.25">
      <c r="U499" s="201"/>
      <c r="V499" s="201"/>
      <c r="W499" s="201"/>
      <c r="X499" s="201"/>
      <c r="Y499" s="201"/>
      <c r="Z499" s="201"/>
      <c r="AA499" s="201"/>
      <c r="AB499" s="201"/>
      <c r="AC499" s="201"/>
      <c r="AD499" s="201"/>
      <c r="AE499" s="201"/>
      <c r="AF499" s="201"/>
      <c r="AG499" s="201"/>
      <c r="AH499" s="201"/>
      <c r="AI499" s="201"/>
      <c r="AJ499" s="201"/>
      <c r="AK499" s="201"/>
      <c r="AL499" s="201"/>
      <c r="AM499" s="201"/>
      <c r="AN499" s="201"/>
      <c r="AO499" s="201"/>
      <c r="AP499" s="201"/>
      <c r="AQ499" s="201"/>
      <c r="AR499" s="201"/>
      <c r="AS499" s="201"/>
      <c r="AT499" s="201"/>
    </row>
    <row r="500" spans="21:46" ht="39.950000000000003" customHeight="1" x14ac:dyDescent="0.25">
      <c r="U500" s="201"/>
      <c r="V500" s="201"/>
      <c r="W500" s="201"/>
      <c r="X500" s="201"/>
      <c r="Y500" s="201"/>
      <c r="Z500" s="201"/>
      <c r="AA500" s="201"/>
      <c r="AB500" s="201"/>
      <c r="AC500" s="201"/>
      <c r="AD500" s="201"/>
      <c r="AE500" s="201"/>
      <c r="AF500" s="201"/>
      <c r="AG500" s="201"/>
      <c r="AH500" s="201"/>
      <c r="AI500" s="201"/>
      <c r="AJ500" s="201"/>
      <c r="AK500" s="201"/>
      <c r="AL500" s="201"/>
      <c r="AM500" s="201"/>
      <c r="AN500" s="201"/>
      <c r="AO500" s="201"/>
      <c r="AP500" s="201"/>
      <c r="AQ500" s="201"/>
      <c r="AR500" s="201"/>
      <c r="AS500" s="201"/>
      <c r="AT500" s="201"/>
    </row>
    <row r="501" spans="21:46" ht="39.950000000000003" customHeight="1" x14ac:dyDescent="0.25">
      <c r="U501" s="201"/>
      <c r="V501" s="201"/>
      <c r="W501" s="201"/>
      <c r="X501" s="201"/>
      <c r="Y501" s="201"/>
      <c r="Z501" s="201"/>
      <c r="AA501" s="201"/>
      <c r="AB501" s="201"/>
      <c r="AC501" s="201"/>
      <c r="AD501" s="201"/>
      <c r="AE501" s="201"/>
      <c r="AF501" s="201"/>
      <c r="AG501" s="201"/>
      <c r="AH501" s="201"/>
      <c r="AI501" s="201"/>
      <c r="AJ501" s="201"/>
      <c r="AK501" s="201"/>
      <c r="AL501" s="201"/>
      <c r="AM501" s="201"/>
      <c r="AN501" s="201"/>
      <c r="AO501" s="201"/>
      <c r="AP501" s="201"/>
      <c r="AQ501" s="201"/>
      <c r="AR501" s="201"/>
      <c r="AS501" s="201"/>
      <c r="AT501" s="201"/>
    </row>
    <row r="502" spans="21:46" ht="39.950000000000003" customHeight="1" x14ac:dyDescent="0.25">
      <c r="U502" s="201"/>
      <c r="V502" s="201"/>
      <c r="W502" s="201"/>
      <c r="X502" s="201"/>
      <c r="Y502" s="201"/>
      <c r="Z502" s="201"/>
      <c r="AA502" s="201"/>
      <c r="AB502" s="201"/>
      <c r="AC502" s="201"/>
      <c r="AD502" s="201"/>
      <c r="AE502" s="201"/>
      <c r="AF502" s="201"/>
      <c r="AG502" s="201"/>
      <c r="AH502" s="201"/>
      <c r="AI502" s="201"/>
      <c r="AJ502" s="201"/>
      <c r="AK502" s="201"/>
      <c r="AL502" s="201"/>
      <c r="AM502" s="201"/>
      <c r="AN502" s="201"/>
      <c r="AO502" s="201"/>
      <c r="AP502" s="201"/>
      <c r="AQ502" s="201"/>
      <c r="AR502" s="201"/>
      <c r="AS502" s="201"/>
      <c r="AT502" s="201"/>
    </row>
    <row r="503" spans="21:46" ht="39.950000000000003" customHeight="1" x14ac:dyDescent="0.25">
      <c r="U503" s="201"/>
      <c r="V503" s="201"/>
      <c r="W503" s="201"/>
      <c r="X503" s="201"/>
      <c r="Y503" s="201"/>
      <c r="Z503" s="201"/>
      <c r="AA503" s="201"/>
      <c r="AB503" s="201"/>
      <c r="AC503" s="201"/>
      <c r="AD503" s="201"/>
      <c r="AE503" s="201"/>
      <c r="AF503" s="201"/>
      <c r="AG503" s="201"/>
      <c r="AH503" s="201"/>
      <c r="AI503" s="201"/>
      <c r="AJ503" s="201"/>
      <c r="AK503" s="201"/>
      <c r="AL503" s="201"/>
      <c r="AM503" s="201"/>
      <c r="AN503" s="201"/>
      <c r="AO503" s="201"/>
      <c r="AP503" s="201"/>
      <c r="AQ503" s="201"/>
      <c r="AR503" s="201"/>
      <c r="AS503" s="201"/>
      <c r="AT503" s="201"/>
    </row>
    <row r="504" spans="21:46" ht="39.950000000000003" customHeight="1" x14ac:dyDescent="0.25">
      <c r="U504" s="201"/>
      <c r="V504" s="201"/>
      <c r="W504" s="201"/>
      <c r="X504" s="201"/>
      <c r="Y504" s="201"/>
      <c r="Z504" s="201"/>
      <c r="AA504" s="201"/>
      <c r="AB504" s="201"/>
      <c r="AC504" s="201"/>
      <c r="AD504" s="201"/>
      <c r="AE504" s="201"/>
      <c r="AF504" s="201"/>
      <c r="AG504" s="201"/>
      <c r="AH504" s="201"/>
      <c r="AI504" s="201"/>
      <c r="AJ504" s="201"/>
      <c r="AK504" s="201"/>
      <c r="AL504" s="201"/>
      <c r="AM504" s="201"/>
      <c r="AN504" s="201"/>
      <c r="AO504" s="201"/>
      <c r="AP504" s="201"/>
      <c r="AQ504" s="201"/>
      <c r="AR504" s="201"/>
      <c r="AS504" s="201"/>
      <c r="AT504" s="201"/>
    </row>
    <row r="505" spans="21:46" ht="39.950000000000003" customHeight="1" x14ac:dyDescent="0.25">
      <c r="U505" s="201"/>
      <c r="V505" s="201"/>
      <c r="W505" s="201"/>
      <c r="X505" s="201"/>
      <c r="Y505" s="201"/>
      <c r="Z505" s="201"/>
      <c r="AA505" s="201"/>
      <c r="AB505" s="201"/>
      <c r="AC505" s="201"/>
      <c r="AD505" s="201"/>
      <c r="AE505" s="201"/>
      <c r="AF505" s="201"/>
      <c r="AG505" s="201"/>
      <c r="AH505" s="201"/>
      <c r="AI505" s="201"/>
      <c r="AJ505" s="201"/>
      <c r="AK505" s="201"/>
      <c r="AL505" s="201"/>
      <c r="AM505" s="201"/>
      <c r="AN505" s="201"/>
      <c r="AO505" s="201"/>
      <c r="AP505" s="201"/>
      <c r="AQ505" s="201"/>
      <c r="AR505" s="201"/>
      <c r="AS505" s="201"/>
      <c r="AT505" s="201"/>
    </row>
    <row r="506" spans="21:46" ht="39.950000000000003" customHeight="1" x14ac:dyDescent="0.25">
      <c r="U506" s="201"/>
      <c r="V506" s="201"/>
      <c r="W506" s="201"/>
      <c r="X506" s="201"/>
      <c r="Y506" s="201"/>
      <c r="Z506" s="201"/>
      <c r="AA506" s="201"/>
      <c r="AB506" s="201"/>
      <c r="AC506" s="201"/>
      <c r="AD506" s="201"/>
      <c r="AE506" s="201"/>
      <c r="AF506" s="201"/>
      <c r="AG506" s="201"/>
      <c r="AH506" s="201"/>
      <c r="AI506" s="201"/>
      <c r="AJ506" s="201"/>
      <c r="AK506" s="201"/>
      <c r="AL506" s="201"/>
      <c r="AM506" s="201"/>
      <c r="AN506" s="201"/>
      <c r="AO506" s="201"/>
      <c r="AP506" s="201"/>
      <c r="AQ506" s="201"/>
      <c r="AR506" s="201"/>
      <c r="AS506" s="201"/>
      <c r="AT506" s="201"/>
    </row>
    <row r="507" spans="21:46" ht="39.950000000000003" customHeight="1" x14ac:dyDescent="0.25">
      <c r="U507" s="201"/>
      <c r="V507" s="201"/>
      <c r="W507" s="201"/>
      <c r="X507" s="201"/>
      <c r="Y507" s="201"/>
      <c r="Z507" s="201"/>
      <c r="AA507" s="201"/>
      <c r="AB507" s="201"/>
      <c r="AC507" s="201"/>
      <c r="AD507" s="201"/>
      <c r="AE507" s="201"/>
      <c r="AF507" s="201"/>
      <c r="AG507" s="201"/>
      <c r="AH507" s="201"/>
      <c r="AI507" s="201"/>
      <c r="AJ507" s="201"/>
      <c r="AK507" s="201"/>
      <c r="AL507" s="201"/>
      <c r="AM507" s="201"/>
      <c r="AN507" s="201"/>
      <c r="AO507" s="201"/>
      <c r="AP507" s="201"/>
      <c r="AQ507" s="201"/>
      <c r="AR507" s="201"/>
      <c r="AS507" s="201"/>
      <c r="AT507" s="201"/>
    </row>
    <row r="508" spans="21:46" ht="39.950000000000003" customHeight="1" x14ac:dyDescent="0.25">
      <c r="U508" s="201"/>
      <c r="V508" s="201"/>
      <c r="W508" s="201"/>
      <c r="X508" s="201"/>
      <c r="Y508" s="201"/>
      <c r="Z508" s="201"/>
      <c r="AA508" s="201"/>
      <c r="AB508" s="201"/>
      <c r="AC508" s="201"/>
      <c r="AD508" s="201"/>
      <c r="AE508" s="201"/>
      <c r="AF508" s="201"/>
      <c r="AG508" s="201"/>
      <c r="AH508" s="201"/>
      <c r="AI508" s="201"/>
      <c r="AJ508" s="201"/>
      <c r="AK508" s="201"/>
      <c r="AL508" s="201"/>
      <c r="AM508" s="201"/>
      <c r="AN508" s="201"/>
      <c r="AO508" s="201"/>
      <c r="AP508" s="201"/>
      <c r="AQ508" s="201"/>
      <c r="AR508" s="201"/>
      <c r="AS508" s="201"/>
      <c r="AT508" s="201"/>
    </row>
    <row r="509" spans="21:46" ht="39.950000000000003" customHeight="1" x14ac:dyDescent="0.25">
      <c r="U509" s="201"/>
      <c r="V509" s="201"/>
      <c r="W509" s="201"/>
      <c r="X509" s="201"/>
      <c r="Y509" s="201"/>
      <c r="Z509" s="201"/>
      <c r="AA509" s="201"/>
      <c r="AB509" s="201"/>
      <c r="AC509" s="201"/>
      <c r="AD509" s="201"/>
      <c r="AE509" s="201"/>
      <c r="AF509" s="201"/>
      <c r="AG509" s="201"/>
      <c r="AH509" s="201"/>
      <c r="AI509" s="201"/>
      <c r="AJ509" s="201"/>
      <c r="AK509" s="201"/>
      <c r="AL509" s="201"/>
      <c r="AM509" s="201"/>
      <c r="AN509" s="201"/>
      <c r="AO509" s="201"/>
      <c r="AP509" s="201"/>
      <c r="AQ509" s="201"/>
      <c r="AR509" s="201"/>
      <c r="AS509" s="201"/>
      <c r="AT509" s="201"/>
    </row>
    <row r="510" spans="21:46" ht="39.950000000000003" customHeight="1" x14ac:dyDescent="0.25">
      <c r="U510" s="201"/>
      <c r="V510" s="201"/>
      <c r="W510" s="201"/>
      <c r="X510" s="201"/>
      <c r="Y510" s="201"/>
      <c r="Z510" s="201"/>
      <c r="AA510" s="201"/>
      <c r="AB510" s="201"/>
      <c r="AC510" s="201"/>
      <c r="AD510" s="201"/>
      <c r="AE510" s="201"/>
      <c r="AF510" s="201"/>
      <c r="AG510" s="201"/>
      <c r="AH510" s="201"/>
      <c r="AI510" s="201"/>
      <c r="AJ510" s="201"/>
      <c r="AK510" s="201"/>
      <c r="AL510" s="201"/>
      <c r="AM510" s="201"/>
      <c r="AN510" s="201"/>
      <c r="AO510" s="201"/>
      <c r="AP510" s="201"/>
      <c r="AQ510" s="201"/>
      <c r="AR510" s="201"/>
      <c r="AS510" s="201"/>
      <c r="AT510" s="201"/>
    </row>
    <row r="511" spans="21:46" ht="39.950000000000003" customHeight="1" x14ac:dyDescent="0.25">
      <c r="U511" s="201"/>
      <c r="V511" s="201"/>
      <c r="W511" s="201"/>
      <c r="X511" s="201"/>
      <c r="Y511" s="201"/>
      <c r="Z511" s="201"/>
      <c r="AA511" s="201"/>
      <c r="AB511" s="201"/>
      <c r="AC511" s="201"/>
      <c r="AD511" s="201"/>
      <c r="AE511" s="201"/>
      <c r="AF511" s="201"/>
      <c r="AG511" s="201"/>
      <c r="AH511" s="201"/>
      <c r="AI511" s="201"/>
      <c r="AJ511" s="201"/>
      <c r="AK511" s="201"/>
      <c r="AL511" s="201"/>
      <c r="AM511" s="201"/>
      <c r="AN511" s="201"/>
      <c r="AO511" s="201"/>
      <c r="AP511" s="201"/>
      <c r="AQ511" s="201"/>
      <c r="AR511" s="201"/>
      <c r="AS511" s="201"/>
      <c r="AT511" s="201"/>
    </row>
    <row r="512" spans="21:46" ht="39.950000000000003" customHeight="1" x14ac:dyDescent="0.25">
      <c r="U512" s="201"/>
      <c r="V512" s="201"/>
      <c r="W512" s="201"/>
      <c r="X512" s="201"/>
      <c r="Y512" s="201"/>
      <c r="Z512" s="201"/>
      <c r="AA512" s="201"/>
      <c r="AB512" s="201"/>
      <c r="AC512" s="201"/>
      <c r="AD512" s="201"/>
      <c r="AE512" s="201"/>
      <c r="AF512" s="201"/>
      <c r="AG512" s="201"/>
      <c r="AH512" s="201"/>
      <c r="AI512" s="201"/>
      <c r="AJ512" s="201"/>
      <c r="AK512" s="201"/>
      <c r="AL512" s="201"/>
      <c r="AM512" s="201"/>
      <c r="AN512" s="201"/>
      <c r="AO512" s="201"/>
      <c r="AP512" s="201"/>
      <c r="AQ512" s="201"/>
      <c r="AR512" s="201"/>
      <c r="AS512" s="201"/>
      <c r="AT512" s="201"/>
    </row>
    <row r="513" spans="21:46" ht="39.950000000000003" customHeight="1" x14ac:dyDescent="0.25">
      <c r="U513" s="201"/>
      <c r="V513" s="201"/>
      <c r="W513" s="201"/>
      <c r="X513" s="201"/>
      <c r="Y513" s="201"/>
      <c r="Z513" s="201"/>
      <c r="AA513" s="201"/>
      <c r="AB513" s="201"/>
      <c r="AC513" s="201"/>
      <c r="AD513" s="201"/>
      <c r="AE513" s="201"/>
      <c r="AF513" s="201"/>
      <c r="AG513" s="201"/>
      <c r="AH513" s="201"/>
      <c r="AI513" s="201"/>
      <c r="AJ513" s="201"/>
      <c r="AK513" s="201"/>
      <c r="AL513" s="201"/>
      <c r="AM513" s="201"/>
      <c r="AN513" s="201"/>
      <c r="AO513" s="201"/>
      <c r="AP513" s="201"/>
      <c r="AQ513" s="201"/>
      <c r="AR513" s="201"/>
      <c r="AS513" s="201"/>
      <c r="AT513" s="201"/>
    </row>
    <row r="514" spans="21:46" ht="39.950000000000003" customHeight="1" x14ac:dyDescent="0.25">
      <c r="U514" s="201"/>
      <c r="V514" s="201"/>
      <c r="W514" s="201"/>
      <c r="X514" s="201"/>
      <c r="Y514" s="201"/>
      <c r="Z514" s="201"/>
      <c r="AA514" s="201"/>
      <c r="AB514" s="201"/>
      <c r="AC514" s="201"/>
      <c r="AD514" s="201"/>
      <c r="AE514" s="201"/>
      <c r="AF514" s="201"/>
      <c r="AG514" s="201"/>
      <c r="AH514" s="201"/>
      <c r="AI514" s="201"/>
      <c r="AJ514" s="201"/>
      <c r="AK514" s="201"/>
      <c r="AL514" s="201"/>
      <c r="AM514" s="201"/>
      <c r="AN514" s="201"/>
      <c r="AO514" s="201"/>
      <c r="AP514" s="201"/>
      <c r="AQ514" s="201"/>
      <c r="AR514" s="201"/>
      <c r="AS514" s="201"/>
      <c r="AT514" s="201"/>
    </row>
    <row r="515" spans="21:46" ht="39.950000000000003" customHeight="1" x14ac:dyDescent="0.25">
      <c r="U515" s="201"/>
      <c r="V515" s="201"/>
      <c r="W515" s="201"/>
      <c r="X515" s="201"/>
      <c r="Y515" s="201"/>
      <c r="Z515" s="201"/>
      <c r="AA515" s="201"/>
      <c r="AB515" s="201"/>
      <c r="AC515" s="201"/>
      <c r="AD515" s="201"/>
      <c r="AE515" s="201"/>
      <c r="AF515" s="201"/>
      <c r="AG515" s="201"/>
      <c r="AH515" s="201"/>
      <c r="AI515" s="201"/>
      <c r="AJ515" s="201"/>
      <c r="AK515" s="201"/>
      <c r="AL515" s="201"/>
      <c r="AM515" s="201"/>
      <c r="AN515" s="201"/>
      <c r="AO515" s="201"/>
      <c r="AP515" s="201"/>
      <c r="AQ515" s="201"/>
      <c r="AR515" s="201"/>
      <c r="AS515" s="201"/>
      <c r="AT515" s="201"/>
    </row>
    <row r="516" spans="21:46" ht="39.950000000000003" customHeight="1" x14ac:dyDescent="0.25">
      <c r="U516" s="201"/>
      <c r="V516" s="201"/>
      <c r="W516" s="201"/>
      <c r="X516" s="201"/>
      <c r="Y516" s="201"/>
      <c r="Z516" s="201"/>
      <c r="AA516" s="201"/>
      <c r="AB516" s="201"/>
      <c r="AC516" s="201"/>
      <c r="AD516" s="201"/>
      <c r="AE516" s="201"/>
      <c r="AF516" s="201"/>
      <c r="AG516" s="201"/>
      <c r="AH516" s="201"/>
      <c r="AI516" s="201"/>
      <c r="AJ516" s="201"/>
      <c r="AK516" s="201"/>
      <c r="AL516" s="201"/>
      <c r="AM516" s="201"/>
      <c r="AN516" s="201"/>
      <c r="AO516" s="201"/>
      <c r="AP516" s="201"/>
      <c r="AQ516" s="201"/>
      <c r="AR516" s="201"/>
      <c r="AS516" s="201"/>
      <c r="AT516" s="201"/>
    </row>
    <row r="517" spans="21:46" ht="39.950000000000003" customHeight="1" x14ac:dyDescent="0.25">
      <c r="U517" s="201"/>
      <c r="V517" s="201"/>
      <c r="W517" s="201"/>
      <c r="X517" s="201"/>
      <c r="Y517" s="201"/>
      <c r="Z517" s="201"/>
      <c r="AA517" s="201"/>
      <c r="AB517" s="201"/>
      <c r="AC517" s="201"/>
      <c r="AD517" s="201"/>
      <c r="AE517" s="201"/>
      <c r="AF517" s="201"/>
      <c r="AG517" s="201"/>
      <c r="AH517" s="201"/>
      <c r="AI517" s="201"/>
      <c r="AJ517" s="201"/>
      <c r="AK517" s="201"/>
      <c r="AL517" s="201"/>
      <c r="AM517" s="201"/>
      <c r="AN517" s="201"/>
      <c r="AO517" s="201"/>
      <c r="AP517" s="201"/>
      <c r="AQ517" s="201"/>
      <c r="AR517" s="201"/>
      <c r="AS517" s="201"/>
      <c r="AT517" s="201"/>
    </row>
    <row r="518" spans="21:46" ht="39.950000000000003" customHeight="1" x14ac:dyDescent="0.25">
      <c r="U518" s="201"/>
      <c r="V518" s="201"/>
      <c r="W518" s="201"/>
      <c r="X518" s="201"/>
      <c r="Y518" s="201"/>
      <c r="Z518" s="201"/>
      <c r="AA518" s="201"/>
      <c r="AB518" s="201"/>
      <c r="AC518" s="201"/>
      <c r="AD518" s="201"/>
      <c r="AE518" s="201"/>
      <c r="AF518" s="201"/>
      <c r="AG518" s="201"/>
      <c r="AH518" s="201"/>
      <c r="AI518" s="201"/>
      <c r="AJ518" s="201"/>
      <c r="AK518" s="201"/>
      <c r="AL518" s="201"/>
      <c r="AM518" s="201"/>
      <c r="AN518" s="201"/>
      <c r="AO518" s="201"/>
      <c r="AP518" s="201"/>
      <c r="AQ518" s="201"/>
      <c r="AR518" s="201"/>
      <c r="AS518" s="201"/>
      <c r="AT518" s="201"/>
    </row>
    <row r="519" spans="21:46" ht="39.950000000000003" customHeight="1" x14ac:dyDescent="0.25">
      <c r="U519" s="201"/>
      <c r="V519" s="201"/>
      <c r="W519" s="201"/>
      <c r="X519" s="201"/>
      <c r="Y519" s="201"/>
      <c r="Z519" s="201"/>
      <c r="AA519" s="201"/>
      <c r="AB519" s="201"/>
      <c r="AC519" s="201"/>
      <c r="AD519" s="201"/>
      <c r="AE519" s="201"/>
      <c r="AF519" s="201"/>
      <c r="AG519" s="201"/>
      <c r="AH519" s="201"/>
      <c r="AI519" s="201"/>
      <c r="AJ519" s="201"/>
      <c r="AK519" s="201"/>
      <c r="AL519" s="201"/>
      <c r="AM519" s="201"/>
      <c r="AN519" s="201"/>
      <c r="AO519" s="201"/>
      <c r="AP519" s="201"/>
      <c r="AQ519" s="201"/>
      <c r="AR519" s="201"/>
      <c r="AS519" s="201"/>
      <c r="AT519" s="201"/>
    </row>
    <row r="520" spans="21:46" ht="39.950000000000003" customHeight="1" x14ac:dyDescent="0.25">
      <c r="U520" s="201"/>
      <c r="V520" s="201"/>
      <c r="W520" s="201"/>
      <c r="X520" s="201"/>
      <c r="Y520" s="201"/>
      <c r="Z520" s="201"/>
      <c r="AA520" s="201"/>
      <c r="AB520" s="201"/>
      <c r="AC520" s="201"/>
      <c r="AD520" s="201"/>
      <c r="AE520" s="201"/>
      <c r="AF520" s="201"/>
      <c r="AG520" s="201"/>
      <c r="AH520" s="201"/>
      <c r="AI520" s="201"/>
      <c r="AJ520" s="201"/>
      <c r="AK520" s="201"/>
      <c r="AL520" s="201"/>
      <c r="AM520" s="201"/>
      <c r="AN520" s="201"/>
      <c r="AO520" s="201"/>
      <c r="AP520" s="201"/>
      <c r="AQ520" s="201"/>
      <c r="AR520" s="201"/>
      <c r="AS520" s="201"/>
      <c r="AT520" s="201"/>
    </row>
    <row r="521" spans="21:46" ht="39.950000000000003" customHeight="1" x14ac:dyDescent="0.25">
      <c r="U521" s="201"/>
      <c r="V521" s="201"/>
      <c r="W521" s="201"/>
      <c r="X521" s="201"/>
      <c r="Y521" s="201"/>
      <c r="Z521" s="201"/>
      <c r="AA521" s="201"/>
      <c r="AB521" s="201"/>
      <c r="AC521" s="201"/>
      <c r="AD521" s="201"/>
      <c r="AE521" s="201"/>
      <c r="AF521" s="201"/>
      <c r="AG521" s="201"/>
      <c r="AH521" s="201"/>
      <c r="AI521" s="201"/>
      <c r="AJ521" s="201"/>
      <c r="AK521" s="201"/>
      <c r="AL521" s="201"/>
      <c r="AM521" s="201"/>
      <c r="AN521" s="201"/>
      <c r="AO521" s="201"/>
      <c r="AP521" s="201"/>
      <c r="AQ521" s="201"/>
      <c r="AR521" s="201"/>
      <c r="AS521" s="201"/>
      <c r="AT521" s="201"/>
    </row>
    <row r="522" spans="21:46" ht="39.950000000000003" customHeight="1" x14ac:dyDescent="0.25">
      <c r="U522" s="201"/>
      <c r="V522" s="201"/>
      <c r="W522" s="201"/>
      <c r="X522" s="201"/>
      <c r="Y522" s="201"/>
      <c r="Z522" s="201"/>
      <c r="AA522" s="201"/>
      <c r="AB522" s="201"/>
      <c r="AC522" s="201"/>
      <c r="AD522" s="201"/>
      <c r="AE522" s="201"/>
      <c r="AF522" s="201"/>
      <c r="AG522" s="201"/>
      <c r="AH522" s="201"/>
      <c r="AI522" s="201"/>
      <c r="AJ522" s="201"/>
      <c r="AK522" s="201"/>
      <c r="AL522" s="201"/>
      <c r="AM522" s="201"/>
      <c r="AN522" s="201"/>
      <c r="AO522" s="201"/>
      <c r="AP522" s="201"/>
      <c r="AQ522" s="201"/>
      <c r="AR522" s="201"/>
      <c r="AS522" s="201"/>
      <c r="AT522" s="201"/>
    </row>
    <row r="523" spans="21:46" ht="39.950000000000003" customHeight="1" x14ac:dyDescent="0.25">
      <c r="U523" s="201"/>
      <c r="V523" s="201"/>
      <c r="W523" s="201"/>
      <c r="X523" s="201"/>
      <c r="Y523" s="201"/>
      <c r="Z523" s="201"/>
      <c r="AA523" s="201"/>
      <c r="AB523" s="201"/>
      <c r="AC523" s="201"/>
      <c r="AD523" s="201"/>
      <c r="AE523" s="201"/>
      <c r="AF523" s="201"/>
      <c r="AG523" s="201"/>
      <c r="AH523" s="201"/>
      <c r="AI523" s="201"/>
      <c r="AJ523" s="201"/>
      <c r="AK523" s="201"/>
      <c r="AL523" s="201"/>
      <c r="AM523" s="201"/>
      <c r="AN523" s="201"/>
      <c r="AO523" s="201"/>
      <c r="AP523" s="201"/>
      <c r="AQ523" s="201"/>
      <c r="AR523" s="201"/>
      <c r="AS523" s="201"/>
      <c r="AT523" s="201"/>
    </row>
    <row r="524" spans="21:46" ht="39.950000000000003" customHeight="1" x14ac:dyDescent="0.25">
      <c r="U524" s="201"/>
      <c r="V524" s="201"/>
      <c r="W524" s="201"/>
      <c r="X524" s="201"/>
      <c r="Y524" s="201"/>
      <c r="Z524" s="201"/>
      <c r="AA524" s="201"/>
      <c r="AB524" s="201"/>
      <c r="AC524" s="201"/>
      <c r="AD524" s="201"/>
      <c r="AE524" s="201"/>
      <c r="AF524" s="201"/>
      <c r="AG524" s="201"/>
      <c r="AH524" s="201"/>
      <c r="AI524" s="201"/>
      <c r="AJ524" s="201"/>
      <c r="AK524" s="201"/>
      <c r="AL524" s="201"/>
      <c r="AM524" s="201"/>
      <c r="AN524" s="201"/>
      <c r="AO524" s="201"/>
      <c r="AP524" s="201"/>
      <c r="AQ524" s="201"/>
      <c r="AR524" s="201"/>
      <c r="AS524" s="201"/>
      <c r="AT524" s="201"/>
    </row>
    <row r="525" spans="21:46" ht="39.950000000000003" customHeight="1" x14ac:dyDescent="0.25">
      <c r="U525" s="201"/>
      <c r="V525" s="201"/>
      <c r="W525" s="201"/>
      <c r="X525" s="201"/>
      <c r="Y525" s="201"/>
      <c r="Z525" s="201"/>
      <c r="AA525" s="201"/>
      <c r="AB525" s="201"/>
      <c r="AC525" s="201"/>
      <c r="AD525" s="201"/>
      <c r="AE525" s="201"/>
      <c r="AF525" s="201"/>
      <c r="AG525" s="201"/>
      <c r="AH525" s="201"/>
      <c r="AI525" s="201"/>
      <c r="AJ525" s="201"/>
      <c r="AK525" s="201"/>
      <c r="AL525" s="201"/>
      <c r="AM525" s="201"/>
      <c r="AN525" s="201"/>
      <c r="AO525" s="201"/>
      <c r="AP525" s="201"/>
      <c r="AQ525" s="201"/>
      <c r="AR525" s="201"/>
      <c r="AS525" s="201"/>
      <c r="AT525" s="201"/>
    </row>
    <row r="526" spans="21:46" ht="39.950000000000003" customHeight="1" x14ac:dyDescent="0.25">
      <c r="U526" s="201"/>
      <c r="V526" s="201"/>
      <c r="W526" s="201"/>
      <c r="X526" s="201"/>
      <c r="Y526" s="201"/>
      <c r="Z526" s="201"/>
      <c r="AA526" s="201"/>
      <c r="AB526" s="201"/>
      <c r="AC526" s="201"/>
      <c r="AD526" s="201"/>
      <c r="AE526" s="201"/>
      <c r="AF526" s="201"/>
      <c r="AG526" s="201"/>
      <c r="AH526" s="201"/>
      <c r="AI526" s="201"/>
      <c r="AJ526" s="201"/>
      <c r="AK526" s="201"/>
      <c r="AL526" s="201"/>
      <c r="AM526" s="201"/>
      <c r="AN526" s="201"/>
      <c r="AO526" s="201"/>
      <c r="AP526" s="201"/>
      <c r="AQ526" s="201"/>
      <c r="AR526" s="201"/>
      <c r="AS526" s="201"/>
      <c r="AT526" s="201"/>
    </row>
    <row r="527" spans="21:46" ht="39.950000000000003" customHeight="1" x14ac:dyDescent="0.25">
      <c r="U527" s="201"/>
      <c r="V527" s="201"/>
      <c r="W527" s="201"/>
      <c r="X527" s="201"/>
      <c r="Y527" s="201"/>
      <c r="Z527" s="201"/>
      <c r="AA527" s="201"/>
      <c r="AB527" s="201"/>
      <c r="AC527" s="201"/>
      <c r="AD527" s="201"/>
      <c r="AE527" s="201"/>
      <c r="AF527" s="201"/>
      <c r="AG527" s="201"/>
      <c r="AH527" s="201"/>
      <c r="AI527" s="201"/>
      <c r="AJ527" s="201"/>
      <c r="AK527" s="201"/>
      <c r="AL527" s="201"/>
      <c r="AM527" s="201"/>
      <c r="AN527" s="201"/>
      <c r="AO527" s="201"/>
      <c r="AP527" s="201"/>
      <c r="AQ527" s="201"/>
      <c r="AR527" s="201"/>
      <c r="AS527" s="201"/>
      <c r="AT527" s="201"/>
    </row>
    <row r="528" spans="21:46" ht="39.950000000000003" customHeight="1" x14ac:dyDescent="0.25">
      <c r="U528" s="201"/>
      <c r="V528" s="201"/>
      <c r="W528" s="201"/>
      <c r="X528" s="201"/>
      <c r="Y528" s="201"/>
      <c r="Z528" s="201"/>
      <c r="AA528" s="201"/>
      <c r="AB528" s="201"/>
      <c r="AC528" s="201"/>
      <c r="AD528" s="201"/>
      <c r="AE528" s="201"/>
      <c r="AF528" s="201"/>
      <c r="AG528" s="201"/>
      <c r="AH528" s="201"/>
      <c r="AI528" s="201"/>
      <c r="AJ528" s="201"/>
      <c r="AK528" s="201"/>
      <c r="AL528" s="201"/>
      <c r="AM528" s="201"/>
      <c r="AN528" s="201"/>
      <c r="AO528" s="201"/>
      <c r="AP528" s="201"/>
      <c r="AQ528" s="201"/>
      <c r="AR528" s="201"/>
      <c r="AS528" s="201"/>
      <c r="AT528" s="201"/>
    </row>
    <row r="529" spans="21:46" ht="39.950000000000003" customHeight="1" x14ac:dyDescent="0.25">
      <c r="U529" s="201"/>
      <c r="V529" s="201"/>
      <c r="W529" s="201"/>
      <c r="X529" s="201"/>
      <c r="Y529" s="201"/>
      <c r="Z529" s="201"/>
      <c r="AA529" s="201"/>
      <c r="AB529" s="201"/>
      <c r="AC529" s="201"/>
      <c r="AD529" s="201"/>
      <c r="AE529" s="201"/>
      <c r="AF529" s="201"/>
      <c r="AG529" s="201"/>
      <c r="AH529" s="201"/>
      <c r="AI529" s="201"/>
      <c r="AJ529" s="201"/>
      <c r="AK529" s="201"/>
      <c r="AL529" s="201"/>
      <c r="AM529" s="201"/>
      <c r="AN529" s="201"/>
      <c r="AO529" s="201"/>
      <c r="AP529" s="201"/>
      <c r="AQ529" s="201"/>
      <c r="AR529" s="201"/>
      <c r="AS529" s="201"/>
      <c r="AT529" s="201"/>
    </row>
    <row r="530" spans="21:46" ht="39.950000000000003" customHeight="1" x14ac:dyDescent="0.25">
      <c r="U530" s="201"/>
      <c r="V530" s="201"/>
      <c r="W530" s="201"/>
      <c r="X530" s="201"/>
      <c r="Y530" s="201"/>
      <c r="Z530" s="201"/>
      <c r="AA530" s="201"/>
      <c r="AB530" s="201"/>
      <c r="AC530" s="201"/>
      <c r="AD530" s="201"/>
      <c r="AE530" s="201"/>
      <c r="AF530" s="201"/>
      <c r="AG530" s="201"/>
      <c r="AH530" s="201"/>
      <c r="AI530" s="201"/>
      <c r="AJ530" s="201"/>
      <c r="AK530" s="201"/>
      <c r="AL530" s="201"/>
      <c r="AM530" s="201"/>
      <c r="AN530" s="201"/>
      <c r="AO530" s="201"/>
      <c r="AP530" s="201"/>
      <c r="AQ530" s="201"/>
      <c r="AR530" s="201"/>
      <c r="AS530" s="201"/>
      <c r="AT530" s="201"/>
    </row>
    <row r="531" spans="21:46" ht="39.950000000000003" customHeight="1" x14ac:dyDescent="0.25">
      <c r="U531" s="201"/>
      <c r="V531" s="201"/>
      <c r="W531" s="201"/>
      <c r="X531" s="201"/>
      <c r="Y531" s="201"/>
      <c r="Z531" s="201"/>
      <c r="AA531" s="201"/>
      <c r="AB531" s="201"/>
      <c r="AC531" s="201"/>
      <c r="AD531" s="201"/>
      <c r="AE531" s="201"/>
      <c r="AF531" s="201"/>
      <c r="AG531" s="201"/>
      <c r="AH531" s="201"/>
      <c r="AI531" s="201"/>
      <c r="AJ531" s="201"/>
      <c r="AK531" s="201"/>
      <c r="AL531" s="201"/>
      <c r="AM531" s="201"/>
      <c r="AN531" s="201"/>
      <c r="AO531" s="201"/>
      <c r="AP531" s="201"/>
      <c r="AQ531" s="201"/>
      <c r="AR531" s="201"/>
      <c r="AS531" s="201"/>
      <c r="AT531" s="201"/>
    </row>
    <row r="532" spans="21:46" ht="39.950000000000003" customHeight="1" x14ac:dyDescent="0.25">
      <c r="U532" s="201"/>
      <c r="V532" s="201"/>
      <c r="W532" s="201"/>
      <c r="X532" s="201"/>
      <c r="Y532" s="201"/>
      <c r="Z532" s="201"/>
      <c r="AA532" s="201"/>
      <c r="AB532" s="201"/>
      <c r="AC532" s="201"/>
      <c r="AD532" s="201"/>
      <c r="AE532" s="201"/>
      <c r="AF532" s="201"/>
      <c r="AG532" s="201"/>
      <c r="AH532" s="201"/>
      <c r="AI532" s="201"/>
      <c r="AJ532" s="201"/>
      <c r="AK532" s="201"/>
      <c r="AL532" s="201"/>
      <c r="AM532" s="201"/>
      <c r="AN532" s="201"/>
      <c r="AO532" s="201"/>
      <c r="AP532" s="201"/>
      <c r="AQ532" s="201"/>
      <c r="AR532" s="201"/>
      <c r="AS532" s="201"/>
      <c r="AT532" s="201"/>
    </row>
    <row r="533" spans="21:46" ht="39.950000000000003" customHeight="1" x14ac:dyDescent="0.25">
      <c r="U533" s="201"/>
      <c r="V533" s="201"/>
      <c r="W533" s="201"/>
      <c r="X533" s="201"/>
      <c r="Y533" s="201"/>
      <c r="Z533" s="201"/>
      <c r="AA533" s="201"/>
      <c r="AB533" s="201"/>
      <c r="AC533" s="201"/>
      <c r="AD533" s="201"/>
      <c r="AE533" s="201"/>
      <c r="AF533" s="201"/>
      <c r="AG533" s="201"/>
      <c r="AH533" s="201"/>
      <c r="AI533" s="201"/>
      <c r="AJ533" s="201"/>
      <c r="AK533" s="201"/>
      <c r="AL533" s="201"/>
      <c r="AM533" s="201"/>
      <c r="AN533" s="201"/>
      <c r="AO533" s="201"/>
      <c r="AP533" s="201"/>
      <c r="AQ533" s="201"/>
      <c r="AR533" s="201"/>
      <c r="AS533" s="201"/>
      <c r="AT533" s="201"/>
    </row>
    <row r="534" spans="21:46" ht="39.950000000000003" customHeight="1" x14ac:dyDescent="0.25">
      <c r="U534" s="201"/>
      <c r="V534" s="201"/>
      <c r="W534" s="201"/>
      <c r="X534" s="201"/>
      <c r="Y534" s="201"/>
      <c r="Z534" s="201"/>
      <c r="AA534" s="201"/>
      <c r="AB534" s="201"/>
      <c r="AC534" s="201"/>
      <c r="AD534" s="201"/>
      <c r="AE534" s="201"/>
      <c r="AF534" s="201"/>
      <c r="AG534" s="201"/>
      <c r="AH534" s="201"/>
      <c r="AI534" s="201"/>
      <c r="AJ534" s="201"/>
      <c r="AK534" s="201"/>
      <c r="AL534" s="201"/>
      <c r="AM534" s="201"/>
      <c r="AN534" s="201"/>
      <c r="AO534" s="201"/>
      <c r="AP534" s="201"/>
      <c r="AQ534" s="201"/>
      <c r="AR534" s="201"/>
      <c r="AS534" s="201"/>
      <c r="AT534" s="201"/>
    </row>
    <row r="535" spans="21:46" ht="39.950000000000003" customHeight="1" x14ac:dyDescent="0.25">
      <c r="U535" s="201"/>
      <c r="V535" s="201"/>
      <c r="W535" s="201"/>
      <c r="X535" s="201"/>
      <c r="Y535" s="201"/>
      <c r="Z535" s="201"/>
      <c r="AA535" s="201"/>
      <c r="AB535" s="201"/>
      <c r="AC535" s="201"/>
      <c r="AD535" s="201"/>
      <c r="AE535" s="201"/>
      <c r="AF535" s="201"/>
      <c r="AG535" s="201"/>
      <c r="AH535" s="201"/>
      <c r="AI535" s="201"/>
      <c r="AJ535" s="201"/>
      <c r="AK535" s="201"/>
      <c r="AL535" s="201"/>
      <c r="AM535" s="201"/>
      <c r="AN535" s="201"/>
      <c r="AO535" s="201"/>
      <c r="AP535" s="201"/>
      <c r="AQ535" s="201"/>
      <c r="AR535" s="201"/>
      <c r="AS535" s="201"/>
      <c r="AT535" s="201"/>
    </row>
    <row r="536" spans="21:46" ht="39.950000000000003" customHeight="1" x14ac:dyDescent="0.25">
      <c r="U536" s="201"/>
      <c r="V536" s="201"/>
      <c r="W536" s="201"/>
      <c r="X536" s="201"/>
      <c r="Y536" s="201"/>
      <c r="Z536" s="201"/>
      <c r="AA536" s="201"/>
      <c r="AB536" s="201"/>
      <c r="AC536" s="201"/>
      <c r="AD536" s="201"/>
      <c r="AE536" s="201"/>
      <c r="AF536" s="201"/>
      <c r="AG536" s="201"/>
      <c r="AH536" s="201"/>
      <c r="AI536" s="201"/>
      <c r="AJ536" s="201"/>
      <c r="AK536" s="201"/>
      <c r="AL536" s="201"/>
      <c r="AM536" s="201"/>
      <c r="AN536" s="201"/>
      <c r="AO536" s="201"/>
      <c r="AP536" s="201"/>
      <c r="AQ536" s="201"/>
      <c r="AR536" s="201"/>
      <c r="AS536" s="201"/>
      <c r="AT536" s="201"/>
    </row>
    <row r="537" spans="21:46" ht="39.950000000000003" customHeight="1" x14ac:dyDescent="0.25">
      <c r="U537" s="201"/>
      <c r="V537" s="201"/>
      <c r="W537" s="201"/>
      <c r="X537" s="201"/>
      <c r="Y537" s="201"/>
      <c r="Z537" s="201"/>
      <c r="AA537" s="201"/>
      <c r="AB537" s="201"/>
      <c r="AC537" s="201"/>
      <c r="AD537" s="201"/>
      <c r="AE537" s="201"/>
      <c r="AF537" s="201"/>
      <c r="AG537" s="201"/>
      <c r="AH537" s="201"/>
      <c r="AI537" s="201"/>
      <c r="AJ537" s="201"/>
      <c r="AK537" s="201"/>
      <c r="AL537" s="201"/>
      <c r="AM537" s="201"/>
      <c r="AN537" s="201"/>
      <c r="AO537" s="201"/>
      <c r="AP537" s="201"/>
      <c r="AQ537" s="201"/>
      <c r="AR537" s="201"/>
      <c r="AS537" s="201"/>
      <c r="AT537" s="201"/>
    </row>
    <row r="538" spans="21:46" ht="39.950000000000003" customHeight="1" x14ac:dyDescent="0.25">
      <c r="U538" s="201"/>
      <c r="V538" s="201"/>
      <c r="W538" s="201"/>
      <c r="X538" s="201"/>
      <c r="Y538" s="201"/>
      <c r="Z538" s="201"/>
      <c r="AA538" s="201"/>
      <c r="AB538" s="201"/>
      <c r="AC538" s="201"/>
      <c r="AD538" s="201"/>
      <c r="AE538" s="201"/>
      <c r="AF538" s="201"/>
      <c r="AG538" s="201"/>
      <c r="AH538" s="201"/>
      <c r="AI538" s="201"/>
      <c r="AJ538" s="201"/>
      <c r="AK538" s="201"/>
      <c r="AL538" s="201"/>
      <c r="AM538" s="201"/>
      <c r="AN538" s="201"/>
      <c r="AO538" s="201"/>
      <c r="AP538" s="201"/>
      <c r="AQ538" s="201"/>
      <c r="AR538" s="201"/>
      <c r="AS538" s="201"/>
      <c r="AT538" s="201"/>
    </row>
    <row r="539" spans="21:46" ht="39.950000000000003" customHeight="1" x14ac:dyDescent="0.25">
      <c r="U539" s="201"/>
      <c r="V539" s="201"/>
      <c r="W539" s="201"/>
      <c r="X539" s="201"/>
      <c r="Y539" s="201"/>
      <c r="Z539" s="201"/>
      <c r="AA539" s="201"/>
      <c r="AB539" s="201"/>
      <c r="AC539" s="201"/>
      <c r="AD539" s="201"/>
      <c r="AE539" s="201"/>
      <c r="AF539" s="201"/>
      <c r="AG539" s="201"/>
      <c r="AH539" s="201"/>
      <c r="AI539" s="201"/>
      <c r="AJ539" s="201"/>
      <c r="AK539" s="201"/>
      <c r="AL539" s="201"/>
      <c r="AM539" s="201"/>
      <c r="AN539" s="201"/>
      <c r="AO539" s="201"/>
      <c r="AP539" s="201"/>
      <c r="AQ539" s="201"/>
      <c r="AR539" s="201"/>
      <c r="AS539" s="201"/>
      <c r="AT539" s="201"/>
    </row>
    <row r="540" spans="21:46" ht="39.950000000000003" customHeight="1" x14ac:dyDescent="0.25">
      <c r="U540" s="201"/>
      <c r="V540" s="201"/>
      <c r="W540" s="201"/>
      <c r="X540" s="201"/>
      <c r="Y540" s="201"/>
      <c r="Z540" s="201"/>
      <c r="AA540" s="201"/>
      <c r="AB540" s="201"/>
      <c r="AC540" s="201"/>
      <c r="AD540" s="201"/>
      <c r="AE540" s="201"/>
      <c r="AF540" s="201"/>
      <c r="AG540" s="201"/>
      <c r="AH540" s="201"/>
      <c r="AI540" s="201"/>
      <c r="AJ540" s="201"/>
      <c r="AK540" s="201"/>
      <c r="AL540" s="201"/>
      <c r="AM540" s="201"/>
      <c r="AN540" s="201"/>
      <c r="AO540" s="201"/>
      <c r="AP540" s="201"/>
      <c r="AQ540" s="201"/>
      <c r="AR540" s="201"/>
      <c r="AS540" s="201"/>
      <c r="AT540" s="201"/>
    </row>
    <row r="541" spans="21:46" ht="39.950000000000003" customHeight="1" x14ac:dyDescent="0.25">
      <c r="U541" s="201"/>
      <c r="V541" s="201"/>
      <c r="W541" s="201"/>
      <c r="X541" s="201"/>
      <c r="Y541" s="201"/>
      <c r="Z541" s="201"/>
      <c r="AA541" s="201"/>
      <c r="AB541" s="201"/>
      <c r="AC541" s="201"/>
      <c r="AD541" s="201"/>
      <c r="AE541" s="201"/>
      <c r="AF541" s="201"/>
      <c r="AG541" s="201"/>
      <c r="AH541" s="201"/>
      <c r="AI541" s="201"/>
      <c r="AJ541" s="201"/>
      <c r="AK541" s="201"/>
      <c r="AL541" s="201"/>
      <c r="AM541" s="201"/>
      <c r="AN541" s="201"/>
      <c r="AO541" s="201"/>
      <c r="AP541" s="201"/>
      <c r="AQ541" s="201"/>
      <c r="AR541" s="201"/>
      <c r="AS541" s="201"/>
      <c r="AT541" s="201"/>
    </row>
    <row r="542" spans="21:46" ht="39.950000000000003" customHeight="1" x14ac:dyDescent="0.25">
      <c r="U542" s="201"/>
      <c r="V542" s="201"/>
      <c r="W542" s="201"/>
      <c r="X542" s="201"/>
      <c r="Y542" s="201"/>
      <c r="Z542" s="201"/>
      <c r="AA542" s="201"/>
      <c r="AB542" s="201"/>
      <c r="AC542" s="201"/>
      <c r="AD542" s="201"/>
      <c r="AE542" s="201"/>
      <c r="AF542" s="201"/>
      <c r="AG542" s="201"/>
      <c r="AH542" s="201"/>
      <c r="AI542" s="201"/>
      <c r="AJ542" s="201"/>
      <c r="AK542" s="201"/>
      <c r="AL542" s="201"/>
      <c r="AM542" s="201"/>
      <c r="AN542" s="201"/>
      <c r="AO542" s="201"/>
      <c r="AP542" s="201"/>
      <c r="AQ542" s="201"/>
      <c r="AR542" s="201"/>
      <c r="AS542" s="201"/>
      <c r="AT542" s="201"/>
    </row>
    <row r="543" spans="21:46" ht="39.950000000000003" customHeight="1" x14ac:dyDescent="0.25">
      <c r="U543" s="201"/>
      <c r="V543" s="201"/>
      <c r="W543" s="201"/>
      <c r="X543" s="201"/>
      <c r="Y543" s="201"/>
      <c r="Z543" s="201"/>
      <c r="AA543" s="201"/>
      <c r="AB543" s="201"/>
      <c r="AC543" s="201"/>
      <c r="AD543" s="201"/>
      <c r="AE543" s="201"/>
      <c r="AF543" s="201"/>
      <c r="AG543" s="201"/>
      <c r="AH543" s="201"/>
      <c r="AI543" s="201"/>
      <c r="AJ543" s="201"/>
      <c r="AK543" s="201"/>
      <c r="AL543" s="201"/>
      <c r="AM543" s="201"/>
      <c r="AN543" s="201"/>
      <c r="AO543" s="201"/>
      <c r="AP543" s="201"/>
      <c r="AQ543" s="201"/>
      <c r="AR543" s="201"/>
      <c r="AS543" s="201"/>
      <c r="AT543" s="201"/>
    </row>
    <row r="544" spans="21:46" ht="39.950000000000003" customHeight="1" x14ac:dyDescent="0.25">
      <c r="U544" s="201"/>
      <c r="V544" s="201"/>
      <c r="W544" s="201"/>
      <c r="X544" s="201"/>
      <c r="Y544" s="201"/>
      <c r="Z544" s="201"/>
      <c r="AA544" s="201"/>
      <c r="AB544" s="201"/>
      <c r="AC544" s="201"/>
      <c r="AD544" s="201"/>
      <c r="AE544" s="201"/>
      <c r="AF544" s="201"/>
      <c r="AG544" s="201"/>
      <c r="AH544" s="201"/>
      <c r="AI544" s="201"/>
      <c r="AJ544" s="201"/>
      <c r="AK544" s="201"/>
      <c r="AL544" s="201"/>
      <c r="AM544" s="201"/>
      <c r="AN544" s="201"/>
      <c r="AO544" s="201"/>
      <c r="AP544" s="201"/>
      <c r="AQ544" s="201"/>
      <c r="AR544" s="201"/>
      <c r="AS544" s="201"/>
      <c r="AT544" s="201"/>
    </row>
    <row r="545" spans="21:46" ht="39.950000000000003" customHeight="1" x14ac:dyDescent="0.25">
      <c r="U545" s="201"/>
      <c r="V545" s="201"/>
      <c r="W545" s="201"/>
      <c r="X545" s="201"/>
      <c r="Y545" s="201"/>
      <c r="Z545" s="201"/>
      <c r="AA545" s="201"/>
      <c r="AB545" s="201"/>
      <c r="AC545" s="201"/>
      <c r="AD545" s="201"/>
      <c r="AE545" s="201"/>
      <c r="AF545" s="201"/>
      <c r="AG545" s="201"/>
      <c r="AH545" s="201"/>
      <c r="AI545" s="201"/>
      <c r="AJ545" s="201"/>
      <c r="AK545" s="201"/>
      <c r="AL545" s="201"/>
      <c r="AM545" s="201"/>
      <c r="AN545" s="201"/>
      <c r="AO545" s="201"/>
      <c r="AP545" s="201"/>
      <c r="AQ545" s="201"/>
      <c r="AR545" s="201"/>
      <c r="AS545" s="201"/>
      <c r="AT545" s="201"/>
    </row>
    <row r="546" spans="21:46" ht="39.950000000000003" customHeight="1" x14ac:dyDescent="0.25">
      <c r="U546" s="201"/>
      <c r="V546" s="201"/>
      <c r="W546" s="201"/>
      <c r="X546" s="201"/>
      <c r="Y546" s="201"/>
      <c r="Z546" s="201"/>
      <c r="AA546" s="201"/>
      <c r="AB546" s="201"/>
      <c r="AC546" s="201"/>
      <c r="AD546" s="201"/>
      <c r="AE546" s="201"/>
      <c r="AF546" s="201"/>
      <c r="AG546" s="201"/>
      <c r="AH546" s="201"/>
      <c r="AI546" s="201"/>
      <c r="AJ546" s="201"/>
      <c r="AK546" s="201"/>
      <c r="AL546" s="201"/>
      <c r="AM546" s="201"/>
      <c r="AN546" s="201"/>
      <c r="AO546" s="201"/>
      <c r="AP546" s="201"/>
      <c r="AQ546" s="201"/>
      <c r="AR546" s="201"/>
      <c r="AS546" s="201"/>
      <c r="AT546" s="201"/>
    </row>
    <row r="547" spans="21:46" ht="39.950000000000003" customHeight="1" x14ac:dyDescent="0.25">
      <c r="U547" s="201"/>
      <c r="V547" s="201"/>
      <c r="W547" s="201"/>
      <c r="X547" s="201"/>
      <c r="Y547" s="201"/>
      <c r="Z547" s="201"/>
      <c r="AA547" s="201"/>
      <c r="AB547" s="201"/>
      <c r="AC547" s="201"/>
      <c r="AD547" s="201"/>
      <c r="AE547" s="201"/>
      <c r="AF547" s="201"/>
      <c r="AG547" s="201"/>
      <c r="AH547" s="201"/>
      <c r="AI547" s="201"/>
      <c r="AJ547" s="201"/>
      <c r="AK547" s="201"/>
      <c r="AL547" s="201"/>
      <c r="AM547" s="201"/>
      <c r="AN547" s="201"/>
      <c r="AO547" s="201"/>
      <c r="AP547" s="201"/>
      <c r="AQ547" s="201"/>
      <c r="AR547" s="201"/>
      <c r="AS547" s="201"/>
      <c r="AT547" s="201"/>
    </row>
    <row r="548" spans="21:46" ht="39.950000000000003" customHeight="1" x14ac:dyDescent="0.25">
      <c r="U548" s="201"/>
      <c r="V548" s="201"/>
      <c r="W548" s="201"/>
      <c r="X548" s="201"/>
      <c r="Y548" s="201"/>
      <c r="Z548" s="201"/>
      <c r="AA548" s="201"/>
      <c r="AB548" s="201"/>
      <c r="AC548" s="201"/>
      <c r="AD548" s="201"/>
      <c r="AE548" s="201"/>
      <c r="AF548" s="201"/>
      <c r="AG548" s="201"/>
      <c r="AH548" s="201"/>
      <c r="AI548" s="201"/>
      <c r="AJ548" s="201"/>
      <c r="AK548" s="201"/>
      <c r="AL548" s="201"/>
      <c r="AM548" s="201"/>
      <c r="AN548" s="201"/>
      <c r="AO548" s="201"/>
      <c r="AP548" s="201"/>
      <c r="AQ548" s="201"/>
      <c r="AR548" s="201"/>
      <c r="AS548" s="201"/>
      <c r="AT548" s="201"/>
    </row>
    <row r="549" spans="21:46" ht="39.950000000000003" customHeight="1" x14ac:dyDescent="0.25">
      <c r="U549" s="201"/>
      <c r="V549" s="201"/>
      <c r="W549" s="201"/>
      <c r="X549" s="201"/>
      <c r="Y549" s="201"/>
      <c r="Z549" s="201"/>
      <c r="AA549" s="201"/>
      <c r="AB549" s="201"/>
      <c r="AC549" s="201"/>
      <c r="AD549" s="201"/>
      <c r="AE549" s="201"/>
      <c r="AF549" s="201"/>
      <c r="AG549" s="201"/>
      <c r="AH549" s="201"/>
      <c r="AI549" s="201"/>
      <c r="AJ549" s="201"/>
      <c r="AK549" s="201"/>
      <c r="AL549" s="201"/>
      <c r="AM549" s="201"/>
      <c r="AN549" s="201"/>
      <c r="AO549" s="201"/>
      <c r="AP549" s="201"/>
      <c r="AQ549" s="201"/>
      <c r="AR549" s="201"/>
      <c r="AS549" s="201"/>
      <c r="AT549" s="201"/>
    </row>
    <row r="550" spans="21:46" ht="39.950000000000003" customHeight="1" x14ac:dyDescent="0.25">
      <c r="U550" s="201"/>
      <c r="V550" s="201"/>
      <c r="W550" s="201"/>
      <c r="X550" s="201"/>
      <c r="Y550" s="201"/>
      <c r="Z550" s="201"/>
      <c r="AA550" s="201"/>
      <c r="AB550" s="201"/>
      <c r="AC550" s="201"/>
      <c r="AD550" s="201"/>
      <c r="AE550" s="201"/>
      <c r="AF550" s="201"/>
      <c r="AG550" s="201"/>
      <c r="AH550" s="201"/>
      <c r="AI550" s="201"/>
      <c r="AJ550" s="201"/>
      <c r="AK550" s="201"/>
      <c r="AL550" s="201"/>
      <c r="AM550" s="201"/>
      <c r="AN550" s="201"/>
      <c r="AO550" s="201"/>
      <c r="AP550" s="201"/>
      <c r="AQ550" s="201"/>
      <c r="AR550" s="201"/>
      <c r="AS550" s="201"/>
      <c r="AT550" s="201"/>
    </row>
    <row r="551" spans="21:46" ht="39.950000000000003" customHeight="1" x14ac:dyDescent="0.25">
      <c r="U551" s="201"/>
      <c r="V551" s="201"/>
      <c r="W551" s="201"/>
      <c r="X551" s="201"/>
      <c r="Y551" s="201"/>
      <c r="Z551" s="201"/>
      <c r="AA551" s="201"/>
      <c r="AB551" s="201"/>
      <c r="AC551" s="201"/>
      <c r="AD551" s="201"/>
      <c r="AE551" s="201"/>
      <c r="AF551" s="201"/>
      <c r="AG551" s="201"/>
      <c r="AH551" s="201"/>
      <c r="AI551" s="201"/>
      <c r="AJ551" s="201"/>
      <c r="AK551" s="201"/>
      <c r="AL551" s="201"/>
      <c r="AM551" s="201"/>
      <c r="AN551" s="201"/>
      <c r="AO551" s="201"/>
      <c r="AP551" s="201"/>
      <c r="AQ551" s="201"/>
      <c r="AR551" s="201"/>
      <c r="AS551" s="201"/>
      <c r="AT551" s="201"/>
    </row>
    <row r="552" spans="21:46" ht="39.950000000000003" customHeight="1" x14ac:dyDescent="0.25">
      <c r="U552" s="201"/>
      <c r="V552" s="201"/>
      <c r="W552" s="201"/>
      <c r="X552" s="201"/>
      <c r="Y552" s="201"/>
      <c r="Z552" s="201"/>
      <c r="AA552" s="201"/>
      <c r="AB552" s="201"/>
      <c r="AC552" s="201"/>
      <c r="AD552" s="201"/>
      <c r="AE552" s="201"/>
      <c r="AF552" s="201"/>
      <c r="AG552" s="201"/>
      <c r="AH552" s="201"/>
      <c r="AI552" s="201"/>
      <c r="AJ552" s="201"/>
      <c r="AK552" s="201"/>
      <c r="AL552" s="201"/>
      <c r="AM552" s="201"/>
      <c r="AN552" s="201"/>
      <c r="AO552" s="201"/>
      <c r="AP552" s="201"/>
      <c r="AQ552" s="201"/>
      <c r="AR552" s="201"/>
      <c r="AS552" s="201"/>
      <c r="AT552" s="201"/>
    </row>
    <row r="553" spans="21:46" ht="39.950000000000003" customHeight="1" x14ac:dyDescent="0.25">
      <c r="U553" s="201"/>
      <c r="V553" s="201"/>
      <c r="W553" s="201"/>
      <c r="X553" s="201"/>
      <c r="Y553" s="201"/>
      <c r="Z553" s="201"/>
      <c r="AA553" s="201"/>
      <c r="AB553" s="201"/>
      <c r="AC553" s="201"/>
      <c r="AD553" s="201"/>
      <c r="AE553" s="201"/>
      <c r="AF553" s="201"/>
      <c r="AG553" s="201"/>
      <c r="AH553" s="201"/>
      <c r="AI553" s="201"/>
      <c r="AJ553" s="201"/>
      <c r="AK553" s="201"/>
      <c r="AL553" s="201"/>
      <c r="AM553" s="201"/>
      <c r="AN553" s="201"/>
      <c r="AO553" s="201"/>
      <c r="AP553" s="201"/>
      <c r="AQ553" s="201"/>
      <c r="AR553" s="201"/>
      <c r="AS553" s="201"/>
      <c r="AT553" s="201"/>
    </row>
    <row r="554" spans="21:46" ht="39.950000000000003" customHeight="1" x14ac:dyDescent="0.25">
      <c r="U554" s="201"/>
      <c r="V554" s="201"/>
      <c r="W554" s="201"/>
      <c r="X554" s="201"/>
      <c r="Y554" s="201"/>
      <c r="Z554" s="201"/>
      <c r="AA554" s="201"/>
      <c r="AB554" s="201"/>
      <c r="AC554" s="201"/>
      <c r="AD554" s="201"/>
      <c r="AE554" s="201"/>
      <c r="AF554" s="201"/>
      <c r="AG554" s="201"/>
      <c r="AH554" s="201"/>
      <c r="AI554" s="201"/>
      <c r="AJ554" s="201"/>
      <c r="AK554" s="201"/>
      <c r="AL554" s="201"/>
      <c r="AM554" s="201"/>
      <c r="AN554" s="201"/>
      <c r="AO554" s="201"/>
      <c r="AP554" s="201"/>
      <c r="AQ554" s="201"/>
      <c r="AR554" s="201"/>
      <c r="AS554" s="201"/>
      <c r="AT554" s="201"/>
    </row>
    <row r="555" spans="21:46" ht="39.950000000000003" customHeight="1" x14ac:dyDescent="0.25">
      <c r="U555" s="201"/>
      <c r="V555" s="201"/>
      <c r="W555" s="201"/>
      <c r="X555" s="201"/>
      <c r="Y555" s="201"/>
      <c r="Z555" s="201"/>
      <c r="AA555" s="201"/>
      <c r="AB555" s="201"/>
      <c r="AC555" s="201"/>
      <c r="AD555" s="201"/>
      <c r="AE555" s="201"/>
      <c r="AF555" s="201"/>
      <c r="AG555" s="201"/>
      <c r="AH555" s="201"/>
      <c r="AI555" s="201"/>
      <c r="AJ555" s="201"/>
      <c r="AK555" s="201"/>
      <c r="AL555" s="201"/>
      <c r="AM555" s="201"/>
      <c r="AN555" s="201"/>
      <c r="AO555" s="201"/>
      <c r="AP555" s="201"/>
      <c r="AQ555" s="201"/>
      <c r="AR555" s="201"/>
      <c r="AS555" s="201"/>
      <c r="AT555" s="201"/>
    </row>
    <row r="556" spans="21:46" ht="39.950000000000003" customHeight="1" x14ac:dyDescent="0.25">
      <c r="U556" s="201"/>
      <c r="V556" s="201"/>
      <c r="W556" s="201"/>
      <c r="X556" s="201"/>
      <c r="Y556" s="201"/>
      <c r="Z556" s="201"/>
      <c r="AA556" s="201"/>
      <c r="AB556" s="201"/>
      <c r="AC556" s="201"/>
      <c r="AD556" s="201"/>
      <c r="AE556" s="201"/>
      <c r="AF556" s="201"/>
      <c r="AG556" s="201"/>
      <c r="AH556" s="201"/>
      <c r="AI556" s="201"/>
      <c r="AJ556" s="201"/>
      <c r="AK556" s="201"/>
      <c r="AL556" s="201"/>
      <c r="AM556" s="201"/>
      <c r="AN556" s="201"/>
      <c r="AO556" s="201"/>
      <c r="AP556" s="201"/>
      <c r="AQ556" s="201"/>
      <c r="AR556" s="201"/>
      <c r="AS556" s="201"/>
      <c r="AT556" s="201"/>
    </row>
    <row r="557" spans="21:46" ht="39.950000000000003" customHeight="1" x14ac:dyDescent="0.25">
      <c r="U557" s="201"/>
      <c r="V557" s="201"/>
      <c r="W557" s="201"/>
      <c r="X557" s="201"/>
      <c r="Y557" s="201"/>
      <c r="Z557" s="201"/>
      <c r="AA557" s="201"/>
      <c r="AB557" s="201"/>
      <c r="AC557" s="201"/>
      <c r="AD557" s="201"/>
      <c r="AE557" s="201"/>
      <c r="AF557" s="201"/>
      <c r="AG557" s="201"/>
      <c r="AH557" s="201"/>
      <c r="AI557" s="201"/>
      <c r="AJ557" s="201"/>
      <c r="AK557" s="201"/>
      <c r="AL557" s="201"/>
      <c r="AM557" s="201"/>
      <c r="AN557" s="201"/>
      <c r="AO557" s="201"/>
      <c r="AP557" s="201"/>
      <c r="AQ557" s="201"/>
      <c r="AR557" s="201"/>
      <c r="AS557" s="201"/>
      <c r="AT557" s="201"/>
    </row>
    <row r="558" spans="21:46" ht="39.950000000000003" customHeight="1" x14ac:dyDescent="0.25">
      <c r="U558" s="201"/>
      <c r="V558" s="201"/>
      <c r="W558" s="201"/>
      <c r="X558" s="201"/>
      <c r="Y558" s="201"/>
      <c r="Z558" s="201"/>
      <c r="AA558" s="201"/>
      <c r="AB558" s="201"/>
      <c r="AC558" s="201"/>
      <c r="AD558" s="201"/>
      <c r="AE558" s="201"/>
      <c r="AF558" s="201"/>
      <c r="AG558" s="201"/>
      <c r="AH558" s="201"/>
      <c r="AI558" s="201"/>
      <c r="AJ558" s="201"/>
      <c r="AK558" s="201"/>
      <c r="AL558" s="201"/>
      <c r="AM558" s="201"/>
      <c r="AN558" s="201"/>
      <c r="AO558" s="201"/>
      <c r="AP558" s="201"/>
      <c r="AQ558" s="201"/>
      <c r="AR558" s="201"/>
      <c r="AS558" s="201"/>
      <c r="AT558" s="201"/>
    </row>
    <row r="559" spans="21:46" ht="39.950000000000003" customHeight="1" x14ac:dyDescent="0.25">
      <c r="U559" s="201"/>
      <c r="V559" s="201"/>
      <c r="W559" s="201"/>
      <c r="X559" s="201"/>
      <c r="Y559" s="201"/>
      <c r="Z559" s="201"/>
      <c r="AA559" s="201"/>
      <c r="AB559" s="201"/>
      <c r="AC559" s="201"/>
      <c r="AD559" s="201"/>
      <c r="AE559" s="201"/>
      <c r="AF559" s="201"/>
      <c r="AG559" s="201"/>
      <c r="AH559" s="201"/>
      <c r="AI559" s="201"/>
      <c r="AJ559" s="201"/>
      <c r="AK559" s="201"/>
      <c r="AL559" s="201"/>
      <c r="AM559" s="201"/>
      <c r="AN559" s="201"/>
      <c r="AO559" s="201"/>
      <c r="AP559" s="201"/>
      <c r="AQ559" s="201"/>
      <c r="AR559" s="201"/>
      <c r="AS559" s="201"/>
      <c r="AT559" s="201"/>
    </row>
    <row r="560" spans="21:46" ht="39.950000000000003" customHeight="1" x14ac:dyDescent="0.25">
      <c r="U560" s="201"/>
      <c r="V560" s="201"/>
      <c r="W560" s="201"/>
      <c r="X560" s="201"/>
      <c r="Y560" s="201"/>
      <c r="Z560" s="201"/>
      <c r="AA560" s="201"/>
      <c r="AB560" s="201"/>
      <c r="AC560" s="201"/>
      <c r="AD560" s="201"/>
      <c r="AE560" s="201"/>
      <c r="AF560" s="201"/>
      <c r="AG560" s="201"/>
      <c r="AH560" s="201"/>
      <c r="AI560" s="201"/>
      <c r="AJ560" s="201"/>
      <c r="AK560" s="201"/>
      <c r="AL560" s="201"/>
      <c r="AM560" s="201"/>
      <c r="AN560" s="201"/>
      <c r="AO560" s="201"/>
      <c r="AP560" s="201"/>
      <c r="AQ560" s="201"/>
      <c r="AR560" s="201"/>
      <c r="AS560" s="201"/>
      <c r="AT560" s="201"/>
    </row>
    <row r="561" spans="21:46" ht="39.950000000000003" customHeight="1" x14ac:dyDescent="0.25">
      <c r="U561" s="201"/>
      <c r="V561" s="201"/>
      <c r="W561" s="201"/>
      <c r="X561" s="201"/>
      <c r="Y561" s="201"/>
      <c r="Z561" s="201"/>
      <c r="AA561" s="201"/>
      <c r="AB561" s="201"/>
      <c r="AC561" s="201"/>
      <c r="AD561" s="201"/>
      <c r="AE561" s="201"/>
      <c r="AF561" s="201"/>
      <c r="AG561" s="201"/>
      <c r="AH561" s="201"/>
      <c r="AI561" s="201"/>
      <c r="AJ561" s="201"/>
      <c r="AK561" s="201"/>
      <c r="AL561" s="201"/>
      <c r="AM561" s="201"/>
      <c r="AN561" s="201"/>
      <c r="AO561" s="201"/>
      <c r="AP561" s="201"/>
      <c r="AQ561" s="201"/>
      <c r="AR561" s="201"/>
      <c r="AS561" s="201"/>
      <c r="AT561" s="201"/>
    </row>
    <row r="562" spans="21:46" ht="39.950000000000003" customHeight="1" x14ac:dyDescent="0.25">
      <c r="U562" s="201"/>
      <c r="V562" s="201"/>
      <c r="W562" s="201"/>
      <c r="X562" s="201"/>
      <c r="Y562" s="201"/>
      <c r="Z562" s="201"/>
      <c r="AA562" s="201"/>
      <c r="AB562" s="201"/>
      <c r="AC562" s="201"/>
      <c r="AD562" s="201"/>
      <c r="AE562" s="201"/>
      <c r="AF562" s="201"/>
      <c r="AG562" s="201"/>
      <c r="AH562" s="201"/>
      <c r="AI562" s="201"/>
      <c r="AJ562" s="201"/>
      <c r="AK562" s="201"/>
      <c r="AL562" s="201"/>
      <c r="AM562" s="201"/>
      <c r="AN562" s="201"/>
      <c r="AO562" s="201"/>
      <c r="AP562" s="201"/>
      <c r="AQ562" s="201"/>
      <c r="AR562" s="201"/>
      <c r="AS562" s="201"/>
      <c r="AT562" s="201"/>
    </row>
    <row r="563" spans="21:46" ht="39.950000000000003" customHeight="1" x14ac:dyDescent="0.25">
      <c r="U563" s="201"/>
      <c r="V563" s="201"/>
      <c r="W563" s="201"/>
      <c r="X563" s="201"/>
      <c r="Y563" s="201"/>
      <c r="Z563" s="201"/>
      <c r="AA563" s="201"/>
      <c r="AB563" s="201"/>
      <c r="AC563" s="201"/>
      <c r="AD563" s="201"/>
      <c r="AE563" s="201"/>
      <c r="AF563" s="201"/>
      <c r="AG563" s="201"/>
      <c r="AH563" s="201"/>
      <c r="AI563" s="201"/>
      <c r="AJ563" s="201"/>
      <c r="AK563" s="201"/>
      <c r="AL563" s="201"/>
      <c r="AM563" s="201"/>
      <c r="AN563" s="201"/>
      <c r="AO563" s="201"/>
      <c r="AP563" s="201"/>
      <c r="AQ563" s="201"/>
      <c r="AR563" s="201"/>
      <c r="AS563" s="201"/>
      <c r="AT563" s="201"/>
    </row>
    <row r="564" spans="21:46" ht="39.950000000000003" customHeight="1" x14ac:dyDescent="0.25">
      <c r="U564" s="201"/>
      <c r="V564" s="201"/>
      <c r="W564" s="201"/>
      <c r="X564" s="201"/>
      <c r="Y564" s="201"/>
      <c r="Z564" s="201"/>
      <c r="AA564" s="201"/>
      <c r="AB564" s="201"/>
      <c r="AC564" s="201"/>
      <c r="AD564" s="201"/>
      <c r="AE564" s="201"/>
      <c r="AF564" s="201"/>
      <c r="AG564" s="201"/>
      <c r="AH564" s="201"/>
      <c r="AI564" s="201"/>
      <c r="AJ564" s="201"/>
      <c r="AK564" s="201"/>
      <c r="AL564" s="201"/>
      <c r="AM564" s="201"/>
      <c r="AN564" s="201"/>
      <c r="AO564" s="201"/>
      <c r="AP564" s="201"/>
      <c r="AQ564" s="201"/>
      <c r="AR564" s="201"/>
      <c r="AS564" s="201"/>
      <c r="AT564" s="201"/>
    </row>
    <row r="565" spans="21:46" ht="39.950000000000003" customHeight="1" x14ac:dyDescent="0.25">
      <c r="U565" s="201"/>
      <c r="V565" s="201"/>
      <c r="W565" s="201"/>
      <c r="X565" s="201"/>
      <c r="Y565" s="201"/>
      <c r="Z565" s="201"/>
      <c r="AA565" s="201"/>
      <c r="AB565" s="201"/>
      <c r="AC565" s="201"/>
      <c r="AD565" s="201"/>
      <c r="AE565" s="201"/>
      <c r="AF565" s="201"/>
      <c r="AG565" s="201"/>
      <c r="AH565" s="201"/>
      <c r="AI565" s="201"/>
      <c r="AJ565" s="201"/>
      <c r="AK565" s="201"/>
      <c r="AL565" s="201"/>
      <c r="AM565" s="201"/>
      <c r="AN565" s="201"/>
      <c r="AO565" s="201"/>
      <c r="AP565" s="201"/>
      <c r="AQ565" s="201"/>
      <c r="AR565" s="201"/>
      <c r="AS565" s="201"/>
      <c r="AT565" s="201"/>
    </row>
    <row r="566" spans="21:46" ht="39.950000000000003" customHeight="1" x14ac:dyDescent="0.25">
      <c r="U566" s="201"/>
      <c r="V566" s="201"/>
      <c r="W566" s="201"/>
      <c r="X566" s="201"/>
      <c r="Y566" s="201"/>
      <c r="Z566" s="201"/>
      <c r="AA566" s="201"/>
      <c r="AB566" s="201"/>
      <c r="AC566" s="201"/>
      <c r="AD566" s="201"/>
      <c r="AE566" s="201"/>
      <c r="AF566" s="201"/>
      <c r="AG566" s="201"/>
      <c r="AH566" s="201"/>
      <c r="AI566" s="201"/>
      <c r="AJ566" s="201"/>
      <c r="AK566" s="201"/>
      <c r="AL566" s="201"/>
      <c r="AM566" s="201"/>
      <c r="AN566" s="201"/>
      <c r="AO566" s="201"/>
      <c r="AP566" s="201"/>
      <c r="AQ566" s="201"/>
      <c r="AR566" s="201"/>
      <c r="AS566" s="201"/>
      <c r="AT566" s="201"/>
    </row>
    <row r="567" spans="21:46" ht="39.950000000000003" customHeight="1" x14ac:dyDescent="0.25">
      <c r="U567" s="201"/>
      <c r="V567" s="201"/>
      <c r="W567" s="201"/>
      <c r="X567" s="201"/>
      <c r="Y567" s="201"/>
      <c r="Z567" s="201"/>
      <c r="AA567" s="201"/>
      <c r="AB567" s="201"/>
      <c r="AC567" s="201"/>
      <c r="AD567" s="201"/>
      <c r="AE567" s="201"/>
      <c r="AF567" s="201"/>
      <c r="AG567" s="201"/>
      <c r="AH567" s="201"/>
      <c r="AI567" s="201"/>
      <c r="AJ567" s="201"/>
      <c r="AK567" s="201"/>
      <c r="AL567" s="201"/>
      <c r="AM567" s="201"/>
      <c r="AN567" s="201"/>
      <c r="AO567" s="201"/>
      <c r="AP567" s="201"/>
      <c r="AQ567" s="201"/>
      <c r="AR567" s="201"/>
      <c r="AS567" s="201"/>
      <c r="AT567" s="201"/>
    </row>
    <row r="568" spans="21:46" ht="39.950000000000003" customHeight="1" x14ac:dyDescent="0.25">
      <c r="U568" s="201"/>
      <c r="V568" s="201"/>
      <c r="W568" s="201"/>
      <c r="X568" s="201"/>
      <c r="Y568" s="201"/>
      <c r="Z568" s="201"/>
      <c r="AA568" s="201"/>
      <c r="AB568" s="201"/>
      <c r="AC568" s="201"/>
      <c r="AD568" s="201"/>
      <c r="AE568" s="201"/>
      <c r="AF568" s="201"/>
      <c r="AG568" s="201"/>
      <c r="AH568" s="201"/>
      <c r="AI568" s="201"/>
      <c r="AJ568" s="201"/>
      <c r="AK568" s="201"/>
      <c r="AL568" s="201"/>
      <c r="AM568" s="201"/>
      <c r="AN568" s="201"/>
      <c r="AO568" s="201"/>
      <c r="AP568" s="201"/>
      <c r="AQ568" s="201"/>
      <c r="AR568" s="201"/>
      <c r="AS568" s="201"/>
      <c r="AT568" s="201"/>
    </row>
    <row r="569" spans="21:46" ht="39.950000000000003" customHeight="1" x14ac:dyDescent="0.25">
      <c r="U569" s="201"/>
      <c r="V569" s="201"/>
      <c r="W569" s="201"/>
      <c r="X569" s="201"/>
      <c r="Y569" s="201"/>
      <c r="Z569" s="201"/>
      <c r="AA569" s="201"/>
      <c r="AB569" s="201"/>
      <c r="AC569" s="201"/>
      <c r="AD569" s="201"/>
      <c r="AE569" s="201"/>
      <c r="AF569" s="201"/>
      <c r="AG569" s="201"/>
      <c r="AH569" s="201"/>
      <c r="AI569" s="201"/>
      <c r="AJ569" s="201"/>
      <c r="AK569" s="201"/>
      <c r="AL569" s="201"/>
      <c r="AM569" s="201"/>
      <c r="AN569" s="201"/>
      <c r="AO569" s="201"/>
      <c r="AP569" s="201"/>
      <c r="AQ569" s="201"/>
      <c r="AR569" s="201"/>
      <c r="AS569" s="201"/>
      <c r="AT569" s="201"/>
    </row>
    <row r="570" spans="21:46" ht="39.950000000000003" customHeight="1" x14ac:dyDescent="0.25">
      <c r="U570" s="201"/>
      <c r="V570" s="201"/>
      <c r="W570" s="201"/>
      <c r="X570" s="201"/>
      <c r="Y570" s="201"/>
      <c r="Z570" s="201"/>
      <c r="AA570" s="201"/>
      <c r="AB570" s="201"/>
      <c r="AC570" s="201"/>
      <c r="AD570" s="201"/>
      <c r="AE570" s="201"/>
      <c r="AF570" s="201"/>
      <c r="AG570" s="201"/>
      <c r="AH570" s="201"/>
      <c r="AI570" s="201"/>
      <c r="AJ570" s="201"/>
      <c r="AK570" s="201"/>
      <c r="AL570" s="201"/>
      <c r="AM570" s="201"/>
      <c r="AN570" s="201"/>
      <c r="AO570" s="201"/>
      <c r="AP570" s="201"/>
      <c r="AQ570" s="201"/>
      <c r="AR570" s="201"/>
      <c r="AS570" s="201"/>
      <c r="AT570" s="201"/>
    </row>
    <row r="571" spans="21:46" ht="39.950000000000003" customHeight="1" x14ac:dyDescent="0.25">
      <c r="U571" s="201"/>
      <c r="V571" s="201"/>
      <c r="W571" s="201"/>
      <c r="X571" s="201"/>
      <c r="Y571" s="201"/>
      <c r="Z571" s="201"/>
      <c r="AA571" s="201"/>
      <c r="AB571" s="201"/>
      <c r="AC571" s="201"/>
      <c r="AD571" s="201"/>
      <c r="AE571" s="201"/>
      <c r="AF571" s="201"/>
      <c r="AG571" s="201"/>
      <c r="AH571" s="201"/>
      <c r="AI571" s="201"/>
      <c r="AJ571" s="201"/>
      <c r="AK571" s="201"/>
      <c r="AL571" s="201"/>
      <c r="AM571" s="201"/>
      <c r="AN571" s="201"/>
      <c r="AO571" s="201"/>
      <c r="AP571" s="201"/>
      <c r="AQ571" s="201"/>
      <c r="AR571" s="201"/>
      <c r="AS571" s="201"/>
      <c r="AT571" s="201"/>
    </row>
    <row r="572" spans="21:46" ht="39.950000000000003" customHeight="1" x14ac:dyDescent="0.25">
      <c r="U572" s="201"/>
      <c r="V572" s="201"/>
      <c r="W572" s="201"/>
      <c r="X572" s="201"/>
      <c r="Y572" s="201"/>
      <c r="Z572" s="201"/>
      <c r="AA572" s="201"/>
      <c r="AB572" s="201"/>
      <c r="AC572" s="201"/>
      <c r="AD572" s="201"/>
      <c r="AE572" s="201"/>
      <c r="AF572" s="201"/>
      <c r="AG572" s="201"/>
      <c r="AH572" s="201"/>
      <c r="AI572" s="201"/>
      <c r="AJ572" s="201"/>
      <c r="AK572" s="201"/>
      <c r="AL572" s="201"/>
      <c r="AM572" s="201"/>
      <c r="AN572" s="201"/>
      <c r="AO572" s="201"/>
      <c r="AP572" s="201"/>
      <c r="AQ572" s="201"/>
      <c r="AR572" s="201"/>
      <c r="AS572" s="201"/>
      <c r="AT572" s="201"/>
    </row>
    <row r="573" spans="21:46" ht="39.950000000000003" customHeight="1" x14ac:dyDescent="0.25">
      <c r="U573" s="201"/>
      <c r="V573" s="201"/>
      <c r="W573" s="201"/>
      <c r="X573" s="201"/>
      <c r="Y573" s="201"/>
      <c r="Z573" s="201"/>
      <c r="AA573" s="201"/>
      <c r="AB573" s="201"/>
      <c r="AC573" s="201"/>
      <c r="AD573" s="201"/>
      <c r="AE573" s="201"/>
      <c r="AF573" s="201"/>
      <c r="AG573" s="201"/>
      <c r="AH573" s="201"/>
      <c r="AI573" s="201"/>
      <c r="AJ573" s="201"/>
      <c r="AK573" s="201"/>
      <c r="AL573" s="201"/>
      <c r="AM573" s="201"/>
      <c r="AN573" s="201"/>
      <c r="AO573" s="201"/>
      <c r="AP573" s="201"/>
      <c r="AQ573" s="201"/>
      <c r="AR573" s="201"/>
      <c r="AS573" s="201"/>
      <c r="AT573" s="201"/>
    </row>
    <row r="574" spans="21:46" ht="39.950000000000003" customHeight="1" x14ac:dyDescent="0.25">
      <c r="U574" s="201"/>
      <c r="V574" s="201"/>
      <c r="W574" s="201"/>
      <c r="X574" s="201"/>
      <c r="Y574" s="201"/>
      <c r="Z574" s="201"/>
      <c r="AA574" s="201"/>
      <c r="AB574" s="201"/>
      <c r="AC574" s="201"/>
      <c r="AD574" s="201"/>
      <c r="AE574" s="201"/>
      <c r="AF574" s="201"/>
      <c r="AG574" s="201"/>
      <c r="AH574" s="201"/>
      <c r="AI574" s="201"/>
      <c r="AJ574" s="201"/>
      <c r="AK574" s="201"/>
      <c r="AL574" s="201"/>
      <c r="AM574" s="201"/>
      <c r="AN574" s="201"/>
      <c r="AO574" s="201"/>
      <c r="AP574" s="201"/>
      <c r="AQ574" s="201"/>
      <c r="AR574" s="201"/>
      <c r="AS574" s="201"/>
      <c r="AT574" s="201"/>
    </row>
    <row r="575" spans="21:46" ht="39.950000000000003" customHeight="1" x14ac:dyDescent="0.25">
      <c r="U575" s="201"/>
      <c r="V575" s="201"/>
      <c r="W575" s="201"/>
      <c r="X575" s="201"/>
      <c r="Y575" s="201"/>
      <c r="Z575" s="201"/>
      <c r="AA575" s="201"/>
      <c r="AB575" s="201"/>
      <c r="AC575" s="201"/>
      <c r="AD575" s="201"/>
      <c r="AE575" s="201"/>
      <c r="AF575" s="201"/>
      <c r="AG575" s="201"/>
      <c r="AH575" s="201"/>
      <c r="AI575" s="201"/>
      <c r="AJ575" s="201"/>
      <c r="AK575" s="201"/>
      <c r="AL575" s="201"/>
      <c r="AM575" s="201"/>
      <c r="AN575" s="201"/>
      <c r="AO575" s="201"/>
      <c r="AP575" s="201"/>
      <c r="AQ575" s="201"/>
      <c r="AR575" s="201"/>
      <c r="AS575" s="201"/>
      <c r="AT575" s="201"/>
    </row>
    <row r="576" spans="21:46" ht="39.950000000000003" customHeight="1" x14ac:dyDescent="0.25">
      <c r="U576" s="201"/>
      <c r="V576" s="201"/>
      <c r="W576" s="201"/>
      <c r="X576" s="201"/>
      <c r="Y576" s="201"/>
      <c r="Z576" s="201"/>
      <c r="AA576" s="201"/>
      <c r="AB576" s="201"/>
      <c r="AC576" s="201"/>
      <c r="AD576" s="201"/>
      <c r="AE576" s="201"/>
      <c r="AF576" s="201"/>
      <c r="AG576" s="201"/>
      <c r="AH576" s="201"/>
      <c r="AI576" s="201"/>
      <c r="AJ576" s="201"/>
      <c r="AK576" s="201"/>
      <c r="AL576" s="201"/>
      <c r="AM576" s="201"/>
      <c r="AN576" s="201"/>
      <c r="AO576" s="201"/>
      <c r="AP576" s="201"/>
      <c r="AQ576" s="201"/>
      <c r="AR576" s="201"/>
      <c r="AS576" s="201"/>
      <c r="AT576" s="201"/>
    </row>
    <row r="577" spans="21:46" ht="39.950000000000003" customHeight="1" x14ac:dyDescent="0.25">
      <c r="U577" s="201"/>
      <c r="V577" s="201"/>
      <c r="W577" s="201"/>
      <c r="X577" s="201"/>
      <c r="Y577" s="201"/>
      <c r="Z577" s="201"/>
      <c r="AA577" s="201"/>
      <c r="AB577" s="201"/>
      <c r="AC577" s="201"/>
      <c r="AD577" s="201"/>
      <c r="AE577" s="201"/>
      <c r="AF577" s="201"/>
      <c r="AG577" s="201"/>
      <c r="AH577" s="201"/>
      <c r="AI577" s="201"/>
      <c r="AJ577" s="201"/>
      <c r="AK577" s="201"/>
      <c r="AL577" s="201"/>
      <c r="AM577" s="201"/>
      <c r="AN577" s="201"/>
      <c r="AO577" s="201"/>
      <c r="AP577" s="201"/>
      <c r="AQ577" s="201"/>
      <c r="AR577" s="201"/>
      <c r="AS577" s="201"/>
      <c r="AT577" s="201"/>
    </row>
    <row r="578" spans="21:46" ht="39.950000000000003" customHeight="1" x14ac:dyDescent="0.25">
      <c r="U578" s="201"/>
      <c r="V578" s="201"/>
      <c r="W578" s="201"/>
      <c r="X578" s="201"/>
      <c r="Y578" s="201"/>
      <c r="Z578" s="201"/>
      <c r="AA578" s="201"/>
      <c r="AB578" s="201"/>
      <c r="AC578" s="201"/>
      <c r="AD578" s="201"/>
      <c r="AE578" s="201"/>
      <c r="AF578" s="201"/>
      <c r="AG578" s="201"/>
      <c r="AH578" s="201"/>
      <c r="AI578" s="201"/>
      <c r="AJ578" s="201"/>
      <c r="AK578" s="201"/>
      <c r="AL578" s="201"/>
      <c r="AM578" s="201"/>
      <c r="AN578" s="201"/>
      <c r="AO578" s="201"/>
      <c r="AP578" s="201"/>
      <c r="AQ578" s="201"/>
      <c r="AR578" s="201"/>
      <c r="AS578" s="201"/>
      <c r="AT578" s="201"/>
    </row>
    <row r="579" spans="21:46" ht="39.950000000000003" customHeight="1" x14ac:dyDescent="0.25">
      <c r="U579" s="201"/>
      <c r="V579" s="201"/>
      <c r="W579" s="201"/>
      <c r="X579" s="201"/>
      <c r="Y579" s="201"/>
      <c r="Z579" s="201"/>
      <c r="AA579" s="201"/>
      <c r="AB579" s="201"/>
      <c r="AC579" s="201"/>
      <c r="AD579" s="201"/>
      <c r="AE579" s="201"/>
      <c r="AF579" s="201"/>
      <c r="AG579" s="201"/>
      <c r="AH579" s="201"/>
      <c r="AI579" s="201"/>
      <c r="AJ579" s="201"/>
      <c r="AK579" s="201"/>
      <c r="AL579" s="201"/>
      <c r="AM579" s="201"/>
      <c r="AN579" s="201"/>
      <c r="AO579" s="201"/>
      <c r="AP579" s="201"/>
      <c r="AQ579" s="201"/>
      <c r="AR579" s="201"/>
      <c r="AS579" s="201"/>
      <c r="AT579" s="201"/>
    </row>
    <row r="580" spans="21:46" ht="39.950000000000003" customHeight="1" x14ac:dyDescent="0.25">
      <c r="U580" s="201"/>
      <c r="V580" s="201"/>
      <c r="W580" s="201"/>
      <c r="X580" s="201"/>
      <c r="Y580" s="201"/>
      <c r="Z580" s="201"/>
      <c r="AA580" s="201"/>
      <c r="AB580" s="201"/>
      <c r="AC580" s="201"/>
      <c r="AD580" s="201"/>
      <c r="AE580" s="201"/>
      <c r="AF580" s="201"/>
      <c r="AG580" s="201"/>
      <c r="AH580" s="201"/>
      <c r="AI580" s="201"/>
      <c r="AJ580" s="201"/>
      <c r="AK580" s="201"/>
      <c r="AL580" s="201"/>
      <c r="AM580" s="201"/>
      <c r="AN580" s="201"/>
      <c r="AO580" s="201"/>
      <c r="AP580" s="201"/>
      <c r="AQ580" s="201"/>
      <c r="AR580" s="201"/>
      <c r="AS580" s="201"/>
      <c r="AT580" s="201"/>
    </row>
    <row r="581" spans="21:46" ht="39.950000000000003" customHeight="1" x14ac:dyDescent="0.25">
      <c r="U581" s="201"/>
      <c r="V581" s="201"/>
      <c r="W581" s="201"/>
      <c r="X581" s="201"/>
      <c r="Y581" s="201"/>
      <c r="Z581" s="201"/>
      <c r="AA581" s="201"/>
      <c r="AB581" s="201"/>
      <c r="AC581" s="201"/>
      <c r="AD581" s="201"/>
      <c r="AE581" s="201"/>
      <c r="AF581" s="201"/>
      <c r="AG581" s="201"/>
      <c r="AH581" s="201"/>
      <c r="AI581" s="201"/>
      <c r="AJ581" s="201"/>
      <c r="AK581" s="201"/>
      <c r="AL581" s="201"/>
      <c r="AM581" s="201"/>
      <c r="AN581" s="201"/>
      <c r="AO581" s="201"/>
      <c r="AP581" s="201"/>
      <c r="AQ581" s="201"/>
      <c r="AR581" s="201"/>
      <c r="AS581" s="201"/>
      <c r="AT581" s="201"/>
    </row>
    <row r="582" spans="21:46" ht="39.950000000000003" customHeight="1" x14ac:dyDescent="0.25">
      <c r="U582" s="201"/>
      <c r="V582" s="201"/>
      <c r="W582" s="201"/>
      <c r="X582" s="201"/>
      <c r="Y582" s="201"/>
      <c r="Z582" s="201"/>
      <c r="AA582" s="201"/>
      <c r="AB582" s="201"/>
      <c r="AC582" s="201"/>
      <c r="AD582" s="201"/>
      <c r="AE582" s="201"/>
      <c r="AF582" s="201"/>
      <c r="AG582" s="201"/>
      <c r="AH582" s="201"/>
      <c r="AI582" s="201"/>
      <c r="AJ582" s="201"/>
      <c r="AK582" s="201"/>
      <c r="AL582" s="201"/>
      <c r="AM582" s="201"/>
      <c r="AN582" s="201"/>
      <c r="AO582" s="201"/>
      <c r="AP582" s="201"/>
      <c r="AQ582" s="201"/>
      <c r="AR582" s="201"/>
      <c r="AS582" s="201"/>
      <c r="AT582" s="201"/>
    </row>
    <row r="583" spans="21:46" ht="39.950000000000003" customHeight="1" x14ac:dyDescent="0.25">
      <c r="U583" s="201"/>
      <c r="V583" s="201"/>
      <c r="W583" s="201"/>
      <c r="X583" s="201"/>
      <c r="Y583" s="201"/>
      <c r="Z583" s="201"/>
      <c r="AA583" s="201"/>
      <c r="AB583" s="201"/>
      <c r="AC583" s="201"/>
      <c r="AD583" s="201"/>
      <c r="AE583" s="201"/>
      <c r="AF583" s="201"/>
      <c r="AG583" s="201"/>
      <c r="AH583" s="201"/>
      <c r="AI583" s="201"/>
      <c r="AJ583" s="201"/>
      <c r="AK583" s="201"/>
      <c r="AL583" s="201"/>
      <c r="AM583" s="201"/>
      <c r="AN583" s="201"/>
      <c r="AO583" s="201"/>
      <c r="AP583" s="201"/>
      <c r="AQ583" s="201"/>
      <c r="AR583" s="201"/>
      <c r="AS583" s="201"/>
      <c r="AT583" s="201"/>
    </row>
    <row r="584" spans="21:46" ht="39.950000000000003" customHeight="1" x14ac:dyDescent="0.25">
      <c r="U584" s="201"/>
      <c r="V584" s="201"/>
      <c r="W584" s="201"/>
      <c r="X584" s="201"/>
      <c r="Y584" s="201"/>
      <c r="Z584" s="201"/>
      <c r="AA584" s="201"/>
      <c r="AB584" s="201"/>
      <c r="AC584" s="201"/>
      <c r="AD584" s="201"/>
      <c r="AE584" s="201"/>
      <c r="AF584" s="201"/>
      <c r="AG584" s="201"/>
      <c r="AH584" s="201"/>
      <c r="AI584" s="201"/>
      <c r="AJ584" s="201"/>
      <c r="AK584" s="201"/>
      <c r="AL584" s="201"/>
      <c r="AM584" s="201"/>
      <c r="AN584" s="201"/>
      <c r="AO584" s="201"/>
      <c r="AP584" s="201"/>
      <c r="AQ584" s="201"/>
      <c r="AR584" s="201"/>
      <c r="AS584" s="201"/>
      <c r="AT584" s="201"/>
    </row>
    <row r="585" spans="21:46" ht="39.950000000000003" customHeight="1" x14ac:dyDescent="0.25">
      <c r="U585" s="201"/>
      <c r="V585" s="201"/>
      <c r="W585" s="201"/>
      <c r="X585" s="201"/>
      <c r="Y585" s="201"/>
      <c r="Z585" s="201"/>
      <c r="AA585" s="201"/>
      <c r="AB585" s="201"/>
      <c r="AC585" s="201"/>
      <c r="AD585" s="201"/>
      <c r="AE585" s="201"/>
      <c r="AF585" s="201"/>
      <c r="AG585" s="201"/>
      <c r="AH585" s="201"/>
      <c r="AI585" s="201"/>
      <c r="AJ585" s="201"/>
      <c r="AK585" s="201"/>
      <c r="AL585" s="201"/>
      <c r="AM585" s="201"/>
      <c r="AN585" s="201"/>
      <c r="AO585" s="201"/>
      <c r="AP585" s="201"/>
      <c r="AQ585" s="201"/>
      <c r="AR585" s="201"/>
      <c r="AS585" s="201"/>
      <c r="AT585" s="201"/>
    </row>
    <row r="586" spans="21:46" ht="39.950000000000003" customHeight="1" x14ac:dyDescent="0.25">
      <c r="U586" s="201"/>
      <c r="V586" s="201"/>
      <c r="W586" s="201"/>
      <c r="X586" s="201"/>
      <c r="Y586" s="201"/>
      <c r="Z586" s="201"/>
      <c r="AA586" s="201"/>
      <c r="AB586" s="201"/>
      <c r="AC586" s="201"/>
      <c r="AD586" s="201"/>
      <c r="AE586" s="201"/>
      <c r="AF586" s="201"/>
      <c r="AG586" s="201"/>
      <c r="AH586" s="201"/>
      <c r="AI586" s="201"/>
      <c r="AJ586" s="201"/>
      <c r="AK586" s="201"/>
      <c r="AL586" s="201"/>
      <c r="AM586" s="201"/>
      <c r="AN586" s="201"/>
      <c r="AO586" s="201"/>
      <c r="AP586" s="201"/>
      <c r="AQ586" s="201"/>
      <c r="AR586" s="201"/>
      <c r="AS586" s="201"/>
      <c r="AT586" s="201"/>
    </row>
    <row r="587" spans="21:46" ht="39.950000000000003" customHeight="1" x14ac:dyDescent="0.25">
      <c r="U587" s="201"/>
      <c r="V587" s="201"/>
      <c r="W587" s="201"/>
      <c r="X587" s="201"/>
      <c r="Y587" s="201"/>
      <c r="Z587" s="201"/>
      <c r="AA587" s="201"/>
      <c r="AB587" s="201"/>
      <c r="AC587" s="201"/>
      <c r="AD587" s="201"/>
      <c r="AE587" s="201"/>
      <c r="AF587" s="201"/>
      <c r="AG587" s="201"/>
      <c r="AH587" s="201"/>
      <c r="AI587" s="201"/>
      <c r="AJ587" s="201"/>
      <c r="AK587" s="201"/>
      <c r="AL587" s="201"/>
      <c r="AM587" s="201"/>
      <c r="AN587" s="201"/>
      <c r="AO587" s="201"/>
      <c r="AP587" s="201"/>
      <c r="AQ587" s="201"/>
      <c r="AR587" s="201"/>
      <c r="AS587" s="201"/>
      <c r="AT587" s="201"/>
    </row>
    <row r="588" spans="21:46" ht="39.950000000000003" customHeight="1" x14ac:dyDescent="0.25">
      <c r="U588" s="201"/>
      <c r="V588" s="201"/>
      <c r="W588" s="201"/>
      <c r="X588" s="201"/>
      <c r="Y588" s="201"/>
      <c r="Z588" s="201"/>
      <c r="AA588" s="201"/>
      <c r="AB588" s="201"/>
      <c r="AC588" s="201"/>
      <c r="AD588" s="201"/>
      <c r="AE588" s="201"/>
      <c r="AF588" s="201"/>
      <c r="AG588" s="201"/>
      <c r="AH588" s="201"/>
      <c r="AI588" s="201"/>
      <c r="AJ588" s="201"/>
      <c r="AK588" s="201"/>
      <c r="AL588" s="201"/>
      <c r="AM588" s="201"/>
      <c r="AN588" s="201"/>
      <c r="AO588" s="201"/>
      <c r="AP588" s="201"/>
      <c r="AQ588" s="201"/>
      <c r="AR588" s="201"/>
      <c r="AS588" s="201"/>
      <c r="AT588" s="201"/>
    </row>
    <row r="589" spans="21:46" ht="39.950000000000003" customHeight="1" x14ac:dyDescent="0.25">
      <c r="U589" s="201"/>
      <c r="V589" s="201"/>
      <c r="W589" s="201"/>
      <c r="X589" s="201"/>
      <c r="Y589" s="201"/>
      <c r="Z589" s="201"/>
      <c r="AA589" s="201"/>
      <c r="AB589" s="201"/>
      <c r="AC589" s="201"/>
      <c r="AD589" s="201"/>
      <c r="AE589" s="201"/>
      <c r="AF589" s="201"/>
      <c r="AG589" s="201"/>
      <c r="AH589" s="201"/>
      <c r="AI589" s="201"/>
      <c r="AJ589" s="201"/>
      <c r="AK589" s="201"/>
      <c r="AL589" s="201"/>
      <c r="AM589" s="201"/>
      <c r="AN589" s="201"/>
      <c r="AO589" s="201"/>
      <c r="AP589" s="201"/>
      <c r="AQ589" s="201"/>
      <c r="AR589" s="201"/>
      <c r="AS589" s="201"/>
      <c r="AT589" s="201"/>
    </row>
    <row r="590" spans="21:46" ht="39.950000000000003" customHeight="1" x14ac:dyDescent="0.25">
      <c r="U590" s="201"/>
      <c r="V590" s="201"/>
      <c r="W590" s="201"/>
      <c r="X590" s="201"/>
      <c r="Y590" s="201"/>
      <c r="Z590" s="201"/>
      <c r="AA590" s="201"/>
      <c r="AB590" s="201"/>
      <c r="AC590" s="201"/>
      <c r="AD590" s="201"/>
      <c r="AE590" s="201"/>
      <c r="AF590" s="201"/>
      <c r="AG590" s="201"/>
      <c r="AH590" s="201"/>
      <c r="AI590" s="201"/>
      <c r="AJ590" s="201"/>
      <c r="AK590" s="201"/>
      <c r="AL590" s="201"/>
      <c r="AM590" s="201"/>
      <c r="AN590" s="201"/>
      <c r="AO590" s="201"/>
      <c r="AP590" s="201"/>
      <c r="AQ590" s="201"/>
      <c r="AR590" s="201"/>
      <c r="AS590" s="201"/>
      <c r="AT590" s="201"/>
    </row>
    <row r="591" spans="21:46" ht="39.950000000000003" customHeight="1" x14ac:dyDescent="0.25">
      <c r="U591" s="201"/>
      <c r="V591" s="201"/>
      <c r="W591" s="201"/>
      <c r="X591" s="201"/>
      <c r="Y591" s="201"/>
      <c r="Z591" s="201"/>
      <c r="AA591" s="201"/>
      <c r="AB591" s="201"/>
      <c r="AC591" s="201"/>
      <c r="AD591" s="201"/>
      <c r="AE591" s="201"/>
      <c r="AF591" s="201"/>
      <c r="AG591" s="201"/>
      <c r="AH591" s="201"/>
      <c r="AI591" s="201"/>
      <c r="AJ591" s="201"/>
      <c r="AK591" s="201"/>
      <c r="AL591" s="201"/>
      <c r="AM591" s="201"/>
      <c r="AN591" s="201"/>
      <c r="AO591" s="201"/>
      <c r="AP591" s="201"/>
      <c r="AQ591" s="201"/>
      <c r="AR591" s="201"/>
      <c r="AS591" s="201"/>
      <c r="AT591" s="201"/>
    </row>
    <row r="592" spans="21:46" ht="39.950000000000003" customHeight="1" x14ac:dyDescent="0.25">
      <c r="U592" s="201"/>
      <c r="V592" s="201"/>
      <c r="W592" s="201"/>
      <c r="X592" s="201"/>
      <c r="Y592" s="201"/>
      <c r="Z592" s="201"/>
      <c r="AA592" s="201"/>
      <c r="AB592" s="201"/>
      <c r="AC592" s="201"/>
      <c r="AD592" s="201"/>
      <c r="AE592" s="201"/>
      <c r="AF592" s="201"/>
      <c r="AG592" s="201"/>
      <c r="AH592" s="201"/>
      <c r="AI592" s="201"/>
      <c r="AJ592" s="201"/>
      <c r="AK592" s="201"/>
      <c r="AL592" s="201"/>
      <c r="AM592" s="201"/>
      <c r="AN592" s="201"/>
      <c r="AO592" s="201"/>
      <c r="AP592" s="201"/>
      <c r="AQ592" s="201"/>
      <c r="AR592" s="201"/>
      <c r="AS592" s="201"/>
      <c r="AT592" s="201"/>
    </row>
    <row r="593" spans="21:46" ht="39.950000000000003" customHeight="1" x14ac:dyDescent="0.25">
      <c r="U593" s="201"/>
      <c r="V593" s="201"/>
      <c r="W593" s="201"/>
      <c r="X593" s="201"/>
      <c r="Y593" s="201"/>
      <c r="Z593" s="201"/>
      <c r="AA593" s="201"/>
      <c r="AB593" s="201"/>
      <c r="AC593" s="201"/>
      <c r="AD593" s="201"/>
      <c r="AE593" s="201"/>
      <c r="AF593" s="201"/>
      <c r="AG593" s="201"/>
      <c r="AH593" s="201"/>
      <c r="AI593" s="201"/>
      <c r="AJ593" s="201"/>
      <c r="AK593" s="201"/>
      <c r="AL593" s="201"/>
      <c r="AM593" s="201"/>
      <c r="AN593" s="201"/>
      <c r="AO593" s="201"/>
      <c r="AP593" s="201"/>
      <c r="AQ593" s="201"/>
      <c r="AR593" s="201"/>
      <c r="AS593" s="201"/>
      <c r="AT593" s="201"/>
    </row>
    <row r="594" spans="21:46" ht="39.950000000000003" customHeight="1" x14ac:dyDescent="0.25">
      <c r="U594" s="201"/>
      <c r="V594" s="201"/>
      <c r="W594" s="201"/>
      <c r="X594" s="201"/>
      <c r="Y594" s="201"/>
      <c r="Z594" s="201"/>
      <c r="AA594" s="201"/>
      <c r="AB594" s="201"/>
      <c r="AC594" s="201"/>
      <c r="AD594" s="201"/>
      <c r="AE594" s="201"/>
      <c r="AF594" s="201"/>
      <c r="AG594" s="201"/>
      <c r="AH594" s="201"/>
      <c r="AI594" s="201"/>
      <c r="AJ594" s="201"/>
      <c r="AK594" s="201"/>
      <c r="AL594" s="201"/>
      <c r="AM594" s="201"/>
      <c r="AN594" s="201"/>
      <c r="AO594" s="201"/>
      <c r="AP594" s="201"/>
      <c r="AQ594" s="201"/>
      <c r="AR594" s="201"/>
      <c r="AS594" s="201"/>
      <c r="AT594" s="201"/>
    </row>
    <row r="595" spans="21:46" ht="39.950000000000003" customHeight="1" x14ac:dyDescent="0.25">
      <c r="U595" s="201"/>
      <c r="V595" s="201"/>
      <c r="W595" s="201"/>
      <c r="X595" s="201"/>
      <c r="Y595" s="201"/>
      <c r="Z595" s="201"/>
      <c r="AA595" s="201"/>
      <c r="AB595" s="201"/>
      <c r="AC595" s="201"/>
      <c r="AD595" s="201"/>
      <c r="AE595" s="201"/>
      <c r="AF595" s="201"/>
      <c r="AG595" s="201"/>
      <c r="AH595" s="201"/>
      <c r="AI595" s="201"/>
      <c r="AJ595" s="201"/>
      <c r="AK595" s="201"/>
      <c r="AL595" s="201"/>
      <c r="AM595" s="201"/>
      <c r="AN595" s="201"/>
      <c r="AO595" s="201"/>
      <c r="AP595" s="201"/>
      <c r="AQ595" s="201"/>
      <c r="AR595" s="201"/>
      <c r="AS595" s="201"/>
      <c r="AT595" s="201"/>
    </row>
    <row r="596" spans="21:46" ht="39.950000000000003" customHeight="1" x14ac:dyDescent="0.25">
      <c r="U596" s="201"/>
      <c r="V596" s="201"/>
      <c r="W596" s="201"/>
      <c r="X596" s="201"/>
      <c r="Y596" s="201"/>
      <c r="Z596" s="201"/>
      <c r="AA596" s="201"/>
      <c r="AB596" s="201"/>
      <c r="AC596" s="201"/>
      <c r="AD596" s="201"/>
      <c r="AE596" s="201"/>
      <c r="AF596" s="201"/>
      <c r="AG596" s="201"/>
      <c r="AH596" s="201"/>
      <c r="AI596" s="201"/>
      <c r="AJ596" s="201"/>
      <c r="AK596" s="201"/>
      <c r="AL596" s="201"/>
      <c r="AM596" s="201"/>
      <c r="AN596" s="201"/>
      <c r="AO596" s="201"/>
      <c r="AP596" s="201"/>
      <c r="AQ596" s="201"/>
      <c r="AR596" s="201"/>
      <c r="AS596" s="201"/>
      <c r="AT596" s="201"/>
    </row>
    <row r="597" spans="21:46" ht="39.950000000000003" customHeight="1" x14ac:dyDescent="0.25">
      <c r="U597" s="201"/>
      <c r="V597" s="201"/>
      <c r="W597" s="201"/>
      <c r="X597" s="201"/>
      <c r="Y597" s="201"/>
      <c r="Z597" s="201"/>
      <c r="AA597" s="201"/>
      <c r="AB597" s="201"/>
      <c r="AC597" s="201"/>
      <c r="AD597" s="201"/>
      <c r="AE597" s="201"/>
      <c r="AF597" s="201"/>
      <c r="AG597" s="201"/>
      <c r="AH597" s="201"/>
      <c r="AI597" s="201"/>
      <c r="AJ597" s="201"/>
      <c r="AK597" s="201"/>
      <c r="AL597" s="201"/>
      <c r="AM597" s="201"/>
      <c r="AN597" s="201"/>
      <c r="AO597" s="201"/>
      <c r="AP597" s="201"/>
      <c r="AQ597" s="201"/>
      <c r="AR597" s="201"/>
      <c r="AS597" s="201"/>
      <c r="AT597" s="201"/>
    </row>
    <row r="598" spans="21:46" ht="39.950000000000003" customHeight="1" x14ac:dyDescent="0.25">
      <c r="U598" s="201"/>
      <c r="V598" s="201"/>
      <c r="W598" s="201"/>
      <c r="X598" s="201"/>
      <c r="Y598" s="201"/>
      <c r="Z598" s="201"/>
      <c r="AA598" s="201"/>
      <c r="AB598" s="201"/>
      <c r="AC598" s="201"/>
      <c r="AD598" s="201"/>
      <c r="AE598" s="201"/>
      <c r="AF598" s="201"/>
      <c r="AG598" s="201"/>
      <c r="AH598" s="201"/>
      <c r="AI598" s="201"/>
      <c r="AJ598" s="201"/>
      <c r="AK598" s="201"/>
      <c r="AL598" s="201"/>
      <c r="AM598" s="201"/>
      <c r="AN598" s="201"/>
      <c r="AO598" s="201"/>
      <c r="AP598" s="201"/>
      <c r="AQ598" s="201"/>
      <c r="AR598" s="201"/>
      <c r="AS598" s="201"/>
      <c r="AT598" s="201"/>
    </row>
    <row r="599" spans="21:46" ht="39.950000000000003" customHeight="1" x14ac:dyDescent="0.25">
      <c r="U599" s="201"/>
      <c r="V599" s="201"/>
      <c r="W599" s="201"/>
      <c r="X599" s="201"/>
      <c r="Y599" s="201"/>
      <c r="Z599" s="201"/>
      <c r="AA599" s="201"/>
      <c r="AB599" s="201"/>
      <c r="AC599" s="201"/>
      <c r="AD599" s="201"/>
      <c r="AE599" s="201"/>
      <c r="AF599" s="201"/>
      <c r="AG599" s="201"/>
      <c r="AH599" s="201"/>
      <c r="AI599" s="201"/>
      <c r="AJ599" s="201"/>
      <c r="AK599" s="201"/>
      <c r="AL599" s="201"/>
      <c r="AM599" s="201"/>
      <c r="AN599" s="201"/>
      <c r="AO599" s="201"/>
      <c r="AP599" s="201"/>
      <c r="AQ599" s="201"/>
      <c r="AR599" s="201"/>
      <c r="AS599" s="201"/>
      <c r="AT599" s="201"/>
    </row>
    <row r="600" spans="21:46" ht="39.950000000000003" customHeight="1" x14ac:dyDescent="0.25">
      <c r="U600" s="201"/>
      <c r="V600" s="201"/>
      <c r="W600" s="201"/>
      <c r="X600" s="201"/>
      <c r="Y600" s="201"/>
      <c r="Z600" s="201"/>
      <c r="AA600" s="201"/>
      <c r="AB600" s="201"/>
      <c r="AC600" s="201"/>
      <c r="AD600" s="201"/>
      <c r="AE600" s="201"/>
      <c r="AF600" s="201"/>
      <c r="AG600" s="201"/>
      <c r="AH600" s="201"/>
      <c r="AI600" s="201"/>
      <c r="AJ600" s="201"/>
      <c r="AK600" s="201"/>
      <c r="AL600" s="201"/>
      <c r="AM600" s="201"/>
      <c r="AN600" s="201"/>
      <c r="AO600" s="201"/>
      <c r="AP600" s="201"/>
      <c r="AQ600" s="201"/>
      <c r="AR600" s="201"/>
      <c r="AS600" s="201"/>
      <c r="AT600" s="201"/>
    </row>
    <row r="601" spans="21:46" ht="39.950000000000003" customHeight="1" x14ac:dyDescent="0.25">
      <c r="U601" s="201"/>
      <c r="V601" s="201"/>
      <c r="W601" s="201"/>
      <c r="X601" s="201"/>
      <c r="Y601" s="201"/>
      <c r="Z601" s="201"/>
      <c r="AA601" s="201"/>
      <c r="AB601" s="201"/>
      <c r="AC601" s="201"/>
      <c r="AD601" s="201"/>
      <c r="AE601" s="201"/>
      <c r="AF601" s="201"/>
      <c r="AG601" s="201"/>
      <c r="AH601" s="201"/>
      <c r="AI601" s="201"/>
      <c r="AJ601" s="201"/>
      <c r="AK601" s="201"/>
      <c r="AL601" s="201"/>
      <c r="AM601" s="201"/>
      <c r="AN601" s="201"/>
      <c r="AO601" s="201"/>
      <c r="AP601" s="201"/>
      <c r="AQ601" s="201"/>
      <c r="AR601" s="201"/>
      <c r="AS601" s="201"/>
      <c r="AT601" s="201"/>
    </row>
    <row r="602" spans="21:46" ht="39.950000000000003" customHeight="1" x14ac:dyDescent="0.25">
      <c r="U602" s="201"/>
      <c r="V602" s="201"/>
      <c r="W602" s="201"/>
      <c r="X602" s="201"/>
      <c r="Y602" s="201"/>
      <c r="Z602" s="201"/>
      <c r="AA602" s="201"/>
      <c r="AB602" s="201"/>
      <c r="AC602" s="201"/>
      <c r="AD602" s="201"/>
      <c r="AE602" s="201"/>
      <c r="AF602" s="201"/>
      <c r="AG602" s="201"/>
      <c r="AH602" s="201"/>
      <c r="AI602" s="201"/>
      <c r="AJ602" s="201"/>
      <c r="AK602" s="201"/>
      <c r="AL602" s="201"/>
      <c r="AM602" s="201"/>
      <c r="AN602" s="201"/>
      <c r="AO602" s="201"/>
      <c r="AP602" s="201"/>
      <c r="AQ602" s="201"/>
      <c r="AR602" s="201"/>
      <c r="AS602" s="201"/>
      <c r="AT602" s="201"/>
    </row>
    <row r="603" spans="21:46" ht="39.950000000000003" customHeight="1" x14ac:dyDescent="0.25">
      <c r="U603" s="201"/>
      <c r="V603" s="201"/>
      <c r="W603" s="201"/>
      <c r="X603" s="201"/>
      <c r="Y603" s="201"/>
      <c r="Z603" s="201"/>
      <c r="AA603" s="201"/>
      <c r="AB603" s="201"/>
      <c r="AC603" s="201"/>
      <c r="AD603" s="201"/>
      <c r="AE603" s="201"/>
      <c r="AF603" s="201"/>
      <c r="AG603" s="201"/>
      <c r="AH603" s="201"/>
      <c r="AI603" s="201"/>
      <c r="AJ603" s="201"/>
      <c r="AK603" s="201"/>
      <c r="AL603" s="201"/>
      <c r="AM603" s="201"/>
      <c r="AN603" s="201"/>
      <c r="AO603" s="201"/>
      <c r="AP603" s="201"/>
      <c r="AQ603" s="201"/>
      <c r="AR603" s="201"/>
      <c r="AS603" s="201"/>
      <c r="AT603" s="201"/>
    </row>
    <row r="604" spans="21:46" ht="39.950000000000003" customHeight="1" x14ac:dyDescent="0.25">
      <c r="U604" s="201"/>
      <c r="V604" s="201"/>
      <c r="W604" s="201"/>
      <c r="X604" s="201"/>
      <c r="Y604" s="201"/>
      <c r="Z604" s="201"/>
      <c r="AA604" s="201"/>
      <c r="AB604" s="201"/>
      <c r="AC604" s="201"/>
      <c r="AD604" s="201"/>
      <c r="AE604" s="201"/>
      <c r="AF604" s="201"/>
      <c r="AG604" s="201"/>
      <c r="AH604" s="201"/>
      <c r="AI604" s="201"/>
      <c r="AJ604" s="201"/>
      <c r="AK604" s="201"/>
      <c r="AL604" s="201"/>
      <c r="AM604" s="201"/>
      <c r="AN604" s="201"/>
      <c r="AO604" s="201"/>
      <c r="AP604" s="201"/>
      <c r="AQ604" s="201"/>
      <c r="AR604" s="201"/>
      <c r="AS604" s="201"/>
      <c r="AT604" s="201"/>
    </row>
    <row r="605" spans="21:46" ht="39.950000000000003" customHeight="1" x14ac:dyDescent="0.25">
      <c r="U605" s="201"/>
      <c r="V605" s="201"/>
      <c r="W605" s="201"/>
      <c r="X605" s="201"/>
      <c r="Y605" s="201"/>
      <c r="Z605" s="201"/>
      <c r="AA605" s="201"/>
      <c r="AB605" s="201"/>
      <c r="AC605" s="201"/>
      <c r="AD605" s="201"/>
      <c r="AE605" s="201"/>
      <c r="AF605" s="201"/>
      <c r="AG605" s="201"/>
      <c r="AH605" s="201"/>
      <c r="AI605" s="201"/>
      <c r="AJ605" s="201"/>
      <c r="AK605" s="201"/>
      <c r="AL605" s="201"/>
      <c r="AM605" s="201"/>
      <c r="AN605" s="201"/>
      <c r="AO605" s="201"/>
      <c r="AP605" s="201"/>
      <c r="AQ605" s="201"/>
      <c r="AR605" s="201"/>
      <c r="AS605" s="201"/>
      <c r="AT605" s="201"/>
    </row>
    <row r="606" spans="21:46" ht="39.950000000000003" customHeight="1" x14ac:dyDescent="0.25">
      <c r="U606" s="201"/>
      <c r="V606" s="201"/>
      <c r="W606" s="201"/>
      <c r="X606" s="201"/>
      <c r="Y606" s="201"/>
      <c r="Z606" s="201"/>
      <c r="AA606" s="201"/>
      <c r="AB606" s="201"/>
      <c r="AC606" s="201"/>
      <c r="AD606" s="201"/>
      <c r="AE606" s="201"/>
      <c r="AF606" s="201"/>
      <c r="AG606" s="201"/>
      <c r="AH606" s="201"/>
      <c r="AI606" s="201"/>
      <c r="AJ606" s="201"/>
      <c r="AK606" s="201"/>
      <c r="AL606" s="201"/>
      <c r="AM606" s="201"/>
      <c r="AN606" s="201"/>
      <c r="AO606" s="201"/>
      <c r="AP606" s="201"/>
      <c r="AQ606" s="201"/>
      <c r="AR606" s="201"/>
      <c r="AS606" s="201"/>
      <c r="AT606" s="201"/>
    </row>
    <row r="607" spans="21:46" ht="39.950000000000003" customHeight="1" x14ac:dyDescent="0.25">
      <c r="U607" s="201"/>
      <c r="V607" s="201"/>
      <c r="W607" s="201"/>
      <c r="X607" s="201"/>
      <c r="Y607" s="201"/>
      <c r="Z607" s="201"/>
      <c r="AA607" s="201"/>
      <c r="AB607" s="201"/>
      <c r="AC607" s="201"/>
      <c r="AD607" s="201"/>
      <c r="AE607" s="201"/>
      <c r="AF607" s="201"/>
      <c r="AG607" s="201"/>
      <c r="AH607" s="201"/>
      <c r="AI607" s="201"/>
      <c r="AJ607" s="201"/>
      <c r="AK607" s="201"/>
      <c r="AL607" s="201"/>
      <c r="AM607" s="201"/>
      <c r="AN607" s="201"/>
      <c r="AO607" s="201"/>
      <c r="AP607" s="201"/>
      <c r="AQ607" s="201"/>
      <c r="AR607" s="201"/>
      <c r="AS607" s="201"/>
      <c r="AT607" s="201"/>
    </row>
    <row r="608" spans="21:46" ht="39.950000000000003" customHeight="1" x14ac:dyDescent="0.25">
      <c r="U608" s="201"/>
      <c r="V608" s="201"/>
      <c r="W608" s="201"/>
      <c r="X608" s="201"/>
      <c r="Y608" s="201"/>
      <c r="Z608" s="201"/>
      <c r="AA608" s="201"/>
      <c r="AB608" s="201"/>
      <c r="AC608" s="201"/>
      <c r="AD608" s="201"/>
      <c r="AE608" s="201"/>
      <c r="AF608" s="201"/>
      <c r="AG608" s="201"/>
      <c r="AH608" s="201"/>
      <c r="AI608" s="201"/>
      <c r="AJ608" s="201"/>
      <c r="AK608" s="201"/>
      <c r="AL608" s="201"/>
      <c r="AM608" s="201"/>
      <c r="AN608" s="201"/>
      <c r="AO608" s="201"/>
      <c r="AP608" s="201"/>
      <c r="AQ608" s="201"/>
      <c r="AR608" s="201"/>
      <c r="AS608" s="201"/>
      <c r="AT608" s="201"/>
    </row>
    <row r="609" spans="21:46" ht="39.950000000000003" customHeight="1" x14ac:dyDescent="0.25">
      <c r="U609" s="201"/>
      <c r="V609" s="201"/>
      <c r="W609" s="201"/>
      <c r="X609" s="201"/>
      <c r="Y609" s="201"/>
      <c r="Z609" s="201"/>
      <c r="AA609" s="201"/>
      <c r="AB609" s="201"/>
      <c r="AC609" s="201"/>
      <c r="AD609" s="201"/>
      <c r="AE609" s="201"/>
      <c r="AF609" s="201"/>
      <c r="AG609" s="201"/>
      <c r="AH609" s="201"/>
      <c r="AI609" s="201"/>
      <c r="AJ609" s="201"/>
      <c r="AK609" s="201"/>
      <c r="AL609" s="201"/>
      <c r="AM609" s="201"/>
      <c r="AN609" s="201"/>
      <c r="AO609" s="201"/>
      <c r="AP609" s="201"/>
      <c r="AQ609" s="201"/>
      <c r="AR609" s="201"/>
      <c r="AS609" s="201"/>
      <c r="AT609" s="201"/>
    </row>
    <row r="610" spans="21:46" ht="39.950000000000003" customHeight="1" x14ac:dyDescent="0.25">
      <c r="U610" s="201"/>
      <c r="V610" s="201"/>
      <c r="W610" s="201"/>
      <c r="X610" s="201"/>
      <c r="Y610" s="201"/>
      <c r="Z610" s="201"/>
      <c r="AA610" s="201"/>
      <c r="AB610" s="201"/>
      <c r="AC610" s="201"/>
      <c r="AD610" s="201"/>
      <c r="AE610" s="201"/>
      <c r="AF610" s="201"/>
      <c r="AG610" s="201"/>
      <c r="AH610" s="201"/>
      <c r="AI610" s="201"/>
      <c r="AJ610" s="201"/>
      <c r="AK610" s="201"/>
      <c r="AL610" s="201"/>
      <c r="AM610" s="201"/>
      <c r="AN610" s="201"/>
      <c r="AO610" s="201"/>
      <c r="AP610" s="201"/>
      <c r="AQ610" s="201"/>
      <c r="AR610" s="201"/>
      <c r="AS610" s="201"/>
      <c r="AT610" s="201"/>
    </row>
    <row r="611" spans="21:46" ht="39.950000000000003" customHeight="1" x14ac:dyDescent="0.25">
      <c r="U611" s="201"/>
      <c r="V611" s="201"/>
      <c r="W611" s="201"/>
      <c r="X611" s="201"/>
      <c r="Y611" s="201"/>
      <c r="Z611" s="201"/>
      <c r="AA611" s="201"/>
      <c r="AB611" s="201"/>
      <c r="AC611" s="201"/>
      <c r="AD611" s="201"/>
      <c r="AE611" s="201"/>
      <c r="AF611" s="201"/>
      <c r="AG611" s="201"/>
      <c r="AH611" s="201"/>
      <c r="AI611" s="201"/>
      <c r="AJ611" s="201"/>
      <c r="AK611" s="201"/>
      <c r="AL611" s="201"/>
      <c r="AM611" s="201"/>
      <c r="AN611" s="201"/>
      <c r="AO611" s="201"/>
      <c r="AP611" s="201"/>
      <c r="AQ611" s="201"/>
      <c r="AR611" s="201"/>
      <c r="AS611" s="201"/>
      <c r="AT611" s="201"/>
    </row>
    <row r="612" spans="21:46" ht="39.950000000000003" customHeight="1" x14ac:dyDescent="0.25">
      <c r="U612" s="201"/>
      <c r="V612" s="201"/>
      <c r="W612" s="201"/>
      <c r="X612" s="201"/>
      <c r="Y612" s="201"/>
      <c r="Z612" s="201"/>
      <c r="AA612" s="201"/>
      <c r="AB612" s="201"/>
      <c r="AC612" s="201"/>
      <c r="AD612" s="201"/>
      <c r="AE612" s="201"/>
      <c r="AF612" s="201"/>
      <c r="AG612" s="201"/>
      <c r="AH612" s="201"/>
      <c r="AI612" s="201"/>
      <c r="AJ612" s="201"/>
      <c r="AK612" s="201"/>
      <c r="AL612" s="201"/>
      <c r="AM612" s="201"/>
      <c r="AN612" s="201"/>
      <c r="AO612" s="201"/>
      <c r="AP612" s="201"/>
      <c r="AQ612" s="201"/>
      <c r="AR612" s="201"/>
      <c r="AS612" s="201"/>
      <c r="AT612" s="201"/>
    </row>
    <row r="613" spans="21:46" ht="39.950000000000003" customHeight="1" x14ac:dyDescent="0.25">
      <c r="U613" s="201"/>
      <c r="V613" s="201"/>
      <c r="W613" s="201"/>
      <c r="X613" s="201"/>
      <c r="Y613" s="201"/>
      <c r="Z613" s="201"/>
      <c r="AA613" s="201"/>
      <c r="AB613" s="201"/>
      <c r="AC613" s="201"/>
      <c r="AD613" s="201"/>
      <c r="AE613" s="201"/>
      <c r="AF613" s="201"/>
      <c r="AG613" s="201"/>
      <c r="AH613" s="201"/>
      <c r="AI613" s="201"/>
      <c r="AJ613" s="201"/>
      <c r="AK613" s="201"/>
      <c r="AL613" s="201"/>
      <c r="AM613" s="201"/>
      <c r="AN613" s="201"/>
      <c r="AO613" s="201"/>
      <c r="AP613" s="201"/>
      <c r="AQ613" s="201"/>
      <c r="AR613" s="201"/>
      <c r="AS613" s="201"/>
      <c r="AT613" s="201"/>
    </row>
    <row r="614" spans="21:46" ht="39.950000000000003" customHeight="1" x14ac:dyDescent="0.25">
      <c r="U614" s="201"/>
      <c r="V614" s="201"/>
      <c r="W614" s="201"/>
      <c r="X614" s="201"/>
      <c r="Y614" s="201"/>
      <c r="Z614" s="201"/>
      <c r="AA614" s="201"/>
      <c r="AB614" s="201"/>
      <c r="AC614" s="201"/>
      <c r="AD614" s="201"/>
      <c r="AE614" s="201"/>
      <c r="AF614" s="201"/>
      <c r="AG614" s="201"/>
      <c r="AH614" s="201"/>
      <c r="AI614" s="201"/>
      <c r="AJ614" s="201"/>
      <c r="AK614" s="201"/>
      <c r="AL614" s="201"/>
      <c r="AM614" s="201"/>
      <c r="AN614" s="201"/>
      <c r="AO614" s="201"/>
      <c r="AP614" s="201"/>
      <c r="AQ614" s="201"/>
      <c r="AR614" s="201"/>
      <c r="AS614" s="201"/>
      <c r="AT614" s="201"/>
    </row>
    <row r="615" spans="21:46" ht="39.950000000000003" customHeight="1" x14ac:dyDescent="0.25">
      <c r="U615" s="201"/>
      <c r="V615" s="201"/>
      <c r="W615" s="201"/>
      <c r="X615" s="201"/>
      <c r="Y615" s="201"/>
      <c r="Z615" s="201"/>
      <c r="AA615" s="201"/>
      <c r="AB615" s="201"/>
      <c r="AC615" s="201"/>
      <c r="AD615" s="201"/>
      <c r="AE615" s="201"/>
      <c r="AF615" s="201"/>
      <c r="AG615" s="201"/>
      <c r="AH615" s="201"/>
      <c r="AI615" s="201"/>
      <c r="AJ615" s="201"/>
      <c r="AK615" s="201"/>
      <c r="AL615" s="201"/>
      <c r="AM615" s="201"/>
      <c r="AN615" s="201"/>
      <c r="AO615" s="201"/>
      <c r="AP615" s="201"/>
      <c r="AQ615" s="201"/>
      <c r="AR615" s="201"/>
      <c r="AS615" s="201"/>
      <c r="AT615" s="201"/>
    </row>
    <row r="616" spans="21:46" ht="39.950000000000003" customHeight="1" x14ac:dyDescent="0.25">
      <c r="U616" s="201"/>
      <c r="V616" s="201"/>
      <c r="W616" s="201"/>
      <c r="X616" s="201"/>
      <c r="Y616" s="201"/>
      <c r="Z616" s="201"/>
      <c r="AA616" s="201"/>
      <c r="AB616" s="201"/>
      <c r="AC616" s="201"/>
      <c r="AD616" s="201"/>
      <c r="AE616" s="201"/>
      <c r="AF616" s="201"/>
      <c r="AG616" s="201"/>
      <c r="AH616" s="201"/>
      <c r="AI616" s="201"/>
      <c r="AJ616" s="201"/>
      <c r="AK616" s="201"/>
      <c r="AL616" s="201"/>
      <c r="AM616" s="201"/>
      <c r="AN616" s="201"/>
      <c r="AO616" s="201"/>
      <c r="AP616" s="201"/>
      <c r="AQ616" s="201"/>
      <c r="AR616" s="201"/>
      <c r="AS616" s="201"/>
      <c r="AT616" s="201"/>
    </row>
    <row r="617" spans="21:46" ht="39.950000000000003" customHeight="1" x14ac:dyDescent="0.25">
      <c r="U617" s="201"/>
      <c r="V617" s="201"/>
      <c r="W617" s="201"/>
      <c r="X617" s="201"/>
      <c r="Y617" s="201"/>
      <c r="Z617" s="201"/>
      <c r="AA617" s="201"/>
      <c r="AB617" s="201"/>
      <c r="AC617" s="201"/>
      <c r="AD617" s="201"/>
      <c r="AE617" s="201"/>
      <c r="AF617" s="201"/>
      <c r="AG617" s="201"/>
      <c r="AH617" s="201"/>
      <c r="AI617" s="201"/>
      <c r="AJ617" s="201"/>
      <c r="AK617" s="201"/>
      <c r="AL617" s="201"/>
      <c r="AM617" s="201"/>
      <c r="AN617" s="201"/>
      <c r="AO617" s="201"/>
      <c r="AP617" s="201"/>
      <c r="AQ617" s="201"/>
      <c r="AR617" s="201"/>
      <c r="AS617" s="201"/>
      <c r="AT617" s="201"/>
    </row>
    <row r="618" spans="21:46" ht="39.950000000000003" customHeight="1" x14ac:dyDescent="0.25">
      <c r="U618" s="201"/>
      <c r="V618" s="201"/>
      <c r="W618" s="201"/>
      <c r="X618" s="201"/>
      <c r="Y618" s="201"/>
      <c r="Z618" s="201"/>
      <c r="AA618" s="201"/>
      <c r="AB618" s="201"/>
      <c r="AC618" s="201"/>
      <c r="AD618" s="201"/>
      <c r="AE618" s="201"/>
      <c r="AF618" s="201"/>
      <c r="AG618" s="201"/>
      <c r="AH618" s="201"/>
      <c r="AI618" s="201"/>
      <c r="AJ618" s="201"/>
      <c r="AK618" s="201"/>
      <c r="AL618" s="201"/>
      <c r="AM618" s="201"/>
      <c r="AN618" s="201"/>
      <c r="AO618" s="201"/>
      <c r="AP618" s="201"/>
      <c r="AQ618" s="201"/>
      <c r="AR618" s="201"/>
      <c r="AS618" s="201"/>
      <c r="AT618" s="201"/>
    </row>
    <row r="619" spans="21:46" ht="39.950000000000003" customHeight="1" x14ac:dyDescent="0.25">
      <c r="U619" s="201"/>
      <c r="V619" s="201"/>
      <c r="W619" s="201"/>
      <c r="X619" s="201"/>
      <c r="Y619" s="201"/>
      <c r="Z619" s="201"/>
      <c r="AA619" s="201"/>
      <c r="AB619" s="201"/>
      <c r="AC619" s="201"/>
      <c r="AD619" s="201"/>
      <c r="AE619" s="201"/>
      <c r="AF619" s="201"/>
      <c r="AG619" s="201"/>
      <c r="AH619" s="201"/>
      <c r="AI619" s="201"/>
      <c r="AJ619" s="201"/>
      <c r="AK619" s="201"/>
      <c r="AL619" s="201"/>
      <c r="AM619" s="201"/>
      <c r="AN619" s="201"/>
      <c r="AO619" s="201"/>
      <c r="AP619" s="201"/>
      <c r="AQ619" s="201"/>
      <c r="AR619" s="201"/>
      <c r="AS619" s="201"/>
      <c r="AT619" s="201"/>
    </row>
    <row r="620" spans="21:46" ht="39.950000000000003" customHeight="1" x14ac:dyDescent="0.25">
      <c r="U620" s="201"/>
      <c r="V620" s="201"/>
      <c r="W620" s="201"/>
      <c r="X620" s="201"/>
      <c r="Y620" s="201"/>
      <c r="Z620" s="201"/>
      <c r="AA620" s="201"/>
      <c r="AB620" s="201"/>
      <c r="AC620" s="201"/>
      <c r="AD620" s="201"/>
      <c r="AE620" s="201"/>
      <c r="AF620" s="201"/>
      <c r="AG620" s="201"/>
      <c r="AH620" s="201"/>
      <c r="AI620" s="201"/>
      <c r="AJ620" s="201"/>
      <c r="AK620" s="201"/>
      <c r="AL620" s="201"/>
      <c r="AM620" s="201"/>
      <c r="AN620" s="201"/>
      <c r="AO620" s="201"/>
      <c r="AP620" s="201"/>
      <c r="AQ620" s="201"/>
      <c r="AR620" s="201"/>
      <c r="AS620" s="201"/>
      <c r="AT620" s="201"/>
    </row>
    <row r="621" spans="21:46" ht="39.950000000000003" customHeight="1" x14ac:dyDescent="0.25">
      <c r="U621" s="201"/>
      <c r="V621" s="201"/>
      <c r="W621" s="201"/>
      <c r="X621" s="201"/>
      <c r="Y621" s="201"/>
      <c r="Z621" s="201"/>
      <c r="AA621" s="201"/>
      <c r="AB621" s="201"/>
      <c r="AC621" s="201"/>
      <c r="AD621" s="201"/>
      <c r="AE621" s="201"/>
      <c r="AF621" s="201"/>
      <c r="AG621" s="201"/>
      <c r="AH621" s="201"/>
      <c r="AI621" s="201"/>
      <c r="AJ621" s="201"/>
      <c r="AK621" s="201"/>
      <c r="AL621" s="201"/>
      <c r="AM621" s="201"/>
      <c r="AN621" s="201"/>
      <c r="AO621" s="201"/>
      <c r="AP621" s="201"/>
      <c r="AQ621" s="201"/>
      <c r="AR621" s="201"/>
      <c r="AS621" s="201"/>
      <c r="AT621" s="201"/>
    </row>
    <row r="622" spans="21:46" ht="39.950000000000003" customHeight="1" x14ac:dyDescent="0.25">
      <c r="U622" s="201"/>
      <c r="V622" s="201"/>
      <c r="W622" s="201"/>
      <c r="X622" s="201"/>
      <c r="Y622" s="201"/>
      <c r="Z622" s="201"/>
      <c r="AA622" s="201"/>
      <c r="AB622" s="201"/>
      <c r="AC622" s="201"/>
      <c r="AD622" s="201"/>
      <c r="AE622" s="201"/>
      <c r="AF622" s="201"/>
      <c r="AG622" s="201"/>
      <c r="AH622" s="201"/>
      <c r="AI622" s="201"/>
      <c r="AJ622" s="201"/>
      <c r="AK622" s="201"/>
      <c r="AL622" s="201"/>
      <c r="AM622" s="201"/>
      <c r="AN622" s="201"/>
      <c r="AO622" s="201"/>
      <c r="AP622" s="201"/>
      <c r="AQ622" s="201"/>
      <c r="AR622" s="201"/>
      <c r="AS622" s="201"/>
      <c r="AT622" s="201"/>
    </row>
    <row r="623" spans="21:46" ht="39.950000000000003" customHeight="1" x14ac:dyDescent="0.25">
      <c r="U623" s="201"/>
      <c r="V623" s="201"/>
      <c r="W623" s="201"/>
      <c r="X623" s="201"/>
      <c r="Y623" s="201"/>
      <c r="Z623" s="201"/>
      <c r="AA623" s="201"/>
      <c r="AB623" s="201"/>
      <c r="AC623" s="201"/>
      <c r="AD623" s="201"/>
      <c r="AE623" s="201"/>
      <c r="AF623" s="201"/>
      <c r="AG623" s="201"/>
      <c r="AH623" s="201"/>
      <c r="AI623" s="201"/>
      <c r="AJ623" s="201"/>
      <c r="AK623" s="201"/>
      <c r="AL623" s="201"/>
      <c r="AM623" s="201"/>
      <c r="AN623" s="201"/>
      <c r="AO623" s="201"/>
      <c r="AP623" s="201"/>
      <c r="AQ623" s="201"/>
      <c r="AR623" s="201"/>
      <c r="AS623" s="201"/>
      <c r="AT623" s="201"/>
    </row>
    <row r="624" spans="21:46" ht="39.950000000000003" customHeight="1" x14ac:dyDescent="0.25">
      <c r="U624" s="201"/>
      <c r="V624" s="201"/>
      <c r="W624" s="201"/>
      <c r="X624" s="201"/>
      <c r="Y624" s="201"/>
      <c r="Z624" s="201"/>
      <c r="AA624" s="201"/>
      <c r="AB624" s="201"/>
      <c r="AC624" s="201"/>
      <c r="AD624" s="201"/>
      <c r="AE624" s="201"/>
      <c r="AF624" s="201"/>
      <c r="AG624" s="201"/>
      <c r="AH624" s="201"/>
      <c r="AI624" s="201"/>
      <c r="AJ624" s="201"/>
      <c r="AK624" s="201"/>
      <c r="AL624" s="201"/>
      <c r="AM624" s="201"/>
      <c r="AN624" s="201"/>
      <c r="AO624" s="201"/>
      <c r="AP624" s="201"/>
      <c r="AQ624" s="201"/>
      <c r="AR624" s="201"/>
      <c r="AS624" s="201"/>
      <c r="AT624" s="201"/>
    </row>
    <row r="625" spans="21:46" ht="39.950000000000003" customHeight="1" x14ac:dyDescent="0.25">
      <c r="U625" s="201"/>
      <c r="V625" s="201"/>
      <c r="W625" s="201"/>
      <c r="X625" s="201"/>
      <c r="Y625" s="201"/>
      <c r="Z625" s="201"/>
      <c r="AA625" s="201"/>
      <c r="AB625" s="201"/>
      <c r="AC625" s="201"/>
      <c r="AD625" s="201"/>
      <c r="AE625" s="201"/>
      <c r="AF625" s="201"/>
      <c r="AG625" s="201"/>
      <c r="AH625" s="201"/>
      <c r="AI625" s="201"/>
      <c r="AJ625" s="201"/>
      <c r="AK625" s="201"/>
      <c r="AL625" s="201"/>
      <c r="AM625" s="201"/>
      <c r="AN625" s="201"/>
      <c r="AO625" s="201"/>
      <c r="AP625" s="201"/>
      <c r="AQ625" s="201"/>
      <c r="AR625" s="201"/>
      <c r="AS625" s="201"/>
      <c r="AT625" s="201"/>
    </row>
    <row r="626" spans="21:46" ht="39.950000000000003" customHeight="1" x14ac:dyDescent="0.25">
      <c r="U626" s="201"/>
      <c r="V626" s="201"/>
      <c r="W626" s="201"/>
      <c r="X626" s="201"/>
      <c r="Y626" s="201"/>
      <c r="Z626" s="201"/>
      <c r="AA626" s="201"/>
      <c r="AB626" s="201"/>
      <c r="AC626" s="201"/>
      <c r="AD626" s="201"/>
      <c r="AE626" s="201"/>
      <c r="AF626" s="201"/>
      <c r="AG626" s="201"/>
      <c r="AH626" s="201"/>
      <c r="AI626" s="201"/>
      <c r="AJ626" s="201"/>
      <c r="AK626" s="201"/>
      <c r="AL626" s="201"/>
      <c r="AM626" s="201"/>
      <c r="AN626" s="201"/>
      <c r="AO626" s="201"/>
      <c r="AP626" s="201"/>
      <c r="AQ626" s="201"/>
      <c r="AR626" s="201"/>
      <c r="AS626" s="201"/>
      <c r="AT626" s="201"/>
    </row>
    <row r="627" spans="21:46" ht="39.950000000000003" customHeight="1" x14ac:dyDescent="0.25">
      <c r="U627" s="201"/>
      <c r="V627" s="201"/>
      <c r="W627" s="201"/>
      <c r="X627" s="201"/>
      <c r="Y627" s="201"/>
      <c r="Z627" s="201"/>
      <c r="AA627" s="201"/>
      <c r="AB627" s="201"/>
      <c r="AC627" s="201"/>
      <c r="AD627" s="201"/>
      <c r="AE627" s="201"/>
      <c r="AF627" s="201"/>
      <c r="AG627" s="201"/>
      <c r="AH627" s="201"/>
      <c r="AI627" s="201"/>
      <c r="AJ627" s="201"/>
      <c r="AK627" s="201"/>
      <c r="AL627" s="201"/>
      <c r="AM627" s="201"/>
      <c r="AN627" s="201"/>
      <c r="AO627" s="201"/>
      <c r="AP627" s="201"/>
      <c r="AQ627" s="201"/>
      <c r="AR627" s="201"/>
      <c r="AS627" s="201"/>
      <c r="AT627" s="201"/>
    </row>
    <row r="628" spans="21:46" ht="39.950000000000003" customHeight="1" x14ac:dyDescent="0.25">
      <c r="U628" s="201"/>
      <c r="V628" s="201"/>
      <c r="W628" s="201"/>
      <c r="X628" s="201"/>
      <c r="Y628" s="201"/>
      <c r="Z628" s="201"/>
      <c r="AA628" s="201"/>
      <c r="AB628" s="201"/>
      <c r="AC628" s="201"/>
      <c r="AD628" s="201"/>
      <c r="AE628" s="201"/>
      <c r="AF628" s="201"/>
      <c r="AG628" s="201"/>
      <c r="AH628" s="201"/>
      <c r="AI628" s="201"/>
      <c r="AJ628" s="201"/>
      <c r="AK628" s="201"/>
      <c r="AL628" s="201"/>
      <c r="AM628" s="201"/>
      <c r="AN628" s="201"/>
      <c r="AO628" s="201"/>
      <c r="AP628" s="201"/>
      <c r="AQ628" s="201"/>
      <c r="AR628" s="201"/>
      <c r="AS628" s="201"/>
      <c r="AT628" s="201"/>
    </row>
    <row r="629" spans="21:46" ht="39.950000000000003" customHeight="1" x14ac:dyDescent="0.25">
      <c r="U629" s="201"/>
      <c r="V629" s="201"/>
      <c r="W629" s="201"/>
      <c r="X629" s="201"/>
      <c r="Y629" s="201"/>
      <c r="Z629" s="201"/>
      <c r="AA629" s="201"/>
      <c r="AB629" s="201"/>
      <c r="AC629" s="201"/>
      <c r="AD629" s="201"/>
      <c r="AE629" s="201"/>
      <c r="AF629" s="201"/>
      <c r="AG629" s="201"/>
      <c r="AH629" s="201"/>
      <c r="AI629" s="201"/>
      <c r="AJ629" s="201"/>
      <c r="AK629" s="201"/>
      <c r="AL629" s="201"/>
      <c r="AM629" s="201"/>
      <c r="AN629" s="201"/>
      <c r="AO629" s="201"/>
      <c r="AP629" s="201"/>
      <c r="AQ629" s="201"/>
      <c r="AR629" s="201"/>
      <c r="AS629" s="201"/>
      <c r="AT629" s="201"/>
    </row>
    <row r="630" spans="21:46" ht="39.950000000000003" customHeight="1" x14ac:dyDescent="0.25">
      <c r="U630" s="201"/>
      <c r="V630" s="201"/>
      <c r="W630" s="201"/>
      <c r="X630" s="201"/>
      <c r="Y630" s="201"/>
      <c r="Z630" s="201"/>
      <c r="AA630" s="201"/>
      <c r="AB630" s="201"/>
      <c r="AC630" s="201"/>
      <c r="AD630" s="201"/>
      <c r="AE630" s="201"/>
      <c r="AF630" s="201"/>
      <c r="AG630" s="201"/>
      <c r="AH630" s="201"/>
      <c r="AI630" s="201"/>
      <c r="AJ630" s="201"/>
      <c r="AK630" s="201"/>
      <c r="AL630" s="201"/>
      <c r="AM630" s="201"/>
      <c r="AN630" s="201"/>
      <c r="AO630" s="201"/>
      <c r="AP630" s="201"/>
      <c r="AQ630" s="201"/>
      <c r="AR630" s="201"/>
      <c r="AS630" s="201"/>
      <c r="AT630" s="201"/>
    </row>
    <row r="631" spans="21:46" ht="39.950000000000003" customHeight="1" x14ac:dyDescent="0.25">
      <c r="U631" s="201"/>
      <c r="V631" s="201"/>
      <c r="W631" s="201"/>
      <c r="X631" s="201"/>
      <c r="Y631" s="201"/>
      <c r="Z631" s="201"/>
      <c r="AA631" s="201"/>
      <c r="AB631" s="201"/>
      <c r="AC631" s="201"/>
      <c r="AD631" s="201"/>
      <c r="AE631" s="201"/>
      <c r="AF631" s="201"/>
      <c r="AG631" s="201"/>
      <c r="AH631" s="201"/>
      <c r="AI631" s="201"/>
      <c r="AJ631" s="201"/>
      <c r="AK631" s="201"/>
      <c r="AL631" s="201"/>
      <c r="AM631" s="201"/>
      <c r="AN631" s="201"/>
      <c r="AO631" s="201"/>
      <c r="AP631" s="201"/>
      <c r="AQ631" s="201"/>
      <c r="AR631" s="201"/>
      <c r="AS631" s="201"/>
      <c r="AT631" s="201"/>
    </row>
    <row r="632" spans="21:46" ht="39.950000000000003" customHeight="1" x14ac:dyDescent="0.25">
      <c r="U632" s="201"/>
      <c r="V632" s="201"/>
      <c r="W632" s="201"/>
      <c r="X632" s="201"/>
      <c r="Y632" s="201"/>
      <c r="Z632" s="201"/>
      <c r="AA632" s="201"/>
      <c r="AB632" s="201"/>
      <c r="AC632" s="201"/>
      <c r="AD632" s="201"/>
      <c r="AE632" s="201"/>
      <c r="AF632" s="201"/>
      <c r="AG632" s="201"/>
      <c r="AH632" s="201"/>
      <c r="AI632" s="201"/>
      <c r="AJ632" s="201"/>
      <c r="AK632" s="201"/>
      <c r="AL632" s="201"/>
      <c r="AM632" s="201"/>
      <c r="AN632" s="201"/>
      <c r="AO632" s="201"/>
      <c r="AP632" s="201"/>
      <c r="AQ632" s="201"/>
      <c r="AR632" s="201"/>
      <c r="AS632" s="201"/>
      <c r="AT632" s="201"/>
    </row>
    <row r="633" spans="21:46" ht="39.950000000000003" customHeight="1" x14ac:dyDescent="0.25">
      <c r="U633" s="201"/>
      <c r="V633" s="201"/>
      <c r="W633" s="201"/>
      <c r="X633" s="201"/>
      <c r="Y633" s="201"/>
      <c r="Z633" s="201"/>
      <c r="AA633" s="201"/>
      <c r="AB633" s="201"/>
      <c r="AC633" s="201"/>
      <c r="AD633" s="201"/>
      <c r="AE633" s="201"/>
      <c r="AF633" s="201"/>
      <c r="AG633" s="201"/>
      <c r="AH633" s="201"/>
      <c r="AI633" s="201"/>
      <c r="AJ633" s="201"/>
      <c r="AK633" s="201"/>
      <c r="AL633" s="201"/>
      <c r="AM633" s="201"/>
      <c r="AN633" s="201"/>
      <c r="AO633" s="201"/>
      <c r="AP633" s="201"/>
      <c r="AQ633" s="201"/>
      <c r="AR633" s="201"/>
      <c r="AS633" s="201"/>
      <c r="AT633" s="201"/>
    </row>
    <row r="634" spans="21:46" ht="39.950000000000003" customHeight="1" x14ac:dyDescent="0.25">
      <c r="U634" s="201"/>
      <c r="V634" s="201"/>
      <c r="W634" s="201"/>
      <c r="X634" s="201"/>
      <c r="Y634" s="201"/>
      <c r="Z634" s="201"/>
      <c r="AA634" s="201"/>
      <c r="AB634" s="201"/>
      <c r="AC634" s="201"/>
      <c r="AD634" s="201"/>
      <c r="AE634" s="201"/>
      <c r="AF634" s="201"/>
      <c r="AG634" s="201"/>
      <c r="AH634" s="201"/>
      <c r="AI634" s="201"/>
      <c r="AJ634" s="201"/>
      <c r="AK634" s="201"/>
      <c r="AL634" s="201"/>
      <c r="AM634" s="201"/>
      <c r="AN634" s="201"/>
      <c r="AO634" s="201"/>
      <c r="AP634" s="201"/>
      <c r="AQ634" s="201"/>
      <c r="AR634" s="201"/>
      <c r="AS634" s="201"/>
      <c r="AT634" s="201"/>
    </row>
    <row r="635" spans="21:46" ht="39.950000000000003" customHeight="1" x14ac:dyDescent="0.25">
      <c r="U635" s="201"/>
      <c r="V635" s="201"/>
      <c r="W635" s="201"/>
      <c r="X635" s="201"/>
      <c r="Y635" s="201"/>
      <c r="Z635" s="201"/>
      <c r="AA635" s="201"/>
      <c r="AB635" s="201"/>
      <c r="AC635" s="201"/>
      <c r="AD635" s="201"/>
      <c r="AE635" s="201"/>
      <c r="AF635" s="201"/>
      <c r="AG635" s="201"/>
      <c r="AH635" s="201"/>
      <c r="AI635" s="201"/>
      <c r="AJ635" s="201"/>
      <c r="AK635" s="201"/>
      <c r="AL635" s="201"/>
      <c r="AM635" s="201"/>
      <c r="AN635" s="201"/>
      <c r="AO635" s="201"/>
      <c r="AP635" s="201"/>
      <c r="AQ635" s="201"/>
      <c r="AR635" s="201"/>
      <c r="AS635" s="201"/>
      <c r="AT635" s="201"/>
    </row>
    <row r="636" spans="21:46" ht="39.950000000000003" customHeight="1" x14ac:dyDescent="0.25">
      <c r="U636" s="201"/>
      <c r="V636" s="201"/>
      <c r="W636" s="201"/>
      <c r="X636" s="201"/>
      <c r="Y636" s="201"/>
      <c r="Z636" s="201"/>
      <c r="AA636" s="201"/>
      <c r="AB636" s="201"/>
      <c r="AC636" s="201"/>
      <c r="AD636" s="201"/>
      <c r="AE636" s="201"/>
      <c r="AF636" s="201"/>
      <c r="AG636" s="201"/>
      <c r="AH636" s="201"/>
      <c r="AI636" s="201"/>
      <c r="AJ636" s="201"/>
      <c r="AK636" s="201"/>
      <c r="AL636" s="201"/>
      <c r="AM636" s="201"/>
      <c r="AN636" s="201"/>
      <c r="AO636" s="201"/>
      <c r="AP636" s="201"/>
      <c r="AQ636" s="201"/>
      <c r="AR636" s="201"/>
      <c r="AS636" s="201"/>
      <c r="AT636" s="201"/>
    </row>
    <row r="637" spans="21:46" ht="39.950000000000003" customHeight="1" x14ac:dyDescent="0.25">
      <c r="U637" s="201"/>
      <c r="V637" s="201"/>
      <c r="W637" s="201"/>
      <c r="X637" s="201"/>
      <c r="Y637" s="201"/>
      <c r="Z637" s="201"/>
      <c r="AA637" s="201"/>
      <c r="AB637" s="201"/>
      <c r="AC637" s="201"/>
      <c r="AD637" s="201"/>
      <c r="AE637" s="201"/>
      <c r="AF637" s="201"/>
      <c r="AG637" s="201"/>
      <c r="AH637" s="201"/>
      <c r="AI637" s="201"/>
      <c r="AJ637" s="201"/>
      <c r="AK637" s="201"/>
      <c r="AL637" s="201"/>
      <c r="AM637" s="201"/>
      <c r="AN637" s="201"/>
      <c r="AO637" s="201"/>
      <c r="AP637" s="201"/>
      <c r="AQ637" s="201"/>
      <c r="AR637" s="201"/>
      <c r="AS637" s="201"/>
      <c r="AT637" s="201"/>
    </row>
    <row r="638" spans="21:46" ht="39.950000000000003" customHeight="1" x14ac:dyDescent="0.25">
      <c r="U638" s="201"/>
      <c r="V638" s="201"/>
      <c r="W638" s="201"/>
      <c r="X638" s="201"/>
      <c r="Y638" s="201"/>
      <c r="Z638" s="201"/>
      <c r="AA638" s="201"/>
      <c r="AB638" s="201"/>
      <c r="AC638" s="201"/>
      <c r="AD638" s="201"/>
      <c r="AE638" s="201"/>
      <c r="AF638" s="201"/>
      <c r="AG638" s="201"/>
      <c r="AH638" s="201"/>
      <c r="AI638" s="201"/>
      <c r="AJ638" s="201"/>
      <c r="AK638" s="201"/>
      <c r="AL638" s="201"/>
      <c r="AM638" s="201"/>
      <c r="AN638" s="201"/>
      <c r="AO638" s="201"/>
      <c r="AP638" s="201"/>
      <c r="AQ638" s="201"/>
      <c r="AR638" s="201"/>
      <c r="AS638" s="201"/>
      <c r="AT638" s="201"/>
    </row>
    <row r="639" spans="21:46" ht="39.950000000000003" customHeight="1" x14ac:dyDescent="0.25">
      <c r="U639" s="201"/>
      <c r="V639" s="201"/>
      <c r="W639" s="201"/>
      <c r="X639" s="201"/>
      <c r="Y639" s="201"/>
      <c r="Z639" s="201"/>
      <c r="AA639" s="201"/>
      <c r="AB639" s="201"/>
      <c r="AC639" s="201"/>
      <c r="AD639" s="201"/>
      <c r="AE639" s="201"/>
      <c r="AF639" s="201"/>
      <c r="AG639" s="201"/>
      <c r="AH639" s="201"/>
      <c r="AI639" s="201"/>
      <c r="AJ639" s="201"/>
      <c r="AK639" s="201"/>
      <c r="AL639" s="201"/>
      <c r="AM639" s="201"/>
      <c r="AN639" s="201"/>
      <c r="AO639" s="201"/>
      <c r="AP639" s="201"/>
      <c r="AQ639" s="201"/>
      <c r="AR639" s="201"/>
      <c r="AS639" s="201"/>
      <c r="AT639" s="201"/>
    </row>
    <row r="640" spans="21:46" ht="39.950000000000003" customHeight="1" x14ac:dyDescent="0.25">
      <c r="U640" s="201"/>
      <c r="V640" s="201"/>
      <c r="W640" s="201"/>
      <c r="X640" s="201"/>
      <c r="Y640" s="201"/>
      <c r="Z640" s="201"/>
      <c r="AA640" s="201"/>
      <c r="AB640" s="201"/>
      <c r="AC640" s="201"/>
      <c r="AD640" s="201"/>
      <c r="AE640" s="201"/>
      <c r="AF640" s="201"/>
      <c r="AG640" s="201"/>
      <c r="AH640" s="201"/>
      <c r="AI640" s="201"/>
      <c r="AJ640" s="201"/>
      <c r="AK640" s="201"/>
      <c r="AL640" s="201"/>
      <c r="AM640" s="201"/>
      <c r="AN640" s="201"/>
      <c r="AO640" s="201"/>
      <c r="AP640" s="201"/>
      <c r="AQ640" s="201"/>
      <c r="AR640" s="201"/>
      <c r="AS640" s="201"/>
      <c r="AT640" s="201"/>
    </row>
    <row r="641" spans="21:46" ht="39.950000000000003" customHeight="1" x14ac:dyDescent="0.25">
      <c r="U641" s="201"/>
      <c r="V641" s="201"/>
      <c r="W641" s="201"/>
      <c r="X641" s="201"/>
      <c r="Y641" s="201"/>
      <c r="Z641" s="201"/>
      <c r="AA641" s="201"/>
      <c r="AB641" s="201"/>
      <c r="AC641" s="201"/>
      <c r="AD641" s="201"/>
      <c r="AE641" s="201"/>
      <c r="AF641" s="201"/>
      <c r="AG641" s="201"/>
      <c r="AH641" s="201"/>
      <c r="AI641" s="201"/>
      <c r="AJ641" s="201"/>
      <c r="AK641" s="201"/>
      <c r="AL641" s="201"/>
      <c r="AM641" s="201"/>
      <c r="AN641" s="201"/>
      <c r="AO641" s="201"/>
      <c r="AP641" s="201"/>
      <c r="AQ641" s="201"/>
      <c r="AR641" s="201"/>
      <c r="AS641" s="201"/>
      <c r="AT641" s="201"/>
    </row>
    <row r="642" spans="21:46" ht="39.950000000000003" customHeight="1" x14ac:dyDescent="0.25">
      <c r="U642" s="201"/>
      <c r="V642" s="201"/>
      <c r="W642" s="201"/>
      <c r="X642" s="201"/>
      <c r="Y642" s="201"/>
      <c r="Z642" s="201"/>
      <c r="AA642" s="201"/>
      <c r="AB642" s="201"/>
      <c r="AC642" s="201"/>
      <c r="AD642" s="201"/>
      <c r="AE642" s="201"/>
      <c r="AF642" s="201"/>
      <c r="AG642" s="201"/>
      <c r="AH642" s="201"/>
      <c r="AI642" s="201"/>
      <c r="AJ642" s="201"/>
      <c r="AK642" s="201"/>
      <c r="AL642" s="201"/>
      <c r="AM642" s="201"/>
      <c r="AN642" s="201"/>
      <c r="AO642" s="201"/>
      <c r="AP642" s="201"/>
      <c r="AQ642" s="201"/>
      <c r="AR642" s="201"/>
      <c r="AS642" s="201"/>
      <c r="AT642" s="201"/>
    </row>
    <row r="643" spans="21:46" ht="39.950000000000003" customHeight="1" x14ac:dyDescent="0.25">
      <c r="U643" s="201"/>
      <c r="V643" s="201"/>
      <c r="W643" s="201"/>
      <c r="X643" s="201"/>
      <c r="Y643" s="201"/>
      <c r="Z643" s="201"/>
      <c r="AA643" s="201"/>
      <c r="AB643" s="201"/>
      <c r="AC643" s="201"/>
      <c r="AD643" s="201"/>
      <c r="AE643" s="201"/>
      <c r="AF643" s="201"/>
      <c r="AG643" s="201"/>
      <c r="AH643" s="201"/>
      <c r="AI643" s="201"/>
      <c r="AJ643" s="201"/>
      <c r="AK643" s="201"/>
      <c r="AL643" s="201"/>
      <c r="AM643" s="201"/>
      <c r="AN643" s="201"/>
      <c r="AO643" s="201"/>
      <c r="AP643" s="201"/>
      <c r="AQ643" s="201"/>
      <c r="AR643" s="201"/>
      <c r="AS643" s="201"/>
      <c r="AT643" s="201"/>
    </row>
    <row r="644" spans="21:46" ht="39.950000000000003" customHeight="1" x14ac:dyDescent="0.25">
      <c r="U644" s="201"/>
      <c r="V644" s="201"/>
      <c r="W644" s="201"/>
      <c r="X644" s="201"/>
      <c r="Y644" s="201"/>
      <c r="Z644" s="201"/>
      <c r="AA644" s="201"/>
      <c r="AB644" s="201"/>
      <c r="AC644" s="201"/>
      <c r="AD644" s="201"/>
      <c r="AE644" s="201"/>
      <c r="AF644" s="201"/>
      <c r="AG644" s="201"/>
      <c r="AH644" s="201"/>
      <c r="AI644" s="201"/>
      <c r="AJ644" s="201"/>
      <c r="AK644" s="201"/>
      <c r="AL644" s="201"/>
      <c r="AM644" s="201"/>
      <c r="AN644" s="201"/>
      <c r="AO644" s="201"/>
      <c r="AP644" s="201"/>
      <c r="AQ644" s="201"/>
      <c r="AR644" s="201"/>
      <c r="AS644" s="201"/>
      <c r="AT644" s="201"/>
    </row>
    <row r="645" spans="21:46" ht="39.950000000000003" customHeight="1" x14ac:dyDescent="0.25">
      <c r="U645" s="201"/>
      <c r="V645" s="201"/>
      <c r="W645" s="201"/>
      <c r="X645" s="201"/>
      <c r="Y645" s="201"/>
      <c r="Z645" s="201"/>
      <c r="AA645" s="201"/>
      <c r="AB645" s="201"/>
      <c r="AC645" s="201"/>
      <c r="AD645" s="201"/>
      <c r="AE645" s="201"/>
      <c r="AF645" s="201"/>
      <c r="AG645" s="201"/>
      <c r="AH645" s="201"/>
      <c r="AI645" s="201"/>
      <c r="AJ645" s="201"/>
      <c r="AK645" s="201"/>
      <c r="AL645" s="201"/>
      <c r="AM645" s="201"/>
      <c r="AN645" s="201"/>
      <c r="AO645" s="201"/>
      <c r="AP645" s="201"/>
      <c r="AQ645" s="201"/>
      <c r="AR645" s="201"/>
      <c r="AS645" s="201"/>
      <c r="AT645" s="201"/>
    </row>
    <row r="646" spans="21:46" ht="39.950000000000003" customHeight="1" x14ac:dyDescent="0.25">
      <c r="U646" s="201"/>
      <c r="V646" s="201"/>
      <c r="W646" s="201"/>
      <c r="X646" s="201"/>
      <c r="Y646" s="201"/>
      <c r="Z646" s="201"/>
      <c r="AA646" s="201"/>
      <c r="AB646" s="201"/>
      <c r="AC646" s="201"/>
      <c r="AD646" s="201"/>
      <c r="AE646" s="201"/>
      <c r="AF646" s="201"/>
      <c r="AG646" s="201"/>
      <c r="AH646" s="201"/>
      <c r="AI646" s="201"/>
      <c r="AJ646" s="201"/>
      <c r="AK646" s="201"/>
      <c r="AL646" s="201"/>
      <c r="AM646" s="201"/>
      <c r="AN646" s="201"/>
      <c r="AO646" s="201"/>
      <c r="AP646" s="201"/>
      <c r="AQ646" s="201"/>
      <c r="AR646" s="201"/>
      <c r="AS646" s="201"/>
      <c r="AT646" s="201"/>
    </row>
    <row r="647" spans="21:46" ht="39.950000000000003" customHeight="1" x14ac:dyDescent="0.25">
      <c r="U647" s="201"/>
      <c r="V647" s="201"/>
      <c r="W647" s="201"/>
      <c r="X647" s="201"/>
      <c r="Y647" s="201"/>
      <c r="Z647" s="201"/>
      <c r="AA647" s="201"/>
      <c r="AB647" s="201"/>
      <c r="AC647" s="201"/>
      <c r="AD647" s="201"/>
      <c r="AE647" s="201"/>
      <c r="AF647" s="201"/>
      <c r="AG647" s="201"/>
      <c r="AH647" s="201"/>
      <c r="AI647" s="201"/>
      <c r="AJ647" s="201"/>
      <c r="AK647" s="201"/>
      <c r="AL647" s="201"/>
      <c r="AM647" s="201"/>
      <c r="AN647" s="201"/>
      <c r="AO647" s="201"/>
      <c r="AP647" s="201"/>
      <c r="AQ647" s="201"/>
      <c r="AR647" s="201"/>
      <c r="AS647" s="201"/>
      <c r="AT647" s="201"/>
    </row>
    <row r="648" spans="21:46" ht="39.950000000000003" customHeight="1" x14ac:dyDescent="0.25">
      <c r="U648" s="201"/>
      <c r="V648" s="201"/>
      <c r="W648" s="201"/>
      <c r="X648" s="201"/>
      <c r="Y648" s="201"/>
      <c r="Z648" s="201"/>
      <c r="AA648" s="201"/>
      <c r="AB648" s="201"/>
      <c r="AC648" s="201"/>
      <c r="AD648" s="201"/>
      <c r="AE648" s="201"/>
      <c r="AF648" s="201"/>
      <c r="AG648" s="201"/>
      <c r="AH648" s="201"/>
      <c r="AI648" s="201"/>
      <c r="AJ648" s="201"/>
      <c r="AK648" s="201"/>
      <c r="AL648" s="201"/>
      <c r="AM648" s="201"/>
      <c r="AN648" s="201"/>
      <c r="AO648" s="201"/>
      <c r="AP648" s="201"/>
      <c r="AQ648" s="201"/>
      <c r="AR648" s="201"/>
      <c r="AS648" s="201"/>
      <c r="AT648" s="201"/>
    </row>
    <row r="649" spans="21:46" ht="39.950000000000003" customHeight="1" x14ac:dyDescent="0.25">
      <c r="U649" s="201"/>
      <c r="V649" s="201"/>
      <c r="W649" s="201"/>
      <c r="X649" s="201"/>
      <c r="Y649" s="201"/>
      <c r="Z649" s="201"/>
      <c r="AA649" s="201"/>
      <c r="AB649" s="201"/>
      <c r="AC649" s="201"/>
      <c r="AD649" s="201"/>
      <c r="AE649" s="201"/>
      <c r="AF649" s="201"/>
      <c r="AG649" s="201"/>
      <c r="AH649" s="201"/>
      <c r="AI649" s="201"/>
      <c r="AJ649" s="201"/>
      <c r="AK649" s="201"/>
      <c r="AL649" s="201"/>
      <c r="AM649" s="201"/>
      <c r="AN649" s="201"/>
      <c r="AO649" s="201"/>
      <c r="AP649" s="201"/>
      <c r="AQ649" s="201"/>
      <c r="AR649" s="201"/>
      <c r="AS649" s="201"/>
      <c r="AT649" s="201"/>
    </row>
  </sheetData>
  <mergeCells count="51">
    <mergeCell ref="A46:A49"/>
    <mergeCell ref="B46:B49"/>
    <mergeCell ref="A50:A57"/>
    <mergeCell ref="B50:B57"/>
    <mergeCell ref="A27:A33"/>
    <mergeCell ref="B27:B33"/>
    <mergeCell ref="A34:A40"/>
    <mergeCell ref="B34:B40"/>
    <mergeCell ref="A42:A44"/>
    <mergeCell ref="B42:B44"/>
    <mergeCell ref="A17:A19"/>
    <mergeCell ref="B17:B19"/>
    <mergeCell ref="A21:A23"/>
    <mergeCell ref="B21:B23"/>
    <mergeCell ref="A24:A26"/>
    <mergeCell ref="B24:B26"/>
    <mergeCell ref="AT1:AT2"/>
    <mergeCell ref="A6:A7"/>
    <mergeCell ref="B6:B7"/>
    <mergeCell ref="A8:A16"/>
    <mergeCell ref="B8:B16"/>
    <mergeCell ref="AI1:AI2"/>
    <mergeCell ref="AJ1:AJ2"/>
    <mergeCell ref="AK1:AK2"/>
    <mergeCell ref="AC1:AC2"/>
    <mergeCell ref="AD1:AD2"/>
    <mergeCell ref="AE1:AE2"/>
    <mergeCell ref="AF1:AF2"/>
    <mergeCell ref="AG1:AG2"/>
    <mergeCell ref="AH1:AH2"/>
    <mergeCell ref="W1:W2"/>
    <mergeCell ref="X1:X2"/>
    <mergeCell ref="Y1:Y2"/>
    <mergeCell ref="Z1:Z2"/>
    <mergeCell ref="AA1:AA2"/>
    <mergeCell ref="AB1:AB2"/>
    <mergeCell ref="V1:V2"/>
    <mergeCell ref="U1:U2"/>
    <mergeCell ref="A1:C1"/>
    <mergeCell ref="D1:J1"/>
    <mergeCell ref="K1:T1"/>
    <mergeCell ref="K2:T2"/>
    <mergeCell ref="A2:J2"/>
    <mergeCell ref="AQ1:AQ2"/>
    <mergeCell ref="AR1:AR2"/>
    <mergeCell ref="AS1:AS2"/>
    <mergeCell ref="AL1:AL2"/>
    <mergeCell ref="AM1:AM2"/>
    <mergeCell ref="AN1:AN2"/>
    <mergeCell ref="AO1:AO2"/>
    <mergeCell ref="AP1:AP2"/>
  </mergeCells>
  <hyperlinks>
    <hyperlink ref="E499" r:id="rId1" display="https://www.havan.com.br/mangueira-para-gas-de-cozinha-glp-1-20m-durin-05207.html" xr:uid="{D6CD407B-C5AC-4079-BE83-FC558B009A95}"/>
  </hyperlinks>
  <pageMargins left="0.511811024" right="0.511811024" top="0.78740157499999996" bottom="0.78740157499999996" header="0.31496062000000002" footer="0.31496062000000002"/>
  <pageSetup paperSize="9" orientation="portrait" r:id="rId2"/>
  <legacyDrawing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65A054-A67B-41B9-AD7A-82D17BBC848F}">
  <dimension ref="A1:AL649"/>
  <sheetViews>
    <sheetView topLeftCell="A40" zoomScale="70" zoomScaleNormal="70" workbookViewId="0">
      <selection activeCell="H60" sqref="H60"/>
    </sheetView>
  </sheetViews>
  <sheetFormatPr defaultColWidth="9.7109375" defaultRowHeight="26.25" x14ac:dyDescent="0.25"/>
  <cols>
    <col min="1" max="1" width="7" style="19" customWidth="1"/>
    <col min="2" max="2" width="24.5703125" style="19" customWidth="1"/>
    <col min="3" max="3" width="10.7109375" style="1" customWidth="1"/>
    <col min="4" max="4" width="33" style="23" customWidth="1"/>
    <col min="5" max="5" width="24.85546875" style="24" customWidth="1"/>
    <col min="6" max="6" width="9.7109375" style="24" customWidth="1"/>
    <col min="7" max="7" width="13.42578125" style="1" bestFit="1" customWidth="1"/>
    <col min="8" max="8" width="10" style="1" customWidth="1"/>
    <col min="9" max="9" width="16.7109375" style="1" customWidth="1"/>
    <col min="10" max="10" width="16.140625" style="17" bestFit="1" customWidth="1"/>
    <col min="11" max="11" width="16" style="4" bestFit="1" customWidth="1"/>
    <col min="12" max="14" width="13.85546875" style="4" customWidth="1"/>
    <col min="15" max="15" width="18.5703125" style="4" customWidth="1"/>
    <col min="16" max="18" width="13.85546875" style="4" hidden="1" customWidth="1"/>
    <col min="19" max="19" width="13.28515625" style="16" customWidth="1"/>
    <col min="20" max="20" width="12.5703125" style="5" customWidth="1"/>
    <col min="21" max="21" width="15" style="6" customWidth="1"/>
    <col min="22" max="22" width="14.7109375" style="6" customWidth="1"/>
    <col min="23" max="27" width="14.5703125" style="6" customWidth="1"/>
    <col min="28" max="32" width="13.7109375" style="6" customWidth="1"/>
    <col min="33" max="38" width="13.7109375" style="2" customWidth="1"/>
    <col min="39" max="16384" width="9.7109375" style="2"/>
  </cols>
  <sheetData>
    <row r="1" spans="1:38" ht="39.950000000000003" customHeight="1" x14ac:dyDescent="0.25">
      <c r="A1" s="296" t="s">
        <v>709</v>
      </c>
      <c r="B1" s="297"/>
      <c r="C1" s="296"/>
      <c r="D1" s="296" t="s">
        <v>465</v>
      </c>
      <c r="E1" s="296"/>
      <c r="F1" s="296"/>
      <c r="G1" s="296"/>
      <c r="H1" s="296"/>
      <c r="I1" s="296"/>
      <c r="J1" s="296"/>
      <c r="K1" s="296" t="s">
        <v>464</v>
      </c>
      <c r="L1" s="297"/>
      <c r="M1" s="297"/>
      <c r="N1" s="297"/>
      <c r="O1" s="297"/>
      <c r="P1" s="297"/>
      <c r="Q1" s="297"/>
      <c r="R1" s="297"/>
      <c r="S1" s="297"/>
      <c r="T1" s="297"/>
      <c r="U1" s="319" t="s">
        <v>783</v>
      </c>
      <c r="V1" s="319" t="s">
        <v>784</v>
      </c>
      <c r="W1" s="319" t="s">
        <v>899</v>
      </c>
      <c r="X1" s="319" t="s">
        <v>900</v>
      </c>
      <c r="Y1" s="319" t="s">
        <v>901</v>
      </c>
      <c r="Z1" s="319" t="s">
        <v>902</v>
      </c>
      <c r="AA1" s="319" t="s">
        <v>899</v>
      </c>
      <c r="AB1" s="295" t="s">
        <v>466</v>
      </c>
      <c r="AC1" s="295" t="s">
        <v>466</v>
      </c>
      <c r="AD1" s="295" t="s">
        <v>466</v>
      </c>
      <c r="AE1" s="295" t="s">
        <v>466</v>
      </c>
      <c r="AF1" s="295" t="s">
        <v>466</v>
      </c>
      <c r="AG1" s="295" t="s">
        <v>466</v>
      </c>
      <c r="AH1" s="295" t="s">
        <v>466</v>
      </c>
      <c r="AI1" s="295" t="s">
        <v>466</v>
      </c>
      <c r="AJ1" s="295" t="s">
        <v>466</v>
      </c>
      <c r="AK1" s="295" t="s">
        <v>466</v>
      </c>
      <c r="AL1" s="295" t="s">
        <v>466</v>
      </c>
    </row>
    <row r="2" spans="1:38" ht="39.950000000000003" customHeight="1" x14ac:dyDescent="0.25">
      <c r="A2" s="302" t="s">
        <v>834</v>
      </c>
      <c r="B2" s="303"/>
      <c r="C2" s="303"/>
      <c r="D2" s="303"/>
      <c r="E2" s="303"/>
      <c r="F2" s="303"/>
      <c r="G2" s="303"/>
      <c r="H2" s="303"/>
      <c r="I2" s="303"/>
      <c r="J2" s="304"/>
      <c r="K2" s="299" t="s">
        <v>720</v>
      </c>
      <c r="L2" s="300"/>
      <c r="M2" s="300"/>
      <c r="N2" s="300"/>
      <c r="O2" s="300"/>
      <c r="P2" s="300"/>
      <c r="Q2" s="300"/>
      <c r="R2" s="300"/>
      <c r="S2" s="300"/>
      <c r="T2" s="301"/>
      <c r="U2" s="320"/>
      <c r="V2" s="320"/>
      <c r="W2" s="320"/>
      <c r="X2" s="320"/>
      <c r="Y2" s="320"/>
      <c r="Z2" s="320"/>
      <c r="AA2" s="320"/>
      <c r="AB2" s="295"/>
      <c r="AC2" s="295"/>
      <c r="AD2" s="295"/>
      <c r="AE2" s="295"/>
      <c r="AF2" s="295"/>
      <c r="AG2" s="295"/>
      <c r="AH2" s="295"/>
      <c r="AI2" s="295"/>
      <c r="AJ2" s="295"/>
      <c r="AK2" s="295"/>
      <c r="AL2" s="295"/>
    </row>
    <row r="3" spans="1:38" s="3" customFormat="1" ht="57.2" customHeight="1" x14ac:dyDescent="0.2">
      <c r="A3" s="20" t="s">
        <v>462</v>
      </c>
      <c r="B3" s="21" t="s">
        <v>6</v>
      </c>
      <c r="C3" s="20" t="s">
        <v>11</v>
      </c>
      <c r="D3" s="20" t="s">
        <v>463</v>
      </c>
      <c r="E3" s="20" t="s">
        <v>16</v>
      </c>
      <c r="F3" s="21" t="s">
        <v>23</v>
      </c>
      <c r="G3" s="21" t="s">
        <v>24</v>
      </c>
      <c r="H3" s="21" t="s">
        <v>25</v>
      </c>
      <c r="I3" s="21" t="s">
        <v>8</v>
      </c>
      <c r="J3" s="22" t="s">
        <v>12</v>
      </c>
      <c r="K3" s="21" t="s">
        <v>13</v>
      </c>
      <c r="L3" s="102" t="s">
        <v>703</v>
      </c>
      <c r="M3" s="102" t="s">
        <v>704</v>
      </c>
      <c r="N3" s="102" t="s">
        <v>699</v>
      </c>
      <c r="O3" s="102" t="s">
        <v>619</v>
      </c>
      <c r="P3" s="102" t="s">
        <v>700</v>
      </c>
      <c r="Q3" s="102" t="s">
        <v>701</v>
      </c>
      <c r="R3" s="102" t="s">
        <v>702</v>
      </c>
      <c r="S3" s="25" t="s">
        <v>0</v>
      </c>
      <c r="T3" s="26" t="s">
        <v>2</v>
      </c>
      <c r="U3" s="209">
        <v>45712</v>
      </c>
      <c r="V3" s="209">
        <v>45825</v>
      </c>
      <c r="W3" s="209">
        <v>45957</v>
      </c>
      <c r="X3" s="209">
        <v>45957</v>
      </c>
      <c r="Y3" s="209">
        <v>45957</v>
      </c>
      <c r="Z3" s="209">
        <v>45957</v>
      </c>
      <c r="AA3" s="209">
        <v>45957</v>
      </c>
      <c r="AB3" s="28" t="s">
        <v>1</v>
      </c>
      <c r="AC3" s="28" t="s">
        <v>1</v>
      </c>
      <c r="AD3" s="28" t="s">
        <v>1</v>
      </c>
      <c r="AE3" s="28" t="s">
        <v>1</v>
      </c>
      <c r="AF3" s="28" t="s">
        <v>1</v>
      </c>
      <c r="AG3" s="28" t="s">
        <v>1</v>
      </c>
      <c r="AH3" s="28" t="s">
        <v>1</v>
      </c>
      <c r="AI3" s="28" t="s">
        <v>1</v>
      </c>
      <c r="AJ3" s="28" t="s">
        <v>1</v>
      </c>
      <c r="AK3" s="28" t="s">
        <v>1</v>
      </c>
      <c r="AL3" s="28" t="s">
        <v>1</v>
      </c>
    </row>
    <row r="4" spans="1:38" ht="39.950000000000003" customHeight="1" x14ac:dyDescent="0.25">
      <c r="A4" s="75">
        <v>1</v>
      </c>
      <c r="B4" s="76" t="s">
        <v>467</v>
      </c>
      <c r="C4" s="77">
        <v>1</v>
      </c>
      <c r="D4" s="78" t="s">
        <v>541</v>
      </c>
      <c r="E4" s="79" t="s">
        <v>468</v>
      </c>
      <c r="F4" s="46" t="s">
        <v>469</v>
      </c>
      <c r="G4" s="54" t="s">
        <v>601</v>
      </c>
      <c r="H4" s="38" t="s">
        <v>597</v>
      </c>
      <c r="I4" s="98">
        <v>33903026</v>
      </c>
      <c r="J4" s="100">
        <v>38.409999999999997</v>
      </c>
      <c r="K4" s="8">
        <v>50</v>
      </c>
      <c r="L4" s="109">
        <f>IF(SUM(U4:AL4)&gt;K4+N4,K4+N4,SUM(U4:AL4))</f>
        <v>0</v>
      </c>
      <c r="M4" s="109">
        <f>(SUM(U4:AL4))</f>
        <v>0</v>
      </c>
      <c r="N4" s="120"/>
      <c r="O4" s="119">
        <f>ROUND(IF(K4*0.25-0.5&lt;0,0,K4*0.25-0.5),0)-R4-P4</f>
        <v>12</v>
      </c>
      <c r="P4" s="120"/>
      <c r="Q4" s="120"/>
      <c r="R4" s="120"/>
      <c r="S4" s="13">
        <f>K4+N4+P4+Q4-M4</f>
        <v>50</v>
      </c>
      <c r="T4" s="14" t="str">
        <f t="shared" ref="T4:T58" si="0">IF(S4&lt;0,"ATENÇÃO","OK")</f>
        <v>OK</v>
      </c>
      <c r="U4" s="197"/>
      <c r="V4" s="197"/>
      <c r="W4" s="197"/>
      <c r="X4" s="204"/>
      <c r="Y4" s="204"/>
      <c r="Z4" s="204"/>
      <c r="AA4" s="204"/>
      <c r="AB4" s="30"/>
      <c r="AC4" s="30"/>
      <c r="AD4" s="30"/>
      <c r="AE4" s="30"/>
      <c r="AF4" s="30"/>
      <c r="AG4" s="31"/>
      <c r="AH4" s="31"/>
      <c r="AI4" s="31"/>
      <c r="AJ4" s="31"/>
      <c r="AK4" s="31"/>
      <c r="AL4" s="31"/>
    </row>
    <row r="5" spans="1:38" ht="39.950000000000003" customHeight="1" x14ac:dyDescent="0.25">
      <c r="A5" s="80">
        <v>2</v>
      </c>
      <c r="B5" s="81" t="s">
        <v>470</v>
      </c>
      <c r="C5" s="82">
        <v>2</v>
      </c>
      <c r="D5" s="83" t="s">
        <v>542</v>
      </c>
      <c r="E5" s="84" t="s">
        <v>471</v>
      </c>
      <c r="F5" s="85" t="s">
        <v>472</v>
      </c>
      <c r="G5" s="97">
        <v>105961017</v>
      </c>
      <c r="H5" s="238" t="s">
        <v>597</v>
      </c>
      <c r="I5" s="99">
        <v>33903017</v>
      </c>
      <c r="J5" s="101">
        <v>33.200000000000003</v>
      </c>
      <c r="K5" s="8">
        <v>50</v>
      </c>
      <c r="L5" s="109">
        <f t="shared" ref="L5:L58" si="1">IF(SUM(U5:AL5)&gt;K5+N5,K5+N5,SUM(U5:AL5))</f>
        <v>30</v>
      </c>
      <c r="M5" s="109">
        <f t="shared" ref="M5:M58" si="2">(SUM(U5:AL5))</f>
        <v>30</v>
      </c>
      <c r="N5" s="120"/>
      <c r="O5" s="119">
        <f t="shared" ref="O5:O58" si="3">ROUND(IF(K5*0.25-0.5&lt;0,0,K5*0.25-0.5),0)-R5-P5</f>
        <v>12</v>
      </c>
      <c r="P5" s="120"/>
      <c r="Q5" s="120"/>
      <c r="R5" s="120"/>
      <c r="S5" s="13">
        <f t="shared" ref="S5:S58" si="4">K5+N5+P5+Q5-M5</f>
        <v>20</v>
      </c>
      <c r="T5" s="14" t="str">
        <f>IF(S5&lt;0,"ATENÇÃO","OK")</f>
        <v>OK</v>
      </c>
      <c r="U5" s="197"/>
      <c r="V5" s="197"/>
      <c r="W5" s="198">
        <v>30</v>
      </c>
      <c r="X5" s="204"/>
      <c r="Y5" s="204"/>
      <c r="Z5" s="204"/>
      <c r="AA5" s="204"/>
      <c r="AB5" s="30"/>
      <c r="AC5" s="30"/>
      <c r="AD5" s="30"/>
      <c r="AE5" s="30"/>
      <c r="AF5" s="30"/>
      <c r="AG5" s="31"/>
      <c r="AH5" s="31"/>
      <c r="AI5" s="31"/>
      <c r="AJ5" s="31"/>
      <c r="AK5" s="31"/>
      <c r="AL5" s="31"/>
    </row>
    <row r="6" spans="1:38" ht="39.950000000000003" customHeight="1" x14ac:dyDescent="0.25">
      <c r="A6" s="305">
        <v>3</v>
      </c>
      <c r="B6" s="307" t="s">
        <v>473</v>
      </c>
      <c r="C6" s="77">
        <v>3</v>
      </c>
      <c r="D6" s="67" t="s">
        <v>543</v>
      </c>
      <c r="E6" s="68" t="s">
        <v>474</v>
      </c>
      <c r="F6" s="46" t="s">
        <v>472</v>
      </c>
      <c r="G6" s="54" t="s">
        <v>602</v>
      </c>
      <c r="H6" s="38" t="s">
        <v>597</v>
      </c>
      <c r="I6" s="98">
        <v>33903017</v>
      </c>
      <c r="J6" s="100">
        <v>36.270000000000003</v>
      </c>
      <c r="K6" s="8">
        <v>100</v>
      </c>
      <c r="L6" s="109">
        <f t="shared" si="1"/>
        <v>0</v>
      </c>
      <c r="M6" s="109">
        <f t="shared" si="2"/>
        <v>0</v>
      </c>
      <c r="N6" s="120">
        <v>-5</v>
      </c>
      <c r="O6" s="119">
        <f t="shared" si="3"/>
        <v>25</v>
      </c>
      <c r="P6" s="120"/>
      <c r="Q6" s="120"/>
      <c r="R6" s="120"/>
      <c r="S6" s="13">
        <f t="shared" si="4"/>
        <v>95</v>
      </c>
      <c r="T6" s="14" t="str">
        <f t="shared" si="0"/>
        <v>OK</v>
      </c>
      <c r="U6" s="197"/>
      <c r="V6" s="197"/>
      <c r="W6" s="197"/>
      <c r="X6" s="204"/>
      <c r="Y6" s="204"/>
      <c r="Z6" s="204"/>
      <c r="AA6" s="204"/>
      <c r="AB6" s="30"/>
      <c r="AC6" s="30"/>
      <c r="AD6" s="30"/>
      <c r="AE6" s="30"/>
      <c r="AF6" s="30"/>
      <c r="AG6" s="31"/>
      <c r="AH6" s="31"/>
      <c r="AI6" s="31"/>
      <c r="AJ6" s="31"/>
      <c r="AK6" s="31"/>
      <c r="AL6" s="31"/>
    </row>
    <row r="7" spans="1:38" ht="39.950000000000003" customHeight="1" x14ac:dyDescent="0.25">
      <c r="A7" s="306"/>
      <c r="B7" s="308"/>
      <c r="C7" s="77">
        <v>4</v>
      </c>
      <c r="D7" s="67" t="s">
        <v>544</v>
      </c>
      <c r="E7" s="68" t="s">
        <v>475</v>
      </c>
      <c r="F7" s="46" t="s">
        <v>476</v>
      </c>
      <c r="G7" s="54">
        <v>25097009</v>
      </c>
      <c r="H7" s="38" t="s">
        <v>597</v>
      </c>
      <c r="I7" s="98">
        <v>33903017</v>
      </c>
      <c r="J7" s="100">
        <v>32.130000000000003</v>
      </c>
      <c r="K7" s="8">
        <v>250</v>
      </c>
      <c r="L7" s="109">
        <f t="shared" si="1"/>
        <v>0</v>
      </c>
      <c r="M7" s="109">
        <f t="shared" si="2"/>
        <v>0</v>
      </c>
      <c r="N7" s="120"/>
      <c r="O7" s="119">
        <f t="shared" si="3"/>
        <v>62</v>
      </c>
      <c r="P7" s="120"/>
      <c r="Q7" s="120"/>
      <c r="R7" s="120"/>
      <c r="S7" s="13">
        <f t="shared" si="4"/>
        <v>250</v>
      </c>
      <c r="T7" s="14" t="str">
        <f t="shared" si="0"/>
        <v>OK</v>
      </c>
      <c r="U7" s="197"/>
      <c r="V7" s="197"/>
      <c r="W7" s="197"/>
      <c r="X7" s="204"/>
      <c r="Y7" s="204"/>
      <c r="Z7" s="204"/>
      <c r="AA7" s="204"/>
      <c r="AB7" s="30"/>
      <c r="AC7" s="30"/>
      <c r="AD7" s="30"/>
      <c r="AE7" s="30"/>
      <c r="AF7" s="30"/>
      <c r="AG7" s="31"/>
      <c r="AH7" s="31"/>
      <c r="AI7" s="31"/>
      <c r="AJ7" s="31"/>
      <c r="AK7" s="31"/>
      <c r="AL7" s="31"/>
    </row>
    <row r="8" spans="1:38" ht="39.950000000000003" customHeight="1" x14ac:dyDescent="0.25">
      <c r="A8" s="309">
        <v>4</v>
      </c>
      <c r="B8" s="311" t="s">
        <v>477</v>
      </c>
      <c r="C8" s="82">
        <v>5</v>
      </c>
      <c r="D8" s="83" t="s">
        <v>545</v>
      </c>
      <c r="E8" s="84" t="s">
        <v>478</v>
      </c>
      <c r="F8" s="85" t="s">
        <v>472</v>
      </c>
      <c r="G8" s="97">
        <v>77500014</v>
      </c>
      <c r="H8" s="238" t="s">
        <v>597</v>
      </c>
      <c r="I8" s="99">
        <v>33903017</v>
      </c>
      <c r="J8" s="101">
        <v>28</v>
      </c>
      <c r="K8" s="8">
        <v>300</v>
      </c>
      <c r="L8" s="109">
        <f t="shared" si="1"/>
        <v>0</v>
      </c>
      <c r="M8" s="109">
        <f t="shared" si="2"/>
        <v>0</v>
      </c>
      <c r="N8" s="120"/>
      <c r="O8" s="119">
        <f t="shared" si="3"/>
        <v>75</v>
      </c>
      <c r="P8" s="120"/>
      <c r="Q8" s="120"/>
      <c r="R8" s="120"/>
      <c r="S8" s="13">
        <f t="shared" si="4"/>
        <v>300</v>
      </c>
      <c r="T8" s="14" t="str">
        <f t="shared" si="0"/>
        <v>OK</v>
      </c>
      <c r="U8" s="197"/>
      <c r="V8" s="197"/>
      <c r="W8" s="197"/>
      <c r="X8" s="204"/>
      <c r="Y8" s="204"/>
      <c r="Z8" s="204"/>
      <c r="AA8" s="204"/>
      <c r="AB8" s="30"/>
      <c r="AC8" s="30"/>
      <c r="AD8" s="30"/>
      <c r="AE8" s="30"/>
      <c r="AF8" s="30"/>
      <c r="AG8" s="31"/>
      <c r="AH8" s="31"/>
      <c r="AI8" s="31"/>
      <c r="AJ8" s="31"/>
      <c r="AK8" s="31"/>
      <c r="AL8" s="31"/>
    </row>
    <row r="9" spans="1:38" ht="39.950000000000003" customHeight="1" x14ac:dyDescent="0.25">
      <c r="A9" s="310"/>
      <c r="B9" s="312"/>
      <c r="C9" s="82">
        <v>6</v>
      </c>
      <c r="D9" s="86" t="s">
        <v>546</v>
      </c>
      <c r="E9" s="87" t="s">
        <v>479</v>
      </c>
      <c r="F9" s="88" t="s">
        <v>480</v>
      </c>
      <c r="G9" s="97">
        <v>77500014</v>
      </c>
      <c r="H9" s="238" t="s">
        <v>597</v>
      </c>
      <c r="I9" s="99" t="s">
        <v>600</v>
      </c>
      <c r="J9" s="101">
        <v>665</v>
      </c>
      <c r="K9" s="8"/>
      <c r="L9" s="109">
        <f t="shared" si="1"/>
        <v>0</v>
      </c>
      <c r="M9" s="109">
        <f t="shared" si="2"/>
        <v>0</v>
      </c>
      <c r="N9" s="120"/>
      <c r="O9" s="119">
        <f t="shared" si="3"/>
        <v>0</v>
      </c>
      <c r="P9" s="120"/>
      <c r="Q9" s="120"/>
      <c r="R9" s="120"/>
      <c r="S9" s="13">
        <f t="shared" si="4"/>
        <v>0</v>
      </c>
      <c r="T9" s="14" t="str">
        <f t="shared" si="0"/>
        <v>OK</v>
      </c>
      <c r="U9" s="197"/>
      <c r="V9" s="197"/>
      <c r="W9" s="197"/>
      <c r="X9" s="204"/>
      <c r="Y9" s="204"/>
      <c r="Z9" s="204"/>
      <c r="AA9" s="204"/>
      <c r="AB9" s="30"/>
      <c r="AC9" s="30"/>
      <c r="AD9" s="30"/>
      <c r="AE9" s="30"/>
      <c r="AF9" s="30"/>
      <c r="AG9" s="31"/>
      <c r="AH9" s="31"/>
      <c r="AI9" s="31"/>
      <c r="AJ9" s="31"/>
      <c r="AK9" s="31"/>
      <c r="AL9" s="31"/>
    </row>
    <row r="10" spans="1:38" ht="39.950000000000003" customHeight="1" x14ac:dyDescent="0.25">
      <c r="A10" s="310"/>
      <c r="B10" s="312"/>
      <c r="C10" s="82">
        <v>7</v>
      </c>
      <c r="D10" s="89" t="s">
        <v>547</v>
      </c>
      <c r="E10" s="87" t="s">
        <v>481</v>
      </c>
      <c r="F10" s="88" t="s">
        <v>480</v>
      </c>
      <c r="G10" s="97">
        <v>77500014</v>
      </c>
      <c r="H10" s="238" t="s">
        <v>597</v>
      </c>
      <c r="I10" s="99" t="s">
        <v>600</v>
      </c>
      <c r="J10" s="101">
        <v>246</v>
      </c>
      <c r="K10" s="8"/>
      <c r="L10" s="109">
        <f t="shared" si="1"/>
        <v>0</v>
      </c>
      <c r="M10" s="109">
        <f t="shared" si="2"/>
        <v>0</v>
      </c>
      <c r="N10" s="120"/>
      <c r="O10" s="119">
        <f t="shared" si="3"/>
        <v>0</v>
      </c>
      <c r="P10" s="120"/>
      <c r="Q10" s="120"/>
      <c r="R10" s="120"/>
      <c r="S10" s="13">
        <f t="shared" si="4"/>
        <v>0</v>
      </c>
      <c r="T10" s="14" t="str">
        <f t="shared" si="0"/>
        <v>OK</v>
      </c>
      <c r="U10" s="197"/>
      <c r="V10" s="197"/>
      <c r="W10" s="197"/>
      <c r="X10" s="204"/>
      <c r="Y10" s="204"/>
      <c r="Z10" s="204"/>
      <c r="AA10" s="204"/>
      <c r="AB10" s="30"/>
      <c r="AC10" s="30"/>
      <c r="AD10" s="30"/>
      <c r="AE10" s="30"/>
      <c r="AF10" s="30"/>
      <c r="AG10" s="31"/>
      <c r="AH10" s="31"/>
      <c r="AI10" s="31"/>
      <c r="AJ10" s="31"/>
      <c r="AK10" s="31"/>
      <c r="AL10" s="31"/>
    </row>
    <row r="11" spans="1:38" ht="39.950000000000003" customHeight="1" x14ac:dyDescent="0.25">
      <c r="A11" s="310"/>
      <c r="B11" s="312"/>
      <c r="C11" s="82">
        <v>8</v>
      </c>
      <c r="D11" s="90" t="s">
        <v>548</v>
      </c>
      <c r="E11" s="87" t="s">
        <v>482</v>
      </c>
      <c r="F11" s="85" t="s">
        <v>472</v>
      </c>
      <c r="G11" s="97">
        <v>125377006</v>
      </c>
      <c r="H11" s="238" t="s">
        <v>597</v>
      </c>
      <c r="I11" s="97">
        <v>33903017</v>
      </c>
      <c r="J11" s="101">
        <v>30</v>
      </c>
      <c r="K11" s="8"/>
      <c r="L11" s="109">
        <f t="shared" si="1"/>
        <v>0</v>
      </c>
      <c r="M11" s="109">
        <f t="shared" si="2"/>
        <v>0</v>
      </c>
      <c r="N11" s="120"/>
      <c r="O11" s="119">
        <f t="shared" si="3"/>
        <v>0</v>
      </c>
      <c r="P11" s="120"/>
      <c r="Q11" s="120"/>
      <c r="R11" s="120"/>
      <c r="S11" s="13">
        <f t="shared" si="4"/>
        <v>0</v>
      </c>
      <c r="T11" s="14" t="str">
        <f t="shared" si="0"/>
        <v>OK</v>
      </c>
      <c r="U11" s="197"/>
      <c r="V11" s="197"/>
      <c r="W11" s="197"/>
      <c r="X11" s="204"/>
      <c r="Y11" s="204"/>
      <c r="Z11" s="204"/>
      <c r="AA11" s="197"/>
      <c r="AB11" s="30"/>
      <c r="AC11" s="30"/>
      <c r="AD11" s="30"/>
      <c r="AE11" s="30"/>
      <c r="AF11" s="30"/>
      <c r="AG11" s="31"/>
      <c r="AH11" s="31"/>
      <c r="AI11" s="31"/>
      <c r="AJ11" s="31"/>
      <c r="AK11" s="31"/>
      <c r="AL11" s="31"/>
    </row>
    <row r="12" spans="1:38" ht="39.950000000000003" customHeight="1" x14ac:dyDescent="0.25">
      <c r="A12" s="310"/>
      <c r="B12" s="312"/>
      <c r="C12" s="82">
        <v>9</v>
      </c>
      <c r="D12" s="86" t="s">
        <v>549</v>
      </c>
      <c r="E12" s="91" t="s">
        <v>483</v>
      </c>
      <c r="F12" s="85" t="s">
        <v>472</v>
      </c>
      <c r="G12" s="97">
        <v>125377006</v>
      </c>
      <c r="H12" s="238" t="s">
        <v>597</v>
      </c>
      <c r="I12" s="97">
        <v>33903017</v>
      </c>
      <c r="J12" s="101">
        <v>930</v>
      </c>
      <c r="K12" s="8"/>
      <c r="L12" s="109">
        <f t="shared" si="1"/>
        <v>0</v>
      </c>
      <c r="M12" s="109">
        <f t="shared" si="2"/>
        <v>0</v>
      </c>
      <c r="N12" s="120"/>
      <c r="O12" s="119">
        <f t="shared" si="3"/>
        <v>0</v>
      </c>
      <c r="P12" s="120"/>
      <c r="Q12" s="120"/>
      <c r="R12" s="120"/>
      <c r="S12" s="13">
        <f t="shared" si="4"/>
        <v>0</v>
      </c>
      <c r="T12" s="14" t="str">
        <f t="shared" si="0"/>
        <v>OK</v>
      </c>
      <c r="U12" s="197"/>
      <c r="V12" s="197"/>
      <c r="W12" s="197"/>
      <c r="X12" s="204"/>
      <c r="Y12" s="204"/>
      <c r="Z12" s="204"/>
      <c r="AA12" s="204"/>
      <c r="AB12" s="30"/>
      <c r="AC12" s="30"/>
      <c r="AD12" s="30"/>
      <c r="AE12" s="30"/>
      <c r="AF12" s="30"/>
      <c r="AG12" s="31"/>
      <c r="AH12" s="31"/>
      <c r="AI12" s="31"/>
      <c r="AJ12" s="31"/>
      <c r="AK12" s="31"/>
      <c r="AL12" s="31"/>
    </row>
    <row r="13" spans="1:38" ht="39.950000000000003" customHeight="1" x14ac:dyDescent="0.25">
      <c r="A13" s="310"/>
      <c r="B13" s="312"/>
      <c r="C13" s="82">
        <v>10</v>
      </c>
      <c r="D13" s="92" t="s">
        <v>550</v>
      </c>
      <c r="E13" s="91" t="s">
        <v>484</v>
      </c>
      <c r="F13" s="85" t="s">
        <v>472</v>
      </c>
      <c r="G13" s="97">
        <v>125377006</v>
      </c>
      <c r="H13" s="238" t="s">
        <v>597</v>
      </c>
      <c r="I13" s="97">
        <v>33903047</v>
      </c>
      <c r="J13" s="101">
        <v>380</v>
      </c>
      <c r="K13" s="8"/>
      <c r="L13" s="109">
        <f t="shared" si="1"/>
        <v>0</v>
      </c>
      <c r="M13" s="109">
        <f t="shared" si="2"/>
        <v>0</v>
      </c>
      <c r="N13" s="120"/>
      <c r="O13" s="119">
        <f t="shared" si="3"/>
        <v>0</v>
      </c>
      <c r="P13" s="120"/>
      <c r="Q13" s="120"/>
      <c r="R13" s="120"/>
      <c r="S13" s="13">
        <f t="shared" si="4"/>
        <v>0</v>
      </c>
      <c r="T13" s="14" t="str">
        <f t="shared" si="0"/>
        <v>OK</v>
      </c>
      <c r="U13" s="197"/>
      <c r="V13" s="197"/>
      <c r="W13" s="197"/>
      <c r="X13" s="204"/>
      <c r="Y13" s="204"/>
      <c r="Z13" s="204"/>
      <c r="AA13" s="204"/>
      <c r="AB13" s="30"/>
      <c r="AC13" s="30"/>
      <c r="AD13" s="30"/>
      <c r="AE13" s="30"/>
      <c r="AF13" s="30"/>
      <c r="AG13" s="31"/>
      <c r="AH13" s="31"/>
      <c r="AI13" s="31"/>
      <c r="AJ13" s="31"/>
      <c r="AK13" s="31"/>
      <c r="AL13" s="31"/>
    </row>
    <row r="14" spans="1:38" ht="59.25" customHeight="1" x14ac:dyDescent="0.25">
      <c r="A14" s="310"/>
      <c r="B14" s="312"/>
      <c r="C14" s="82">
        <v>11</v>
      </c>
      <c r="D14" s="90" t="s">
        <v>551</v>
      </c>
      <c r="E14" s="91" t="s">
        <v>485</v>
      </c>
      <c r="F14" s="85" t="s">
        <v>472</v>
      </c>
      <c r="G14" s="97">
        <v>125377006</v>
      </c>
      <c r="H14" s="238" t="s">
        <v>597</v>
      </c>
      <c r="I14" s="97">
        <v>33903047</v>
      </c>
      <c r="J14" s="101">
        <v>31</v>
      </c>
      <c r="K14" s="8"/>
      <c r="L14" s="109">
        <f t="shared" si="1"/>
        <v>0</v>
      </c>
      <c r="M14" s="109">
        <f t="shared" si="2"/>
        <v>0</v>
      </c>
      <c r="N14" s="120"/>
      <c r="O14" s="119">
        <f t="shared" si="3"/>
        <v>0</v>
      </c>
      <c r="P14" s="120"/>
      <c r="Q14" s="120"/>
      <c r="R14" s="120"/>
      <c r="S14" s="13">
        <f t="shared" si="4"/>
        <v>0</v>
      </c>
      <c r="T14" s="14" t="str">
        <f t="shared" si="0"/>
        <v>OK</v>
      </c>
      <c r="U14" s="197"/>
      <c r="V14" s="197"/>
      <c r="W14" s="197"/>
      <c r="X14" s="204"/>
      <c r="Y14" s="205"/>
      <c r="Z14" s="204"/>
      <c r="AA14" s="204"/>
      <c r="AB14" s="30"/>
      <c r="AC14" s="30"/>
      <c r="AD14" s="30"/>
      <c r="AE14" s="30"/>
      <c r="AF14" s="30"/>
      <c r="AG14" s="31"/>
      <c r="AH14" s="31"/>
      <c r="AI14" s="31"/>
      <c r="AJ14" s="31"/>
      <c r="AK14" s="31"/>
      <c r="AL14" s="31"/>
    </row>
    <row r="15" spans="1:38" ht="39.950000000000003" customHeight="1" x14ac:dyDescent="0.25">
      <c r="A15" s="310"/>
      <c r="B15" s="312"/>
      <c r="C15" s="82">
        <v>12</v>
      </c>
      <c r="D15" s="86" t="s">
        <v>552</v>
      </c>
      <c r="E15" s="87" t="s">
        <v>486</v>
      </c>
      <c r="F15" s="85" t="s">
        <v>472</v>
      </c>
      <c r="G15" s="97">
        <v>504220065</v>
      </c>
      <c r="H15" s="238" t="s">
        <v>597</v>
      </c>
      <c r="I15" s="99" t="s">
        <v>600</v>
      </c>
      <c r="J15" s="101">
        <v>150</v>
      </c>
      <c r="K15" s="8">
        <v>30</v>
      </c>
      <c r="L15" s="109">
        <f t="shared" si="1"/>
        <v>0</v>
      </c>
      <c r="M15" s="109">
        <f t="shared" si="2"/>
        <v>0</v>
      </c>
      <c r="N15" s="120"/>
      <c r="O15" s="119">
        <f t="shared" si="3"/>
        <v>7</v>
      </c>
      <c r="P15" s="120"/>
      <c r="Q15" s="120"/>
      <c r="R15" s="120"/>
      <c r="S15" s="13">
        <f t="shared" si="4"/>
        <v>30</v>
      </c>
      <c r="T15" s="14" t="str">
        <f t="shared" si="0"/>
        <v>OK</v>
      </c>
      <c r="U15" s="197"/>
      <c r="V15" s="197"/>
      <c r="W15" s="197"/>
      <c r="X15" s="204"/>
      <c r="Y15" s="205"/>
      <c r="Z15" s="204"/>
      <c r="AA15" s="204"/>
      <c r="AB15" s="30"/>
      <c r="AC15" s="30"/>
      <c r="AD15" s="30"/>
      <c r="AE15" s="30"/>
      <c r="AF15" s="30"/>
      <c r="AG15" s="31"/>
      <c r="AH15" s="31"/>
      <c r="AI15" s="31"/>
      <c r="AJ15" s="31"/>
      <c r="AK15" s="31"/>
      <c r="AL15" s="31"/>
    </row>
    <row r="16" spans="1:38" ht="39.950000000000003" customHeight="1" x14ac:dyDescent="0.25">
      <c r="A16" s="310"/>
      <c r="B16" s="313"/>
      <c r="C16" s="82">
        <v>13</v>
      </c>
      <c r="D16" s="92" t="s">
        <v>553</v>
      </c>
      <c r="E16" s="91" t="s">
        <v>487</v>
      </c>
      <c r="F16" s="85" t="s">
        <v>472</v>
      </c>
      <c r="G16" s="97">
        <v>504220065</v>
      </c>
      <c r="H16" s="238" t="s">
        <v>597</v>
      </c>
      <c r="I16" s="99" t="s">
        <v>600</v>
      </c>
      <c r="J16" s="101">
        <v>285</v>
      </c>
      <c r="K16" s="8"/>
      <c r="L16" s="109">
        <f t="shared" si="1"/>
        <v>0</v>
      </c>
      <c r="M16" s="109">
        <f t="shared" si="2"/>
        <v>0</v>
      </c>
      <c r="N16" s="120"/>
      <c r="O16" s="119">
        <f t="shared" si="3"/>
        <v>0</v>
      </c>
      <c r="P16" s="120"/>
      <c r="Q16" s="120"/>
      <c r="R16" s="120"/>
      <c r="S16" s="13">
        <f t="shared" si="4"/>
        <v>0</v>
      </c>
      <c r="T16" s="14" t="str">
        <f t="shared" si="0"/>
        <v>OK</v>
      </c>
      <c r="U16" s="197"/>
      <c r="V16" s="197"/>
      <c r="W16" s="197"/>
      <c r="X16" s="204"/>
      <c r="Y16" s="205"/>
      <c r="Z16" s="204"/>
      <c r="AA16" s="204"/>
      <c r="AB16" s="30"/>
      <c r="AC16" s="30"/>
      <c r="AD16" s="30"/>
      <c r="AE16" s="30"/>
      <c r="AF16" s="30"/>
      <c r="AG16" s="31"/>
      <c r="AH16" s="31"/>
      <c r="AI16" s="31"/>
      <c r="AJ16" s="31"/>
      <c r="AK16" s="31"/>
      <c r="AL16" s="31"/>
    </row>
    <row r="17" spans="1:38" ht="39.950000000000003" customHeight="1" x14ac:dyDescent="0.25">
      <c r="A17" s="305">
        <v>5</v>
      </c>
      <c r="B17" s="307" t="s">
        <v>488</v>
      </c>
      <c r="C17" s="77">
        <v>14</v>
      </c>
      <c r="D17" s="67" t="s">
        <v>554</v>
      </c>
      <c r="E17" s="68" t="s">
        <v>489</v>
      </c>
      <c r="F17" s="46" t="s">
        <v>472</v>
      </c>
      <c r="G17" s="54">
        <v>79588061</v>
      </c>
      <c r="H17" s="38" t="s">
        <v>597</v>
      </c>
      <c r="I17" s="54">
        <v>33903017</v>
      </c>
      <c r="J17" s="100">
        <v>501.2</v>
      </c>
      <c r="K17" s="8">
        <v>40</v>
      </c>
      <c r="L17" s="109">
        <f t="shared" si="1"/>
        <v>30</v>
      </c>
      <c r="M17" s="109">
        <f t="shared" si="2"/>
        <v>30</v>
      </c>
      <c r="N17" s="120"/>
      <c r="O17" s="119">
        <f t="shared" si="3"/>
        <v>10</v>
      </c>
      <c r="P17" s="120"/>
      <c r="Q17" s="120"/>
      <c r="R17" s="120"/>
      <c r="S17" s="13">
        <f t="shared" si="4"/>
        <v>10</v>
      </c>
      <c r="T17" s="14" t="str">
        <f t="shared" si="0"/>
        <v>OK</v>
      </c>
      <c r="U17" s="197"/>
      <c r="V17" s="197"/>
      <c r="W17" s="197"/>
      <c r="X17" s="198">
        <v>30</v>
      </c>
      <c r="Y17" s="205"/>
      <c r="Z17" s="204"/>
      <c r="AA17" s="204"/>
      <c r="AB17" s="30"/>
      <c r="AC17" s="30"/>
      <c r="AD17" s="30"/>
      <c r="AE17" s="30"/>
      <c r="AF17" s="30"/>
      <c r="AG17" s="31"/>
      <c r="AH17" s="31"/>
      <c r="AI17" s="31"/>
      <c r="AJ17" s="31"/>
      <c r="AK17" s="31"/>
      <c r="AL17" s="31"/>
    </row>
    <row r="18" spans="1:38" ht="39.950000000000003" customHeight="1" x14ac:dyDescent="0.25">
      <c r="A18" s="306"/>
      <c r="B18" s="314"/>
      <c r="C18" s="77">
        <v>15</v>
      </c>
      <c r="D18" s="67" t="s">
        <v>555</v>
      </c>
      <c r="E18" s="68" t="s">
        <v>490</v>
      </c>
      <c r="F18" s="46" t="s">
        <v>472</v>
      </c>
      <c r="G18" s="54">
        <v>79588061</v>
      </c>
      <c r="H18" s="38" t="s">
        <v>597</v>
      </c>
      <c r="I18" s="54">
        <v>33903017</v>
      </c>
      <c r="J18" s="100">
        <v>677.7</v>
      </c>
      <c r="K18" s="8"/>
      <c r="L18" s="109">
        <f t="shared" si="1"/>
        <v>0</v>
      </c>
      <c r="M18" s="109">
        <f t="shared" si="2"/>
        <v>0</v>
      </c>
      <c r="N18" s="120"/>
      <c r="O18" s="119">
        <f t="shared" si="3"/>
        <v>0</v>
      </c>
      <c r="P18" s="120"/>
      <c r="Q18" s="120"/>
      <c r="R18" s="120"/>
      <c r="S18" s="13">
        <f t="shared" si="4"/>
        <v>0</v>
      </c>
      <c r="T18" s="14" t="str">
        <f t="shared" si="0"/>
        <v>OK</v>
      </c>
      <c r="U18" s="197"/>
      <c r="V18" s="197"/>
      <c r="W18" s="197"/>
      <c r="X18" s="204"/>
      <c r="Y18" s="205"/>
      <c r="Z18" s="204"/>
      <c r="AA18" s="204"/>
      <c r="AB18" s="30"/>
      <c r="AC18" s="30"/>
      <c r="AD18" s="30"/>
      <c r="AE18" s="30"/>
      <c r="AF18" s="30"/>
      <c r="AG18" s="31"/>
      <c r="AH18" s="31"/>
      <c r="AI18" s="31"/>
      <c r="AJ18" s="31"/>
      <c r="AK18" s="31"/>
      <c r="AL18" s="31"/>
    </row>
    <row r="19" spans="1:38" ht="39.950000000000003" customHeight="1" x14ac:dyDescent="0.25">
      <c r="A19" s="306"/>
      <c r="B19" s="308"/>
      <c r="C19" s="77">
        <v>16</v>
      </c>
      <c r="D19" s="67" t="s">
        <v>556</v>
      </c>
      <c r="E19" s="68" t="s">
        <v>491</v>
      </c>
      <c r="F19" s="46" t="s">
        <v>472</v>
      </c>
      <c r="G19" s="54">
        <v>79588061</v>
      </c>
      <c r="H19" s="38" t="s">
        <v>597</v>
      </c>
      <c r="I19" s="54" t="s">
        <v>15</v>
      </c>
      <c r="J19" s="100">
        <v>460.2</v>
      </c>
      <c r="K19" s="8">
        <v>20</v>
      </c>
      <c r="L19" s="109">
        <f t="shared" si="1"/>
        <v>0</v>
      </c>
      <c r="M19" s="109">
        <f t="shared" si="2"/>
        <v>0</v>
      </c>
      <c r="N19" s="120"/>
      <c r="O19" s="119">
        <f t="shared" si="3"/>
        <v>5</v>
      </c>
      <c r="P19" s="120"/>
      <c r="Q19" s="120"/>
      <c r="R19" s="120"/>
      <c r="S19" s="13">
        <f t="shared" si="4"/>
        <v>20</v>
      </c>
      <c r="T19" s="14" t="str">
        <f t="shared" si="0"/>
        <v>OK</v>
      </c>
      <c r="U19" s="197"/>
      <c r="V19" s="197"/>
      <c r="W19" s="197"/>
      <c r="X19" s="204"/>
      <c r="Y19" s="205"/>
      <c r="Z19" s="204"/>
      <c r="AA19" s="204"/>
      <c r="AB19" s="30"/>
      <c r="AC19" s="30"/>
      <c r="AD19" s="30"/>
      <c r="AE19" s="30"/>
      <c r="AF19" s="30"/>
      <c r="AG19" s="31"/>
      <c r="AH19" s="31"/>
      <c r="AI19" s="31"/>
      <c r="AJ19" s="31"/>
      <c r="AK19" s="31"/>
      <c r="AL19" s="31"/>
    </row>
    <row r="20" spans="1:38" ht="39.950000000000003" customHeight="1" x14ac:dyDescent="0.25">
      <c r="A20" s="80">
        <v>6</v>
      </c>
      <c r="B20" s="81" t="s">
        <v>470</v>
      </c>
      <c r="C20" s="82">
        <v>17</v>
      </c>
      <c r="D20" s="90" t="s">
        <v>557</v>
      </c>
      <c r="E20" s="91" t="s">
        <v>492</v>
      </c>
      <c r="F20" s="85" t="s">
        <v>472</v>
      </c>
      <c r="G20" s="97">
        <v>504220069</v>
      </c>
      <c r="H20" s="238" t="s">
        <v>597</v>
      </c>
      <c r="I20" s="97">
        <v>33903017</v>
      </c>
      <c r="J20" s="101">
        <v>621.25</v>
      </c>
      <c r="K20" s="8">
        <v>50</v>
      </c>
      <c r="L20" s="109">
        <f t="shared" si="1"/>
        <v>0</v>
      </c>
      <c r="M20" s="109">
        <f t="shared" si="2"/>
        <v>0</v>
      </c>
      <c r="N20" s="120"/>
      <c r="O20" s="119">
        <f t="shared" si="3"/>
        <v>12</v>
      </c>
      <c r="P20" s="120"/>
      <c r="Q20" s="120"/>
      <c r="R20" s="120"/>
      <c r="S20" s="13">
        <f t="shared" si="4"/>
        <v>50</v>
      </c>
      <c r="T20" s="14" t="str">
        <f t="shared" si="0"/>
        <v>OK</v>
      </c>
      <c r="U20" s="197"/>
      <c r="V20" s="197"/>
      <c r="W20" s="197"/>
      <c r="X20" s="204"/>
      <c r="Y20" s="205"/>
      <c r="Z20" s="204"/>
      <c r="AA20" s="204"/>
      <c r="AB20" s="30"/>
      <c r="AC20" s="30"/>
      <c r="AD20" s="30"/>
      <c r="AE20" s="30"/>
      <c r="AF20" s="30"/>
      <c r="AG20" s="31"/>
      <c r="AH20" s="31"/>
      <c r="AI20" s="31"/>
      <c r="AJ20" s="31"/>
      <c r="AK20" s="31"/>
      <c r="AL20" s="31"/>
    </row>
    <row r="21" spans="1:38" ht="39.950000000000003" customHeight="1" x14ac:dyDescent="0.25">
      <c r="A21" s="305">
        <v>9</v>
      </c>
      <c r="B21" s="307" t="s">
        <v>493</v>
      </c>
      <c r="C21" s="77">
        <v>26</v>
      </c>
      <c r="D21" s="78" t="s">
        <v>558</v>
      </c>
      <c r="E21" s="79" t="s">
        <v>494</v>
      </c>
      <c r="F21" s="46" t="s">
        <v>472</v>
      </c>
      <c r="G21" s="54" t="s">
        <v>596</v>
      </c>
      <c r="H21" s="38" t="s">
        <v>597</v>
      </c>
      <c r="I21" s="54">
        <v>33903017</v>
      </c>
      <c r="J21" s="100">
        <v>105</v>
      </c>
      <c r="K21" s="8"/>
      <c r="L21" s="109">
        <f t="shared" si="1"/>
        <v>0</v>
      </c>
      <c r="M21" s="109">
        <f t="shared" si="2"/>
        <v>0</v>
      </c>
      <c r="N21" s="120"/>
      <c r="O21" s="119">
        <f t="shared" si="3"/>
        <v>0</v>
      </c>
      <c r="P21" s="120"/>
      <c r="Q21" s="120"/>
      <c r="R21" s="120"/>
      <c r="S21" s="13">
        <f t="shared" si="4"/>
        <v>0</v>
      </c>
      <c r="T21" s="14" t="str">
        <f t="shared" si="0"/>
        <v>OK</v>
      </c>
      <c r="U21" s="197"/>
      <c r="V21" s="197"/>
      <c r="W21" s="197"/>
      <c r="X21" s="204"/>
      <c r="Y21" s="205"/>
      <c r="Z21" s="204"/>
      <c r="AA21" s="204"/>
      <c r="AB21" s="30"/>
      <c r="AC21" s="30"/>
      <c r="AD21" s="30"/>
      <c r="AE21" s="30"/>
      <c r="AF21" s="30"/>
      <c r="AG21" s="31"/>
      <c r="AH21" s="31"/>
      <c r="AI21" s="31"/>
      <c r="AJ21" s="31"/>
      <c r="AK21" s="31"/>
      <c r="AL21" s="31"/>
    </row>
    <row r="22" spans="1:38" ht="39.950000000000003" customHeight="1" x14ac:dyDescent="0.25">
      <c r="A22" s="306"/>
      <c r="B22" s="314"/>
      <c r="C22" s="77">
        <v>27</v>
      </c>
      <c r="D22" s="93" t="s">
        <v>559</v>
      </c>
      <c r="E22" s="94" t="s">
        <v>495</v>
      </c>
      <c r="F22" s="43" t="s">
        <v>472</v>
      </c>
      <c r="G22" s="54">
        <v>105392001</v>
      </c>
      <c r="H22" s="38" t="s">
        <v>597</v>
      </c>
      <c r="I22" s="54">
        <v>33903017</v>
      </c>
      <c r="J22" s="100">
        <v>450.09</v>
      </c>
      <c r="K22" s="8">
        <v>50</v>
      </c>
      <c r="L22" s="109">
        <f t="shared" si="1"/>
        <v>20</v>
      </c>
      <c r="M22" s="109">
        <f t="shared" si="2"/>
        <v>20</v>
      </c>
      <c r="N22" s="120"/>
      <c r="O22" s="119">
        <f t="shared" si="3"/>
        <v>12</v>
      </c>
      <c r="P22" s="120"/>
      <c r="Q22" s="120"/>
      <c r="R22" s="120"/>
      <c r="S22" s="13">
        <f t="shared" si="4"/>
        <v>30</v>
      </c>
      <c r="T22" s="14" t="str">
        <f t="shared" si="0"/>
        <v>OK</v>
      </c>
      <c r="U22" s="197"/>
      <c r="V22" s="197"/>
      <c r="W22" s="197"/>
      <c r="X22" s="204"/>
      <c r="Y22" s="198">
        <v>20</v>
      </c>
      <c r="Z22" s="204"/>
      <c r="AA22" s="204"/>
      <c r="AB22" s="30"/>
      <c r="AC22" s="30"/>
      <c r="AD22" s="30"/>
      <c r="AE22" s="30"/>
      <c r="AF22" s="30"/>
      <c r="AG22" s="31"/>
      <c r="AH22" s="31"/>
      <c r="AI22" s="31"/>
      <c r="AJ22" s="31"/>
      <c r="AK22" s="31"/>
      <c r="AL22" s="31"/>
    </row>
    <row r="23" spans="1:38" ht="39.950000000000003" customHeight="1" x14ac:dyDescent="0.25">
      <c r="A23" s="306"/>
      <c r="B23" s="308"/>
      <c r="C23" s="77">
        <v>28</v>
      </c>
      <c r="D23" s="67" t="s">
        <v>560</v>
      </c>
      <c r="E23" s="68" t="s">
        <v>496</v>
      </c>
      <c r="F23" s="43" t="s">
        <v>497</v>
      </c>
      <c r="G23" s="54">
        <v>105392001</v>
      </c>
      <c r="H23" s="38" t="s">
        <v>597</v>
      </c>
      <c r="I23" s="54">
        <v>33903017</v>
      </c>
      <c r="J23" s="100">
        <v>1371</v>
      </c>
      <c r="K23" s="8"/>
      <c r="L23" s="109">
        <f t="shared" si="1"/>
        <v>0</v>
      </c>
      <c r="M23" s="109">
        <f t="shared" si="2"/>
        <v>0</v>
      </c>
      <c r="N23" s="120"/>
      <c r="O23" s="119">
        <f t="shared" si="3"/>
        <v>0</v>
      </c>
      <c r="P23" s="120"/>
      <c r="Q23" s="120"/>
      <c r="R23" s="120"/>
      <c r="S23" s="13">
        <f t="shared" si="4"/>
        <v>0</v>
      </c>
      <c r="T23" s="14" t="str">
        <f t="shared" si="0"/>
        <v>OK</v>
      </c>
      <c r="U23" s="197"/>
      <c r="V23" s="197"/>
      <c r="W23" s="197"/>
      <c r="X23" s="204"/>
      <c r="Y23" s="205"/>
      <c r="Z23" s="204"/>
      <c r="AA23" s="204"/>
      <c r="AB23" s="30"/>
      <c r="AC23" s="30"/>
      <c r="AD23" s="30"/>
      <c r="AE23" s="30"/>
      <c r="AF23" s="30"/>
      <c r="AG23" s="31"/>
      <c r="AH23" s="31"/>
      <c r="AI23" s="31"/>
      <c r="AJ23" s="31"/>
      <c r="AK23" s="31"/>
      <c r="AL23" s="31"/>
    </row>
    <row r="24" spans="1:38" ht="39.950000000000003" customHeight="1" x14ac:dyDescent="0.25">
      <c r="A24" s="309">
        <v>10</v>
      </c>
      <c r="B24" s="311" t="s">
        <v>498</v>
      </c>
      <c r="C24" s="82">
        <v>29</v>
      </c>
      <c r="D24" s="83" t="s">
        <v>561</v>
      </c>
      <c r="E24" s="84" t="s">
        <v>499</v>
      </c>
      <c r="F24" s="85" t="s">
        <v>383</v>
      </c>
      <c r="G24" s="97" t="s">
        <v>598</v>
      </c>
      <c r="H24" s="238" t="s">
        <v>597</v>
      </c>
      <c r="I24" s="97">
        <v>33903029</v>
      </c>
      <c r="J24" s="101">
        <v>229.85</v>
      </c>
      <c r="K24" s="8">
        <v>30</v>
      </c>
      <c r="L24" s="109">
        <f t="shared" si="1"/>
        <v>0</v>
      </c>
      <c r="M24" s="109">
        <f t="shared" si="2"/>
        <v>0</v>
      </c>
      <c r="N24" s="120"/>
      <c r="O24" s="119">
        <f t="shared" si="3"/>
        <v>7</v>
      </c>
      <c r="P24" s="120"/>
      <c r="Q24" s="120"/>
      <c r="R24" s="120"/>
      <c r="S24" s="13">
        <f t="shared" si="4"/>
        <v>30</v>
      </c>
      <c r="T24" s="14" t="str">
        <f t="shared" si="0"/>
        <v>OK</v>
      </c>
      <c r="U24" s="197"/>
      <c r="V24" s="197"/>
      <c r="W24" s="197"/>
      <c r="X24" s="204"/>
      <c r="Y24" s="205"/>
      <c r="Z24" s="204"/>
      <c r="AA24" s="204"/>
      <c r="AB24" s="30"/>
      <c r="AC24" s="30"/>
      <c r="AD24" s="30"/>
      <c r="AE24" s="30"/>
      <c r="AF24" s="30"/>
      <c r="AG24" s="31"/>
      <c r="AH24" s="31"/>
      <c r="AI24" s="31"/>
      <c r="AJ24" s="31"/>
      <c r="AK24" s="31"/>
      <c r="AL24" s="31"/>
    </row>
    <row r="25" spans="1:38" ht="39.950000000000003" customHeight="1" x14ac:dyDescent="0.25">
      <c r="A25" s="310"/>
      <c r="B25" s="312"/>
      <c r="C25" s="82">
        <v>30</v>
      </c>
      <c r="D25" s="86" t="s">
        <v>562</v>
      </c>
      <c r="E25" s="87" t="s">
        <v>500</v>
      </c>
      <c r="F25" s="85" t="s">
        <v>383</v>
      </c>
      <c r="G25" s="97" t="s">
        <v>599</v>
      </c>
      <c r="H25" s="238" t="s">
        <v>597</v>
      </c>
      <c r="I25" s="97">
        <v>33903029</v>
      </c>
      <c r="J25" s="101">
        <v>471.08</v>
      </c>
      <c r="K25" s="8"/>
      <c r="L25" s="109">
        <f t="shared" si="1"/>
        <v>0</v>
      </c>
      <c r="M25" s="109">
        <f t="shared" si="2"/>
        <v>0</v>
      </c>
      <c r="N25" s="120"/>
      <c r="O25" s="119">
        <f t="shared" si="3"/>
        <v>0</v>
      </c>
      <c r="P25" s="120"/>
      <c r="Q25" s="120"/>
      <c r="R25" s="120"/>
      <c r="S25" s="13">
        <f t="shared" si="4"/>
        <v>0</v>
      </c>
      <c r="T25" s="14" t="str">
        <f t="shared" si="0"/>
        <v>OK</v>
      </c>
      <c r="U25" s="197"/>
      <c r="V25" s="197"/>
      <c r="W25" s="197"/>
      <c r="X25" s="204"/>
      <c r="Y25" s="205"/>
      <c r="Z25" s="204"/>
      <c r="AA25" s="204"/>
      <c r="AB25" s="30"/>
      <c r="AC25" s="30"/>
      <c r="AD25" s="30"/>
      <c r="AE25" s="30"/>
      <c r="AF25" s="30"/>
      <c r="AG25" s="31"/>
      <c r="AH25" s="31"/>
      <c r="AI25" s="31"/>
      <c r="AJ25" s="31"/>
      <c r="AK25" s="31"/>
      <c r="AL25" s="31"/>
    </row>
    <row r="26" spans="1:38" ht="39.950000000000003" customHeight="1" x14ac:dyDescent="0.25">
      <c r="A26" s="310"/>
      <c r="B26" s="313"/>
      <c r="C26" s="82">
        <v>31</v>
      </c>
      <c r="D26" s="89" t="s">
        <v>563</v>
      </c>
      <c r="E26" s="87" t="s">
        <v>501</v>
      </c>
      <c r="F26" s="85" t="s">
        <v>383</v>
      </c>
      <c r="G26" s="97" t="s">
        <v>599</v>
      </c>
      <c r="H26" s="238" t="s">
        <v>597</v>
      </c>
      <c r="I26" s="97">
        <v>33903029</v>
      </c>
      <c r="J26" s="101">
        <v>230.39</v>
      </c>
      <c r="K26" s="8">
        <v>20</v>
      </c>
      <c r="L26" s="109">
        <f t="shared" si="1"/>
        <v>0</v>
      </c>
      <c r="M26" s="109">
        <f t="shared" si="2"/>
        <v>0</v>
      </c>
      <c r="N26" s="120"/>
      <c r="O26" s="119">
        <f t="shared" si="3"/>
        <v>5</v>
      </c>
      <c r="P26" s="120"/>
      <c r="Q26" s="120"/>
      <c r="R26" s="120"/>
      <c r="S26" s="13">
        <f t="shared" si="4"/>
        <v>20</v>
      </c>
      <c r="T26" s="14" t="str">
        <f t="shared" si="0"/>
        <v>OK</v>
      </c>
      <c r="U26" s="197"/>
      <c r="V26" s="197"/>
      <c r="W26" s="197"/>
      <c r="X26" s="204"/>
      <c r="Y26" s="205"/>
      <c r="Z26" s="204"/>
      <c r="AA26" s="204"/>
      <c r="AB26" s="30"/>
      <c r="AC26" s="30"/>
      <c r="AD26" s="30"/>
      <c r="AE26" s="30"/>
      <c r="AF26" s="30"/>
      <c r="AG26" s="31"/>
      <c r="AH26" s="31"/>
      <c r="AI26" s="31"/>
      <c r="AJ26" s="31"/>
      <c r="AK26" s="31"/>
      <c r="AL26" s="31"/>
    </row>
    <row r="27" spans="1:38" ht="57.2" customHeight="1" x14ac:dyDescent="0.25">
      <c r="A27" s="305">
        <v>12</v>
      </c>
      <c r="B27" s="307" t="s">
        <v>467</v>
      </c>
      <c r="C27" s="77">
        <v>33</v>
      </c>
      <c r="D27" s="67" t="s">
        <v>564</v>
      </c>
      <c r="E27" s="68" t="s">
        <v>502</v>
      </c>
      <c r="F27" s="46" t="s">
        <v>503</v>
      </c>
      <c r="G27" s="54" t="s">
        <v>603</v>
      </c>
      <c r="H27" s="38" t="s">
        <v>597</v>
      </c>
      <c r="I27" s="54">
        <v>33903026</v>
      </c>
      <c r="J27" s="100">
        <v>43.53</v>
      </c>
      <c r="K27" s="8"/>
      <c r="L27" s="109">
        <f t="shared" si="1"/>
        <v>0</v>
      </c>
      <c r="M27" s="109">
        <f t="shared" si="2"/>
        <v>0</v>
      </c>
      <c r="N27" s="120"/>
      <c r="O27" s="119">
        <f t="shared" si="3"/>
        <v>0</v>
      </c>
      <c r="P27" s="120"/>
      <c r="Q27" s="120"/>
      <c r="R27" s="120"/>
      <c r="S27" s="13">
        <f t="shared" si="4"/>
        <v>0</v>
      </c>
      <c r="T27" s="14" t="str">
        <f t="shared" si="0"/>
        <v>OK</v>
      </c>
      <c r="U27" s="197"/>
      <c r="V27" s="197"/>
      <c r="W27" s="197"/>
      <c r="X27" s="205"/>
      <c r="Y27" s="204"/>
      <c r="Z27" s="204"/>
      <c r="AA27" s="204"/>
      <c r="AB27" s="30"/>
      <c r="AC27" s="30"/>
      <c r="AD27" s="30"/>
      <c r="AE27" s="30"/>
      <c r="AF27" s="30"/>
      <c r="AG27" s="31"/>
      <c r="AH27" s="31"/>
      <c r="AI27" s="31"/>
      <c r="AJ27" s="31"/>
      <c r="AK27" s="31"/>
      <c r="AL27" s="31"/>
    </row>
    <row r="28" spans="1:38" ht="57.2" customHeight="1" x14ac:dyDescent="0.25">
      <c r="A28" s="315"/>
      <c r="B28" s="314"/>
      <c r="C28" s="77">
        <v>34</v>
      </c>
      <c r="D28" s="67" t="s">
        <v>565</v>
      </c>
      <c r="E28" s="68" t="s">
        <v>504</v>
      </c>
      <c r="F28" s="46" t="s">
        <v>503</v>
      </c>
      <c r="G28" s="54" t="s">
        <v>603</v>
      </c>
      <c r="H28" s="38" t="s">
        <v>597</v>
      </c>
      <c r="I28" s="54">
        <v>33903026</v>
      </c>
      <c r="J28" s="100">
        <v>58.25</v>
      </c>
      <c r="K28" s="8"/>
      <c r="L28" s="109">
        <f t="shared" si="1"/>
        <v>0</v>
      </c>
      <c r="M28" s="109">
        <f t="shared" si="2"/>
        <v>0</v>
      </c>
      <c r="N28" s="120"/>
      <c r="O28" s="119">
        <f t="shared" si="3"/>
        <v>0</v>
      </c>
      <c r="P28" s="120"/>
      <c r="Q28" s="120"/>
      <c r="R28" s="120"/>
      <c r="S28" s="13">
        <f t="shared" si="4"/>
        <v>0</v>
      </c>
      <c r="T28" s="14" t="str">
        <f t="shared" si="0"/>
        <v>OK</v>
      </c>
      <c r="U28" s="197"/>
      <c r="V28" s="197"/>
      <c r="W28" s="197"/>
      <c r="X28" s="205"/>
      <c r="Y28" s="204"/>
      <c r="Z28" s="204"/>
      <c r="AA28" s="204"/>
      <c r="AB28" s="30"/>
      <c r="AC28" s="30"/>
      <c r="AD28" s="30"/>
      <c r="AE28" s="30"/>
      <c r="AF28" s="30"/>
      <c r="AG28" s="31"/>
      <c r="AH28" s="31"/>
      <c r="AI28" s="31"/>
      <c r="AJ28" s="31"/>
      <c r="AK28" s="31"/>
      <c r="AL28" s="31"/>
    </row>
    <row r="29" spans="1:38" ht="57.2" customHeight="1" x14ac:dyDescent="0.25">
      <c r="A29" s="315"/>
      <c r="B29" s="314"/>
      <c r="C29" s="77">
        <v>35</v>
      </c>
      <c r="D29" s="67" t="s">
        <v>566</v>
      </c>
      <c r="E29" s="68" t="s">
        <v>505</v>
      </c>
      <c r="F29" s="46" t="s">
        <v>503</v>
      </c>
      <c r="G29" s="54" t="s">
        <v>603</v>
      </c>
      <c r="H29" s="38" t="s">
        <v>597</v>
      </c>
      <c r="I29" s="54">
        <v>33903026</v>
      </c>
      <c r="J29" s="100">
        <v>308.75</v>
      </c>
      <c r="K29" s="8"/>
      <c r="L29" s="109">
        <f t="shared" si="1"/>
        <v>0</v>
      </c>
      <c r="M29" s="109">
        <f t="shared" si="2"/>
        <v>0</v>
      </c>
      <c r="N29" s="120"/>
      <c r="O29" s="119">
        <f t="shared" si="3"/>
        <v>0</v>
      </c>
      <c r="P29" s="120"/>
      <c r="Q29" s="120"/>
      <c r="R29" s="120"/>
      <c r="S29" s="13">
        <f t="shared" si="4"/>
        <v>0</v>
      </c>
      <c r="T29" s="14" t="str">
        <f t="shared" si="0"/>
        <v>OK</v>
      </c>
      <c r="U29" s="197"/>
      <c r="V29" s="197"/>
      <c r="W29" s="197"/>
      <c r="X29" s="205"/>
      <c r="Y29" s="204"/>
      <c r="Z29" s="204"/>
      <c r="AA29" s="204"/>
      <c r="AB29" s="30"/>
      <c r="AC29" s="30"/>
      <c r="AD29" s="30"/>
      <c r="AE29" s="30"/>
      <c r="AF29" s="30"/>
      <c r="AG29" s="31"/>
      <c r="AH29" s="31"/>
      <c r="AI29" s="31"/>
      <c r="AJ29" s="31"/>
      <c r="AK29" s="31"/>
      <c r="AL29" s="31"/>
    </row>
    <row r="30" spans="1:38" ht="69" customHeight="1" x14ac:dyDescent="0.25">
      <c r="A30" s="315"/>
      <c r="B30" s="314"/>
      <c r="C30" s="77">
        <v>36</v>
      </c>
      <c r="D30" s="67" t="s">
        <v>567</v>
      </c>
      <c r="E30" s="68" t="s">
        <v>506</v>
      </c>
      <c r="F30" s="46" t="s">
        <v>503</v>
      </c>
      <c r="G30" s="54" t="s">
        <v>603</v>
      </c>
      <c r="H30" s="38" t="s">
        <v>597</v>
      </c>
      <c r="I30" s="54">
        <v>33903026</v>
      </c>
      <c r="J30" s="100">
        <v>88.13</v>
      </c>
      <c r="K30" s="8">
        <v>30</v>
      </c>
      <c r="L30" s="109">
        <f t="shared" si="1"/>
        <v>0</v>
      </c>
      <c r="M30" s="109">
        <f t="shared" si="2"/>
        <v>0</v>
      </c>
      <c r="N30" s="120"/>
      <c r="O30" s="119">
        <f t="shared" si="3"/>
        <v>7</v>
      </c>
      <c r="P30" s="120"/>
      <c r="Q30" s="120"/>
      <c r="R30" s="120"/>
      <c r="S30" s="13">
        <f t="shared" si="4"/>
        <v>30</v>
      </c>
      <c r="T30" s="14" t="str">
        <f t="shared" si="0"/>
        <v>OK</v>
      </c>
      <c r="U30" s="197"/>
      <c r="V30" s="197"/>
      <c r="W30" s="197"/>
      <c r="X30" s="204"/>
      <c r="Y30" s="204"/>
      <c r="Z30" s="204"/>
      <c r="AA30" s="204"/>
      <c r="AB30" s="30"/>
      <c r="AC30" s="30"/>
      <c r="AD30" s="30"/>
      <c r="AE30" s="30"/>
      <c r="AF30" s="30"/>
      <c r="AG30" s="31"/>
      <c r="AH30" s="31"/>
      <c r="AI30" s="31"/>
      <c r="AJ30" s="31"/>
      <c r="AK30" s="31"/>
      <c r="AL30" s="31"/>
    </row>
    <row r="31" spans="1:38" ht="39.950000000000003" customHeight="1" x14ac:dyDescent="0.25">
      <c r="A31" s="315"/>
      <c r="B31" s="314"/>
      <c r="C31" s="77">
        <v>37</v>
      </c>
      <c r="D31" s="95" t="s">
        <v>568</v>
      </c>
      <c r="E31" s="94" t="s">
        <v>506</v>
      </c>
      <c r="F31" s="46" t="s">
        <v>503</v>
      </c>
      <c r="G31" s="54" t="s">
        <v>603</v>
      </c>
      <c r="H31" s="38" t="s">
        <v>597</v>
      </c>
      <c r="I31" s="54">
        <v>33903026</v>
      </c>
      <c r="J31" s="100">
        <v>333.27</v>
      </c>
      <c r="K31" s="8">
        <v>30</v>
      </c>
      <c r="L31" s="109">
        <f t="shared" si="1"/>
        <v>30</v>
      </c>
      <c r="M31" s="109">
        <f t="shared" si="2"/>
        <v>30</v>
      </c>
      <c r="N31" s="120"/>
      <c r="O31" s="119">
        <f t="shared" si="3"/>
        <v>7</v>
      </c>
      <c r="P31" s="120"/>
      <c r="Q31" s="120"/>
      <c r="R31" s="120"/>
      <c r="S31" s="13">
        <f t="shared" si="4"/>
        <v>0</v>
      </c>
      <c r="T31" s="14" t="str">
        <f t="shared" si="0"/>
        <v>OK</v>
      </c>
      <c r="U31" s="197"/>
      <c r="V31" s="197"/>
      <c r="W31" s="197"/>
      <c r="X31" s="204"/>
      <c r="Y31" s="204"/>
      <c r="Z31" s="198">
        <v>30</v>
      </c>
      <c r="AA31" s="204"/>
      <c r="AB31" s="30"/>
      <c r="AC31" s="30"/>
      <c r="AD31" s="30"/>
      <c r="AE31" s="30"/>
      <c r="AF31" s="30"/>
      <c r="AG31" s="31"/>
      <c r="AH31" s="31"/>
      <c r="AI31" s="31"/>
      <c r="AJ31" s="31"/>
      <c r="AK31" s="31"/>
      <c r="AL31" s="31"/>
    </row>
    <row r="32" spans="1:38" ht="39.950000000000003" customHeight="1" x14ac:dyDescent="0.25">
      <c r="A32" s="315"/>
      <c r="B32" s="314"/>
      <c r="C32" s="77">
        <v>38</v>
      </c>
      <c r="D32" s="95" t="s">
        <v>569</v>
      </c>
      <c r="E32" s="94" t="s">
        <v>507</v>
      </c>
      <c r="F32" s="46" t="s">
        <v>503</v>
      </c>
      <c r="G32" s="54" t="s">
        <v>603</v>
      </c>
      <c r="H32" s="38" t="s">
        <v>597</v>
      </c>
      <c r="I32" s="54">
        <v>33903026</v>
      </c>
      <c r="J32" s="100">
        <v>331.19</v>
      </c>
      <c r="K32" s="8"/>
      <c r="L32" s="109">
        <f t="shared" si="1"/>
        <v>0</v>
      </c>
      <c r="M32" s="109">
        <f t="shared" si="2"/>
        <v>0</v>
      </c>
      <c r="N32" s="120"/>
      <c r="O32" s="119">
        <f t="shared" si="3"/>
        <v>0</v>
      </c>
      <c r="P32" s="120"/>
      <c r="Q32" s="120"/>
      <c r="R32" s="120"/>
      <c r="S32" s="13">
        <f t="shared" si="4"/>
        <v>0</v>
      </c>
      <c r="T32" s="14" t="str">
        <f t="shared" si="0"/>
        <v>OK</v>
      </c>
      <c r="U32" s="197"/>
      <c r="V32" s="197"/>
      <c r="W32" s="197"/>
      <c r="X32" s="204"/>
      <c r="Y32" s="204"/>
      <c r="Z32" s="204"/>
      <c r="AA32" s="204"/>
      <c r="AB32" s="30"/>
      <c r="AC32" s="30"/>
      <c r="AD32" s="30"/>
      <c r="AE32" s="30"/>
      <c r="AF32" s="30"/>
      <c r="AG32" s="31"/>
      <c r="AH32" s="31"/>
      <c r="AI32" s="31"/>
      <c r="AJ32" s="31"/>
      <c r="AK32" s="31"/>
      <c r="AL32" s="31"/>
    </row>
    <row r="33" spans="1:38" ht="39.950000000000003" customHeight="1" x14ac:dyDescent="0.25">
      <c r="A33" s="315"/>
      <c r="B33" s="308"/>
      <c r="C33" s="77">
        <v>39</v>
      </c>
      <c r="D33" s="67" t="s">
        <v>570</v>
      </c>
      <c r="E33" s="68" t="s">
        <v>508</v>
      </c>
      <c r="F33" s="46" t="s">
        <v>503</v>
      </c>
      <c r="G33" s="54" t="s">
        <v>603</v>
      </c>
      <c r="H33" s="38" t="s">
        <v>597</v>
      </c>
      <c r="I33" s="54">
        <v>33903026</v>
      </c>
      <c r="J33" s="100">
        <v>549.65</v>
      </c>
      <c r="K33" s="8"/>
      <c r="L33" s="109">
        <f t="shared" si="1"/>
        <v>0</v>
      </c>
      <c r="M33" s="109">
        <f t="shared" si="2"/>
        <v>0</v>
      </c>
      <c r="N33" s="120"/>
      <c r="O33" s="119">
        <f t="shared" si="3"/>
        <v>0</v>
      </c>
      <c r="P33" s="120"/>
      <c r="Q33" s="120"/>
      <c r="R33" s="120"/>
      <c r="S33" s="13">
        <f t="shared" si="4"/>
        <v>0</v>
      </c>
      <c r="T33" s="14" t="str">
        <f t="shared" si="0"/>
        <v>OK</v>
      </c>
      <c r="U33" s="197"/>
      <c r="V33" s="197"/>
      <c r="W33" s="197"/>
      <c r="X33" s="204"/>
      <c r="Y33" s="204"/>
      <c r="Z33" s="204"/>
      <c r="AA33" s="204"/>
      <c r="AB33" s="30"/>
      <c r="AC33" s="30"/>
      <c r="AD33" s="30"/>
      <c r="AE33" s="30"/>
      <c r="AF33" s="30"/>
      <c r="AG33" s="31"/>
      <c r="AH33" s="31"/>
      <c r="AI33" s="31"/>
      <c r="AJ33" s="31"/>
      <c r="AK33" s="31"/>
      <c r="AL33" s="31"/>
    </row>
    <row r="34" spans="1:38" ht="39.950000000000003" customHeight="1" x14ac:dyDescent="0.25">
      <c r="A34" s="309">
        <v>18</v>
      </c>
      <c r="B34" s="311" t="s">
        <v>509</v>
      </c>
      <c r="C34" s="82">
        <v>59</v>
      </c>
      <c r="D34" s="90" t="s">
        <v>571</v>
      </c>
      <c r="E34" s="91" t="s">
        <v>510</v>
      </c>
      <c r="F34" s="85" t="s">
        <v>472</v>
      </c>
      <c r="G34" s="97" t="s">
        <v>604</v>
      </c>
      <c r="H34" s="238" t="s">
        <v>597</v>
      </c>
      <c r="I34" s="97">
        <v>33903017</v>
      </c>
      <c r="J34" s="101">
        <v>241.02</v>
      </c>
      <c r="K34" s="8">
        <v>80</v>
      </c>
      <c r="L34" s="109">
        <f t="shared" si="1"/>
        <v>15</v>
      </c>
      <c r="M34" s="109">
        <f t="shared" si="2"/>
        <v>15</v>
      </c>
      <c r="N34" s="120"/>
      <c r="O34" s="119">
        <f t="shared" si="3"/>
        <v>20</v>
      </c>
      <c r="P34" s="120"/>
      <c r="Q34" s="120"/>
      <c r="R34" s="120"/>
      <c r="S34" s="13">
        <f t="shared" si="4"/>
        <v>65</v>
      </c>
      <c r="T34" s="14" t="str">
        <f t="shared" si="0"/>
        <v>OK</v>
      </c>
      <c r="U34" s="197"/>
      <c r="V34" s="197"/>
      <c r="W34" s="197"/>
      <c r="X34" s="204"/>
      <c r="Y34" s="204"/>
      <c r="Z34" s="204"/>
      <c r="AA34" s="198">
        <v>15</v>
      </c>
      <c r="AB34" s="30"/>
      <c r="AC34" s="30"/>
      <c r="AD34" s="30"/>
      <c r="AE34" s="30"/>
      <c r="AF34" s="30"/>
      <c r="AG34" s="31"/>
      <c r="AH34" s="31"/>
      <c r="AI34" s="31"/>
      <c r="AJ34" s="31"/>
      <c r="AK34" s="31"/>
      <c r="AL34" s="31"/>
    </row>
    <row r="35" spans="1:38" ht="39.950000000000003" customHeight="1" x14ac:dyDescent="0.25">
      <c r="A35" s="310"/>
      <c r="B35" s="312"/>
      <c r="C35" s="82">
        <v>60</v>
      </c>
      <c r="D35" s="90" t="s">
        <v>572</v>
      </c>
      <c r="E35" s="91" t="s">
        <v>730</v>
      </c>
      <c r="F35" s="85" t="s">
        <v>472</v>
      </c>
      <c r="G35" s="97" t="s">
        <v>605</v>
      </c>
      <c r="H35" s="238" t="s">
        <v>597</v>
      </c>
      <c r="I35" s="97">
        <v>33903017</v>
      </c>
      <c r="J35" s="101">
        <v>285.95999999999998</v>
      </c>
      <c r="K35" s="8">
        <v>50</v>
      </c>
      <c r="L35" s="109">
        <f t="shared" si="1"/>
        <v>50</v>
      </c>
      <c r="M35" s="109">
        <f t="shared" si="2"/>
        <v>50</v>
      </c>
      <c r="N35" s="120"/>
      <c r="O35" s="119">
        <f t="shared" si="3"/>
        <v>12</v>
      </c>
      <c r="P35" s="120"/>
      <c r="Q35" s="120"/>
      <c r="R35" s="120"/>
      <c r="S35" s="13">
        <f t="shared" si="4"/>
        <v>0</v>
      </c>
      <c r="T35" s="14" t="str">
        <f t="shared" si="0"/>
        <v>OK</v>
      </c>
      <c r="U35" s="198">
        <v>20</v>
      </c>
      <c r="V35" s="197"/>
      <c r="W35" s="197"/>
      <c r="X35" s="204"/>
      <c r="Y35" s="204"/>
      <c r="Z35" s="204"/>
      <c r="AA35" s="198">
        <v>30</v>
      </c>
      <c r="AB35" s="30"/>
      <c r="AC35" s="30"/>
      <c r="AD35" s="30"/>
      <c r="AE35" s="30"/>
      <c r="AF35" s="30"/>
      <c r="AG35" s="31"/>
      <c r="AH35" s="31"/>
      <c r="AI35" s="31"/>
      <c r="AJ35" s="31"/>
      <c r="AK35" s="31"/>
      <c r="AL35" s="31"/>
    </row>
    <row r="36" spans="1:38" ht="39.950000000000003" customHeight="1" x14ac:dyDescent="0.25">
      <c r="A36" s="310"/>
      <c r="B36" s="312"/>
      <c r="C36" s="82">
        <v>61</v>
      </c>
      <c r="D36" s="90" t="s">
        <v>573</v>
      </c>
      <c r="E36" s="91" t="s">
        <v>512</v>
      </c>
      <c r="F36" s="85" t="s">
        <v>472</v>
      </c>
      <c r="G36" s="97" t="s">
        <v>605</v>
      </c>
      <c r="H36" s="238" t="s">
        <v>597</v>
      </c>
      <c r="I36" s="97">
        <v>33903017</v>
      </c>
      <c r="J36" s="101">
        <v>652.70000000000005</v>
      </c>
      <c r="K36" s="8"/>
      <c r="L36" s="109">
        <f t="shared" si="1"/>
        <v>0</v>
      </c>
      <c r="M36" s="109">
        <f t="shared" si="2"/>
        <v>0</v>
      </c>
      <c r="N36" s="120"/>
      <c r="O36" s="119">
        <f t="shared" si="3"/>
        <v>0</v>
      </c>
      <c r="P36" s="120"/>
      <c r="Q36" s="120"/>
      <c r="R36" s="120"/>
      <c r="S36" s="13">
        <f t="shared" si="4"/>
        <v>0</v>
      </c>
      <c r="T36" s="14" t="str">
        <f t="shared" si="0"/>
        <v>OK</v>
      </c>
      <c r="U36" s="197"/>
      <c r="V36" s="197"/>
      <c r="W36" s="197"/>
      <c r="X36" s="204"/>
      <c r="Y36" s="204"/>
      <c r="Z36" s="204"/>
      <c r="AA36" s="204"/>
      <c r="AB36" s="30"/>
      <c r="AC36" s="30"/>
      <c r="AD36" s="30"/>
      <c r="AE36" s="30"/>
      <c r="AF36" s="30"/>
      <c r="AG36" s="31"/>
      <c r="AH36" s="31"/>
      <c r="AI36" s="31"/>
      <c r="AJ36" s="31"/>
      <c r="AK36" s="31"/>
      <c r="AL36" s="31"/>
    </row>
    <row r="37" spans="1:38" ht="39.950000000000003" customHeight="1" x14ac:dyDescent="0.25">
      <c r="A37" s="310"/>
      <c r="B37" s="312"/>
      <c r="C37" s="82">
        <v>62</v>
      </c>
      <c r="D37" s="92" t="s">
        <v>574</v>
      </c>
      <c r="E37" s="91" t="s">
        <v>513</v>
      </c>
      <c r="F37" s="85" t="s">
        <v>472</v>
      </c>
      <c r="G37" s="97" t="s">
        <v>605</v>
      </c>
      <c r="H37" s="238" t="s">
        <v>597</v>
      </c>
      <c r="I37" s="97">
        <v>33903017</v>
      </c>
      <c r="J37" s="101">
        <v>646.72</v>
      </c>
      <c r="K37" s="8"/>
      <c r="L37" s="109">
        <f t="shared" si="1"/>
        <v>0</v>
      </c>
      <c r="M37" s="109">
        <f t="shared" si="2"/>
        <v>0</v>
      </c>
      <c r="N37" s="120"/>
      <c r="O37" s="119">
        <f t="shared" si="3"/>
        <v>0</v>
      </c>
      <c r="P37" s="120"/>
      <c r="Q37" s="120"/>
      <c r="R37" s="120"/>
      <c r="S37" s="13">
        <f t="shared" si="4"/>
        <v>0</v>
      </c>
      <c r="T37" s="14" t="str">
        <f t="shared" si="0"/>
        <v>OK</v>
      </c>
      <c r="U37" s="197"/>
      <c r="V37" s="197"/>
      <c r="W37" s="197"/>
      <c r="X37" s="204"/>
      <c r="Y37" s="204"/>
      <c r="Z37" s="204"/>
      <c r="AA37" s="204"/>
      <c r="AB37" s="30"/>
      <c r="AC37" s="30"/>
      <c r="AD37" s="30"/>
      <c r="AE37" s="30"/>
      <c r="AF37" s="30"/>
      <c r="AG37" s="31"/>
      <c r="AH37" s="31"/>
      <c r="AI37" s="31"/>
      <c r="AJ37" s="31"/>
      <c r="AK37" s="31"/>
      <c r="AL37" s="31"/>
    </row>
    <row r="38" spans="1:38" ht="39.950000000000003" customHeight="1" x14ac:dyDescent="0.25">
      <c r="A38" s="310"/>
      <c r="B38" s="312"/>
      <c r="C38" s="82">
        <v>63</v>
      </c>
      <c r="D38" s="89" t="s">
        <v>575</v>
      </c>
      <c r="E38" s="87" t="s">
        <v>514</v>
      </c>
      <c r="F38" s="85" t="s">
        <v>472</v>
      </c>
      <c r="G38" s="97" t="s">
        <v>605</v>
      </c>
      <c r="H38" s="238" t="s">
        <v>597</v>
      </c>
      <c r="I38" s="97">
        <v>33903017</v>
      </c>
      <c r="J38" s="101">
        <v>1144.82</v>
      </c>
      <c r="K38" s="8"/>
      <c r="L38" s="109">
        <f t="shared" si="1"/>
        <v>0</v>
      </c>
      <c r="M38" s="109">
        <f t="shared" si="2"/>
        <v>0</v>
      </c>
      <c r="N38" s="120"/>
      <c r="O38" s="119">
        <f t="shared" si="3"/>
        <v>0</v>
      </c>
      <c r="P38" s="120"/>
      <c r="Q38" s="120"/>
      <c r="R38" s="120"/>
      <c r="S38" s="13">
        <f t="shared" si="4"/>
        <v>0</v>
      </c>
      <c r="T38" s="14" t="str">
        <f t="shared" si="0"/>
        <v>OK</v>
      </c>
      <c r="U38" s="197"/>
      <c r="V38" s="197"/>
      <c r="W38" s="197"/>
      <c r="X38" s="204"/>
      <c r="Y38" s="204"/>
      <c r="Z38" s="205"/>
      <c r="AA38" s="204"/>
      <c r="AB38" s="30"/>
      <c r="AC38" s="30"/>
      <c r="AD38" s="30"/>
      <c r="AE38" s="30"/>
      <c r="AF38" s="30"/>
      <c r="AG38" s="31"/>
      <c r="AH38" s="31"/>
      <c r="AI38" s="31"/>
      <c r="AJ38" s="31"/>
      <c r="AK38" s="31"/>
      <c r="AL38" s="31"/>
    </row>
    <row r="39" spans="1:38" ht="39.950000000000003" customHeight="1" x14ac:dyDescent="0.25">
      <c r="A39" s="310"/>
      <c r="B39" s="312"/>
      <c r="C39" s="82">
        <v>64</v>
      </c>
      <c r="D39" s="90" t="s">
        <v>576</v>
      </c>
      <c r="E39" s="91" t="s">
        <v>515</v>
      </c>
      <c r="F39" s="85" t="s">
        <v>472</v>
      </c>
      <c r="G39" s="97" t="s">
        <v>606</v>
      </c>
      <c r="H39" s="238" t="s">
        <v>597</v>
      </c>
      <c r="I39" s="97">
        <v>33903017</v>
      </c>
      <c r="J39" s="101">
        <v>2771.79</v>
      </c>
      <c r="K39" s="8">
        <v>20</v>
      </c>
      <c r="L39" s="109">
        <f t="shared" si="1"/>
        <v>6</v>
      </c>
      <c r="M39" s="109">
        <f t="shared" si="2"/>
        <v>6</v>
      </c>
      <c r="N39" s="120"/>
      <c r="O39" s="119">
        <f t="shared" si="3"/>
        <v>5</v>
      </c>
      <c r="P39" s="120"/>
      <c r="Q39" s="120"/>
      <c r="R39" s="120"/>
      <c r="S39" s="13">
        <f t="shared" si="4"/>
        <v>14</v>
      </c>
      <c r="T39" s="14" t="str">
        <f t="shared" si="0"/>
        <v>OK</v>
      </c>
      <c r="U39" s="197"/>
      <c r="V39" s="197"/>
      <c r="W39" s="197"/>
      <c r="X39" s="204"/>
      <c r="Y39" s="204"/>
      <c r="Z39" s="205"/>
      <c r="AA39" s="198">
        <v>6</v>
      </c>
      <c r="AB39" s="30"/>
      <c r="AC39" s="30"/>
      <c r="AD39" s="30"/>
      <c r="AE39" s="30"/>
      <c r="AF39" s="30"/>
      <c r="AG39" s="31"/>
      <c r="AH39" s="31"/>
      <c r="AI39" s="31"/>
      <c r="AJ39" s="31"/>
      <c r="AK39" s="31"/>
      <c r="AL39" s="31"/>
    </row>
    <row r="40" spans="1:38" ht="39.950000000000003" customHeight="1" x14ac:dyDescent="0.25">
      <c r="A40" s="310"/>
      <c r="B40" s="313"/>
      <c r="C40" s="82">
        <v>65</v>
      </c>
      <c r="D40" s="90" t="s">
        <v>577</v>
      </c>
      <c r="E40" s="91" t="s">
        <v>516</v>
      </c>
      <c r="F40" s="85" t="s">
        <v>472</v>
      </c>
      <c r="G40" s="97" t="s">
        <v>607</v>
      </c>
      <c r="H40" s="238" t="s">
        <v>597</v>
      </c>
      <c r="I40" s="97">
        <v>33903017</v>
      </c>
      <c r="J40" s="101">
        <v>1058.8599999999999</v>
      </c>
      <c r="K40" s="8">
        <v>50</v>
      </c>
      <c r="L40" s="109">
        <f t="shared" si="1"/>
        <v>6</v>
      </c>
      <c r="M40" s="109">
        <f t="shared" si="2"/>
        <v>6</v>
      </c>
      <c r="N40" s="120">
        <v>-2</v>
      </c>
      <c r="O40" s="119">
        <f t="shared" si="3"/>
        <v>12</v>
      </c>
      <c r="P40" s="120"/>
      <c r="Q40" s="120"/>
      <c r="R40" s="120"/>
      <c r="S40" s="13">
        <f t="shared" si="4"/>
        <v>42</v>
      </c>
      <c r="T40" s="14" t="str">
        <f t="shared" si="0"/>
        <v>OK</v>
      </c>
      <c r="U40" s="197"/>
      <c r="V40" s="197"/>
      <c r="W40" s="197"/>
      <c r="X40" s="204"/>
      <c r="Y40" s="204"/>
      <c r="Z40" s="205"/>
      <c r="AA40" s="198">
        <v>6</v>
      </c>
      <c r="AB40" s="30"/>
      <c r="AC40" s="30"/>
      <c r="AD40" s="30"/>
      <c r="AE40" s="30"/>
      <c r="AF40" s="30"/>
      <c r="AG40" s="31"/>
      <c r="AH40" s="31"/>
      <c r="AI40" s="31"/>
      <c r="AJ40" s="31"/>
      <c r="AK40" s="31"/>
      <c r="AL40" s="31"/>
    </row>
    <row r="41" spans="1:38" ht="39.950000000000003" customHeight="1" x14ac:dyDescent="0.25">
      <c r="A41" s="75">
        <v>21</v>
      </c>
      <c r="B41" s="76" t="s">
        <v>517</v>
      </c>
      <c r="C41" s="77">
        <v>68</v>
      </c>
      <c r="D41" s="95" t="s">
        <v>578</v>
      </c>
      <c r="E41" s="94" t="s">
        <v>518</v>
      </c>
      <c r="F41" s="46" t="s">
        <v>519</v>
      </c>
      <c r="G41" s="54" t="s">
        <v>608</v>
      </c>
      <c r="H41" s="38" t="s">
        <v>597</v>
      </c>
      <c r="I41" s="54">
        <v>33903016</v>
      </c>
      <c r="J41" s="100">
        <v>56.81</v>
      </c>
      <c r="K41" s="8"/>
      <c r="L41" s="109">
        <f t="shared" si="1"/>
        <v>0</v>
      </c>
      <c r="M41" s="109">
        <f t="shared" si="2"/>
        <v>0</v>
      </c>
      <c r="N41" s="120"/>
      <c r="O41" s="119">
        <f t="shared" si="3"/>
        <v>0</v>
      </c>
      <c r="P41" s="120"/>
      <c r="Q41" s="120"/>
      <c r="R41" s="120"/>
      <c r="S41" s="13">
        <f t="shared" si="4"/>
        <v>0</v>
      </c>
      <c r="T41" s="14" t="str">
        <f t="shared" si="0"/>
        <v>OK</v>
      </c>
      <c r="U41" s="197"/>
      <c r="V41" s="197"/>
      <c r="W41" s="197"/>
      <c r="X41" s="204"/>
      <c r="Y41" s="204"/>
      <c r="Z41" s="205"/>
      <c r="AA41" s="204"/>
      <c r="AB41" s="30"/>
      <c r="AC41" s="30"/>
      <c r="AD41" s="30"/>
      <c r="AE41" s="30"/>
      <c r="AF41" s="30"/>
      <c r="AG41" s="31"/>
      <c r="AH41" s="31"/>
      <c r="AI41" s="31"/>
      <c r="AJ41" s="31"/>
      <c r="AK41" s="31"/>
      <c r="AL41" s="31"/>
    </row>
    <row r="42" spans="1:38" ht="39.950000000000003" customHeight="1" x14ac:dyDescent="0.25">
      <c r="A42" s="309">
        <v>23</v>
      </c>
      <c r="B42" s="311" t="s">
        <v>520</v>
      </c>
      <c r="C42" s="82">
        <v>75</v>
      </c>
      <c r="D42" s="83" t="s">
        <v>579</v>
      </c>
      <c r="E42" s="84" t="s">
        <v>521</v>
      </c>
      <c r="F42" s="85" t="s">
        <v>522</v>
      </c>
      <c r="G42" s="97" t="s">
        <v>609</v>
      </c>
      <c r="H42" s="238" t="s">
        <v>597</v>
      </c>
      <c r="I42" s="97">
        <v>33903017</v>
      </c>
      <c r="J42" s="101">
        <v>13.87</v>
      </c>
      <c r="K42" s="8"/>
      <c r="L42" s="109">
        <f t="shared" si="1"/>
        <v>0</v>
      </c>
      <c r="M42" s="109">
        <f t="shared" si="2"/>
        <v>0</v>
      </c>
      <c r="N42" s="120"/>
      <c r="O42" s="119">
        <f t="shared" si="3"/>
        <v>0</v>
      </c>
      <c r="P42" s="120"/>
      <c r="Q42" s="120"/>
      <c r="R42" s="120"/>
      <c r="S42" s="13">
        <f t="shared" si="4"/>
        <v>0</v>
      </c>
      <c r="T42" s="14" t="str">
        <f t="shared" si="0"/>
        <v>OK</v>
      </c>
      <c r="U42" s="197"/>
      <c r="V42" s="197"/>
      <c r="W42" s="197"/>
      <c r="X42" s="204"/>
      <c r="Y42" s="204"/>
      <c r="Z42" s="205"/>
      <c r="AA42" s="204"/>
      <c r="AB42" s="30"/>
      <c r="AC42" s="30"/>
      <c r="AD42" s="30"/>
      <c r="AE42" s="30"/>
      <c r="AF42" s="30"/>
      <c r="AG42" s="31"/>
      <c r="AH42" s="31"/>
      <c r="AI42" s="31"/>
      <c r="AJ42" s="31"/>
      <c r="AK42" s="31"/>
      <c r="AL42" s="31"/>
    </row>
    <row r="43" spans="1:38" ht="39.950000000000003" customHeight="1" x14ac:dyDescent="0.25">
      <c r="A43" s="310"/>
      <c r="B43" s="312"/>
      <c r="C43" s="82">
        <v>76</v>
      </c>
      <c r="D43" s="83" t="s">
        <v>580</v>
      </c>
      <c r="E43" s="84" t="s">
        <v>523</v>
      </c>
      <c r="F43" s="85" t="s">
        <v>524</v>
      </c>
      <c r="G43" s="97">
        <v>3816046</v>
      </c>
      <c r="H43" s="238" t="s">
        <v>597</v>
      </c>
      <c r="I43" s="97">
        <v>33903016</v>
      </c>
      <c r="J43" s="101">
        <v>24.91</v>
      </c>
      <c r="K43" s="8"/>
      <c r="L43" s="109">
        <f t="shared" si="1"/>
        <v>0</v>
      </c>
      <c r="M43" s="109">
        <f t="shared" si="2"/>
        <v>0</v>
      </c>
      <c r="N43" s="120"/>
      <c r="O43" s="119">
        <f t="shared" si="3"/>
        <v>0</v>
      </c>
      <c r="P43" s="120"/>
      <c r="Q43" s="120"/>
      <c r="R43" s="120"/>
      <c r="S43" s="13">
        <f t="shared" si="4"/>
        <v>0</v>
      </c>
      <c r="T43" s="14" t="str">
        <f t="shared" si="0"/>
        <v>OK</v>
      </c>
      <c r="U43" s="197"/>
      <c r="V43" s="197"/>
      <c r="W43" s="197"/>
      <c r="X43" s="204"/>
      <c r="Y43" s="204"/>
      <c r="Z43" s="205"/>
      <c r="AA43" s="204"/>
      <c r="AB43" s="30"/>
      <c r="AC43" s="30"/>
      <c r="AD43" s="30"/>
      <c r="AE43" s="30"/>
      <c r="AF43" s="30"/>
      <c r="AG43" s="31"/>
      <c r="AH43" s="31"/>
      <c r="AI43" s="31"/>
      <c r="AJ43" s="31"/>
      <c r="AK43" s="31"/>
      <c r="AL43" s="31"/>
    </row>
    <row r="44" spans="1:38" ht="39.950000000000003" customHeight="1" x14ac:dyDescent="0.25">
      <c r="A44" s="310"/>
      <c r="B44" s="313"/>
      <c r="C44" s="82">
        <v>77</v>
      </c>
      <c r="D44" s="83" t="s">
        <v>581</v>
      </c>
      <c r="E44" s="84" t="s">
        <v>523</v>
      </c>
      <c r="F44" s="85" t="s">
        <v>525</v>
      </c>
      <c r="G44" s="97">
        <v>36021004</v>
      </c>
      <c r="H44" s="238" t="s">
        <v>597</v>
      </c>
      <c r="I44" s="97">
        <v>33903011</v>
      </c>
      <c r="J44" s="101">
        <v>27.94</v>
      </c>
      <c r="K44" s="8"/>
      <c r="L44" s="109">
        <f t="shared" si="1"/>
        <v>0</v>
      </c>
      <c r="M44" s="109">
        <f t="shared" si="2"/>
        <v>0</v>
      </c>
      <c r="N44" s="120"/>
      <c r="O44" s="119">
        <f t="shared" si="3"/>
        <v>0</v>
      </c>
      <c r="P44" s="120"/>
      <c r="Q44" s="120"/>
      <c r="R44" s="120"/>
      <c r="S44" s="13">
        <f t="shared" si="4"/>
        <v>0</v>
      </c>
      <c r="T44" s="14" t="str">
        <f t="shared" si="0"/>
        <v>OK</v>
      </c>
      <c r="U44" s="197"/>
      <c r="V44" s="197"/>
      <c r="W44" s="197"/>
      <c r="X44" s="204"/>
      <c r="Y44" s="204"/>
      <c r="Z44" s="205"/>
      <c r="AA44" s="204"/>
      <c r="AB44" s="30"/>
      <c r="AC44" s="30"/>
      <c r="AD44" s="30"/>
      <c r="AE44" s="30"/>
      <c r="AF44" s="30"/>
      <c r="AG44" s="31"/>
      <c r="AH44" s="31"/>
      <c r="AI44" s="31"/>
      <c r="AJ44" s="31"/>
      <c r="AK44" s="31"/>
      <c r="AL44" s="31"/>
    </row>
    <row r="45" spans="1:38" ht="39.950000000000003" customHeight="1" x14ac:dyDescent="0.25">
      <c r="A45" s="75">
        <v>24</v>
      </c>
      <c r="B45" s="76" t="s">
        <v>526</v>
      </c>
      <c r="C45" s="77">
        <v>78</v>
      </c>
      <c r="D45" s="96" t="s">
        <v>582</v>
      </c>
      <c r="E45" s="68" t="s">
        <v>527</v>
      </c>
      <c r="F45" s="46" t="s">
        <v>522</v>
      </c>
      <c r="G45" s="54" t="s">
        <v>610</v>
      </c>
      <c r="H45" s="38" t="s">
        <v>597</v>
      </c>
      <c r="I45" s="54">
        <v>33903017</v>
      </c>
      <c r="J45" s="100">
        <v>250</v>
      </c>
      <c r="K45" s="8">
        <v>5</v>
      </c>
      <c r="L45" s="109">
        <f t="shared" si="1"/>
        <v>0</v>
      </c>
      <c r="M45" s="109">
        <f t="shared" si="2"/>
        <v>0</v>
      </c>
      <c r="N45" s="120"/>
      <c r="O45" s="119">
        <f t="shared" si="3"/>
        <v>1</v>
      </c>
      <c r="P45" s="120"/>
      <c r="Q45" s="120"/>
      <c r="R45" s="120"/>
      <c r="S45" s="13">
        <f t="shared" si="4"/>
        <v>5</v>
      </c>
      <c r="T45" s="14" t="str">
        <f t="shared" si="0"/>
        <v>OK</v>
      </c>
      <c r="U45" s="197"/>
      <c r="V45" s="197"/>
      <c r="W45" s="197"/>
      <c r="X45" s="204"/>
      <c r="Y45" s="204"/>
      <c r="Z45" s="205"/>
      <c r="AA45" s="204"/>
      <c r="AB45" s="30"/>
      <c r="AC45" s="30"/>
      <c r="AD45" s="30"/>
      <c r="AE45" s="30"/>
      <c r="AF45" s="30"/>
      <c r="AG45" s="31"/>
      <c r="AH45" s="31"/>
      <c r="AI45" s="31"/>
      <c r="AJ45" s="31"/>
      <c r="AK45" s="31"/>
      <c r="AL45" s="31"/>
    </row>
    <row r="46" spans="1:38" ht="39.950000000000003" customHeight="1" x14ac:dyDescent="0.25">
      <c r="A46" s="309">
        <v>30</v>
      </c>
      <c r="B46" s="311" t="s">
        <v>528</v>
      </c>
      <c r="C46" s="82">
        <v>84</v>
      </c>
      <c r="D46" s="92" t="s">
        <v>583</v>
      </c>
      <c r="E46" s="91" t="s">
        <v>529</v>
      </c>
      <c r="F46" s="85" t="s">
        <v>530</v>
      </c>
      <c r="G46" s="97" t="s">
        <v>611</v>
      </c>
      <c r="H46" s="238" t="s">
        <v>597</v>
      </c>
      <c r="I46" s="97">
        <v>33903017</v>
      </c>
      <c r="J46" s="101">
        <v>1357.6</v>
      </c>
      <c r="K46" s="8"/>
      <c r="L46" s="109">
        <f t="shared" si="1"/>
        <v>0</v>
      </c>
      <c r="M46" s="109">
        <f t="shared" si="2"/>
        <v>0</v>
      </c>
      <c r="N46" s="120"/>
      <c r="O46" s="119">
        <f t="shared" si="3"/>
        <v>0</v>
      </c>
      <c r="P46" s="120"/>
      <c r="Q46" s="120"/>
      <c r="R46" s="120"/>
      <c r="S46" s="13">
        <f t="shared" si="4"/>
        <v>0</v>
      </c>
      <c r="T46" s="14" t="str">
        <f t="shared" si="0"/>
        <v>OK</v>
      </c>
      <c r="U46" s="197"/>
      <c r="V46" s="197"/>
      <c r="W46" s="197"/>
      <c r="X46" s="204"/>
      <c r="Y46" s="204"/>
      <c r="Z46" s="205"/>
      <c r="AA46" s="204"/>
      <c r="AB46" s="30"/>
      <c r="AC46" s="30"/>
      <c r="AD46" s="30"/>
      <c r="AE46" s="30"/>
      <c r="AF46" s="30"/>
      <c r="AG46" s="31"/>
      <c r="AH46" s="31"/>
      <c r="AI46" s="31"/>
      <c r="AJ46" s="31"/>
      <c r="AK46" s="31"/>
      <c r="AL46" s="31"/>
    </row>
    <row r="47" spans="1:38" ht="39.950000000000003" customHeight="1" x14ac:dyDescent="0.25">
      <c r="A47" s="310"/>
      <c r="B47" s="312"/>
      <c r="C47" s="82">
        <v>85</v>
      </c>
      <c r="D47" s="92" t="s">
        <v>584</v>
      </c>
      <c r="E47" s="91" t="s">
        <v>529</v>
      </c>
      <c r="F47" s="85" t="s">
        <v>530</v>
      </c>
      <c r="G47" s="97" t="s">
        <v>611</v>
      </c>
      <c r="H47" s="238" t="s">
        <v>597</v>
      </c>
      <c r="I47" s="97">
        <v>33903017</v>
      </c>
      <c r="J47" s="101">
        <v>1413.46</v>
      </c>
      <c r="K47" s="8"/>
      <c r="L47" s="109">
        <f t="shared" si="1"/>
        <v>0</v>
      </c>
      <c r="M47" s="109">
        <f t="shared" si="2"/>
        <v>0</v>
      </c>
      <c r="N47" s="120"/>
      <c r="O47" s="119">
        <f t="shared" si="3"/>
        <v>0</v>
      </c>
      <c r="P47" s="120"/>
      <c r="Q47" s="120"/>
      <c r="R47" s="120"/>
      <c r="S47" s="13">
        <f t="shared" si="4"/>
        <v>0</v>
      </c>
      <c r="T47" s="14" t="str">
        <f t="shared" si="0"/>
        <v>OK</v>
      </c>
      <c r="U47" s="197"/>
      <c r="V47" s="197"/>
      <c r="W47" s="197"/>
      <c r="X47" s="204"/>
      <c r="Y47" s="204"/>
      <c r="Z47" s="205"/>
      <c r="AA47" s="204"/>
      <c r="AB47" s="30"/>
      <c r="AC47" s="30"/>
      <c r="AD47" s="30"/>
      <c r="AE47" s="30"/>
      <c r="AF47" s="30"/>
      <c r="AG47" s="31"/>
      <c r="AH47" s="31"/>
      <c r="AI47" s="31"/>
      <c r="AJ47" s="31"/>
      <c r="AK47" s="31"/>
      <c r="AL47" s="31"/>
    </row>
    <row r="48" spans="1:38" ht="39.950000000000003" customHeight="1" x14ac:dyDescent="0.25">
      <c r="A48" s="310"/>
      <c r="B48" s="312"/>
      <c r="C48" s="82">
        <v>86</v>
      </c>
      <c r="D48" s="92" t="s">
        <v>585</v>
      </c>
      <c r="E48" s="91" t="s">
        <v>529</v>
      </c>
      <c r="F48" s="85" t="s">
        <v>530</v>
      </c>
      <c r="G48" s="97" t="s">
        <v>611</v>
      </c>
      <c r="H48" s="238" t="s">
        <v>597</v>
      </c>
      <c r="I48" s="97">
        <v>33903017</v>
      </c>
      <c r="J48" s="101">
        <v>1452.36</v>
      </c>
      <c r="K48" s="8"/>
      <c r="L48" s="109">
        <f t="shared" si="1"/>
        <v>0</v>
      </c>
      <c r="M48" s="109">
        <f t="shared" si="2"/>
        <v>0</v>
      </c>
      <c r="N48" s="120"/>
      <c r="O48" s="119">
        <f t="shared" si="3"/>
        <v>0</v>
      </c>
      <c r="P48" s="120"/>
      <c r="Q48" s="120"/>
      <c r="R48" s="120"/>
      <c r="S48" s="13">
        <f t="shared" si="4"/>
        <v>0</v>
      </c>
      <c r="T48" s="14" t="str">
        <f t="shared" si="0"/>
        <v>OK</v>
      </c>
      <c r="U48" s="197"/>
      <c r="V48" s="197"/>
      <c r="W48" s="197"/>
      <c r="X48" s="204"/>
      <c r="Y48" s="204"/>
      <c r="Z48" s="205"/>
      <c r="AA48" s="204"/>
      <c r="AB48" s="30"/>
      <c r="AC48" s="30"/>
      <c r="AD48" s="30"/>
      <c r="AE48" s="30"/>
      <c r="AF48" s="30"/>
      <c r="AG48" s="31"/>
      <c r="AH48" s="31"/>
      <c r="AI48" s="31"/>
      <c r="AJ48" s="31"/>
      <c r="AK48" s="31"/>
      <c r="AL48" s="31"/>
    </row>
    <row r="49" spans="1:38" ht="39.950000000000003" customHeight="1" x14ac:dyDescent="0.25">
      <c r="A49" s="310"/>
      <c r="B49" s="313"/>
      <c r="C49" s="82">
        <v>87</v>
      </c>
      <c r="D49" s="92" t="s">
        <v>586</v>
      </c>
      <c r="E49" s="91" t="s">
        <v>529</v>
      </c>
      <c r="F49" s="85" t="s">
        <v>530</v>
      </c>
      <c r="G49" s="97" t="s">
        <v>611</v>
      </c>
      <c r="H49" s="238" t="s">
        <v>597</v>
      </c>
      <c r="I49" s="97">
        <v>33903017</v>
      </c>
      <c r="J49" s="101">
        <v>1462.34</v>
      </c>
      <c r="K49" s="8"/>
      <c r="L49" s="109">
        <f t="shared" si="1"/>
        <v>0</v>
      </c>
      <c r="M49" s="109">
        <f t="shared" si="2"/>
        <v>0</v>
      </c>
      <c r="N49" s="120"/>
      <c r="O49" s="119">
        <f t="shared" si="3"/>
        <v>0</v>
      </c>
      <c r="P49" s="120"/>
      <c r="Q49" s="120"/>
      <c r="R49" s="120"/>
      <c r="S49" s="13">
        <f t="shared" si="4"/>
        <v>0</v>
      </c>
      <c r="T49" s="14" t="str">
        <f t="shared" si="0"/>
        <v>OK</v>
      </c>
      <c r="U49" s="197"/>
      <c r="V49" s="197"/>
      <c r="W49" s="197"/>
      <c r="X49" s="204"/>
      <c r="Y49" s="204"/>
      <c r="Z49" s="205"/>
      <c r="AA49" s="204"/>
      <c r="AB49" s="30"/>
      <c r="AC49" s="30"/>
      <c r="AD49" s="30"/>
      <c r="AE49" s="30"/>
      <c r="AF49" s="30"/>
      <c r="AG49" s="31"/>
      <c r="AH49" s="31"/>
      <c r="AI49" s="31"/>
      <c r="AJ49" s="31"/>
      <c r="AK49" s="31"/>
      <c r="AL49" s="31"/>
    </row>
    <row r="50" spans="1:38" ht="39.950000000000003" customHeight="1" x14ac:dyDescent="0.25">
      <c r="A50" s="305">
        <v>32</v>
      </c>
      <c r="B50" s="307" t="s">
        <v>532</v>
      </c>
      <c r="C50" s="77">
        <v>89</v>
      </c>
      <c r="D50" s="95" t="s">
        <v>587</v>
      </c>
      <c r="E50" s="94" t="s">
        <v>533</v>
      </c>
      <c r="F50" s="46" t="s">
        <v>531</v>
      </c>
      <c r="G50" s="54" t="s">
        <v>612</v>
      </c>
      <c r="H50" s="38" t="s">
        <v>597</v>
      </c>
      <c r="I50" s="54">
        <v>33903041</v>
      </c>
      <c r="J50" s="100">
        <v>68.25</v>
      </c>
      <c r="K50" s="8"/>
      <c r="L50" s="109">
        <f t="shared" si="1"/>
        <v>5</v>
      </c>
      <c r="M50" s="109">
        <f t="shared" si="2"/>
        <v>5</v>
      </c>
      <c r="N50" s="120">
        <v>5</v>
      </c>
      <c r="O50" s="119">
        <f t="shared" si="3"/>
        <v>0</v>
      </c>
      <c r="P50" s="120"/>
      <c r="Q50" s="120"/>
      <c r="R50" s="120"/>
      <c r="S50" s="13">
        <f t="shared" si="4"/>
        <v>0</v>
      </c>
      <c r="T50" s="14" t="str">
        <f t="shared" si="0"/>
        <v>OK</v>
      </c>
      <c r="U50" s="197"/>
      <c r="V50" s="198">
        <v>5</v>
      </c>
      <c r="W50" s="197"/>
      <c r="X50" s="204"/>
      <c r="Y50" s="204"/>
      <c r="Z50" s="205"/>
      <c r="AA50" s="204"/>
      <c r="AB50" s="30"/>
      <c r="AC50" s="30"/>
      <c r="AD50" s="30"/>
      <c r="AE50" s="30"/>
      <c r="AF50" s="30"/>
      <c r="AG50" s="31"/>
      <c r="AH50" s="31"/>
      <c r="AI50" s="31"/>
      <c r="AJ50" s="31"/>
      <c r="AK50" s="31"/>
      <c r="AL50" s="31"/>
    </row>
    <row r="51" spans="1:38" ht="39.950000000000003" customHeight="1" x14ac:dyDescent="0.25">
      <c r="A51" s="315"/>
      <c r="B51" s="314"/>
      <c r="C51" s="77">
        <v>90</v>
      </c>
      <c r="D51" s="95" t="s">
        <v>588</v>
      </c>
      <c r="E51" s="94" t="s">
        <v>534</v>
      </c>
      <c r="F51" s="46" t="s">
        <v>531</v>
      </c>
      <c r="G51" s="54" t="s">
        <v>612</v>
      </c>
      <c r="H51" s="38" t="s">
        <v>597</v>
      </c>
      <c r="I51" s="54">
        <v>33903041</v>
      </c>
      <c r="J51" s="100">
        <v>72.45</v>
      </c>
      <c r="K51" s="8"/>
      <c r="L51" s="109">
        <f t="shared" si="1"/>
        <v>0</v>
      </c>
      <c r="M51" s="109">
        <f t="shared" si="2"/>
        <v>0</v>
      </c>
      <c r="N51" s="120"/>
      <c r="O51" s="119">
        <f t="shared" si="3"/>
        <v>0</v>
      </c>
      <c r="P51" s="120"/>
      <c r="Q51" s="120"/>
      <c r="R51" s="120"/>
      <c r="S51" s="13">
        <f t="shared" si="4"/>
        <v>0</v>
      </c>
      <c r="T51" s="14" t="str">
        <f t="shared" si="0"/>
        <v>OK</v>
      </c>
      <c r="U51" s="197"/>
      <c r="V51" s="197"/>
      <c r="W51" s="197"/>
      <c r="X51" s="204"/>
      <c r="Y51" s="204"/>
      <c r="Z51" s="205"/>
      <c r="AA51" s="204"/>
      <c r="AB51" s="30"/>
      <c r="AC51" s="30"/>
      <c r="AD51" s="30"/>
      <c r="AE51" s="30"/>
      <c r="AF51" s="30"/>
      <c r="AG51" s="31"/>
      <c r="AH51" s="31"/>
      <c r="AI51" s="31"/>
      <c r="AJ51" s="31"/>
      <c r="AK51" s="31"/>
      <c r="AL51" s="31"/>
    </row>
    <row r="52" spans="1:38" ht="39.950000000000003" customHeight="1" x14ac:dyDescent="0.25">
      <c r="A52" s="315"/>
      <c r="B52" s="314"/>
      <c r="C52" s="77">
        <v>91</v>
      </c>
      <c r="D52" s="95" t="s">
        <v>589</v>
      </c>
      <c r="E52" s="94" t="s">
        <v>535</v>
      </c>
      <c r="F52" s="46" t="s">
        <v>531</v>
      </c>
      <c r="G52" s="54" t="s">
        <v>612</v>
      </c>
      <c r="H52" s="38" t="s">
        <v>597</v>
      </c>
      <c r="I52" s="54">
        <v>33903041</v>
      </c>
      <c r="J52" s="100">
        <v>71.400000000000006</v>
      </c>
      <c r="K52" s="8"/>
      <c r="L52" s="109">
        <f t="shared" si="1"/>
        <v>5</v>
      </c>
      <c r="M52" s="109">
        <f t="shared" si="2"/>
        <v>5</v>
      </c>
      <c r="N52" s="120">
        <v>5</v>
      </c>
      <c r="O52" s="119">
        <f t="shared" si="3"/>
        <v>0</v>
      </c>
      <c r="P52" s="120"/>
      <c r="Q52" s="120"/>
      <c r="R52" s="120"/>
      <c r="S52" s="13">
        <f t="shared" si="4"/>
        <v>0</v>
      </c>
      <c r="T52" s="14" t="str">
        <f t="shared" si="0"/>
        <v>OK</v>
      </c>
      <c r="U52" s="197"/>
      <c r="V52" s="198">
        <v>5</v>
      </c>
      <c r="W52" s="197"/>
      <c r="X52" s="204"/>
      <c r="Y52" s="204"/>
      <c r="Z52" s="205"/>
      <c r="AA52" s="204"/>
      <c r="AB52" s="30"/>
      <c r="AC52" s="30"/>
      <c r="AD52" s="30"/>
      <c r="AE52" s="30"/>
      <c r="AF52" s="30"/>
      <c r="AG52" s="31"/>
      <c r="AH52" s="31"/>
      <c r="AI52" s="31"/>
      <c r="AJ52" s="31"/>
      <c r="AK52" s="31"/>
      <c r="AL52" s="31"/>
    </row>
    <row r="53" spans="1:38" ht="39.950000000000003" customHeight="1" x14ac:dyDescent="0.25">
      <c r="A53" s="315"/>
      <c r="B53" s="314"/>
      <c r="C53" s="77">
        <v>92</v>
      </c>
      <c r="D53" s="95" t="s">
        <v>590</v>
      </c>
      <c r="E53" s="94" t="s">
        <v>536</v>
      </c>
      <c r="F53" s="46" t="s">
        <v>531</v>
      </c>
      <c r="G53" s="54" t="s">
        <v>612</v>
      </c>
      <c r="H53" s="38" t="s">
        <v>597</v>
      </c>
      <c r="I53" s="54">
        <v>33903041</v>
      </c>
      <c r="J53" s="100">
        <v>99.75</v>
      </c>
      <c r="K53" s="8"/>
      <c r="L53" s="109">
        <f t="shared" si="1"/>
        <v>0</v>
      </c>
      <c r="M53" s="109">
        <f t="shared" si="2"/>
        <v>0</v>
      </c>
      <c r="N53" s="120"/>
      <c r="O53" s="119">
        <f t="shared" si="3"/>
        <v>0</v>
      </c>
      <c r="P53" s="120"/>
      <c r="Q53" s="120"/>
      <c r="R53" s="120"/>
      <c r="S53" s="13">
        <f t="shared" si="4"/>
        <v>0</v>
      </c>
      <c r="T53" s="14" t="str">
        <f t="shared" si="0"/>
        <v>OK</v>
      </c>
      <c r="U53" s="197"/>
      <c r="V53" s="197"/>
      <c r="W53" s="197"/>
      <c r="X53" s="204"/>
      <c r="Y53" s="204"/>
      <c r="Z53" s="205"/>
      <c r="AA53" s="204"/>
      <c r="AB53" s="30"/>
      <c r="AC53" s="30"/>
      <c r="AD53" s="30"/>
      <c r="AE53" s="30"/>
      <c r="AF53" s="30"/>
      <c r="AG53" s="31"/>
      <c r="AH53" s="31"/>
      <c r="AI53" s="31"/>
      <c r="AJ53" s="31"/>
      <c r="AK53" s="31"/>
      <c r="AL53" s="31"/>
    </row>
    <row r="54" spans="1:38" ht="39.950000000000003" customHeight="1" x14ac:dyDescent="0.25">
      <c r="A54" s="315"/>
      <c r="B54" s="314"/>
      <c r="C54" s="77">
        <v>93</v>
      </c>
      <c r="D54" s="95" t="s">
        <v>591</v>
      </c>
      <c r="E54" s="94" t="s">
        <v>537</v>
      </c>
      <c r="F54" s="46" t="s">
        <v>531</v>
      </c>
      <c r="G54" s="54" t="s">
        <v>612</v>
      </c>
      <c r="H54" s="38" t="s">
        <v>597</v>
      </c>
      <c r="I54" s="54">
        <v>33903041</v>
      </c>
      <c r="J54" s="100">
        <v>136.5</v>
      </c>
      <c r="K54" s="8"/>
      <c r="L54" s="109">
        <f t="shared" si="1"/>
        <v>0</v>
      </c>
      <c r="M54" s="109">
        <f t="shared" si="2"/>
        <v>0</v>
      </c>
      <c r="N54" s="120"/>
      <c r="O54" s="119">
        <f t="shared" si="3"/>
        <v>0</v>
      </c>
      <c r="P54" s="120"/>
      <c r="Q54" s="120"/>
      <c r="R54" s="120"/>
      <c r="S54" s="13">
        <f t="shared" si="4"/>
        <v>0</v>
      </c>
      <c r="T54" s="14" t="str">
        <f t="shared" si="0"/>
        <v>OK</v>
      </c>
      <c r="U54" s="197"/>
      <c r="V54" s="197"/>
      <c r="W54" s="197"/>
      <c r="X54" s="204"/>
      <c r="Y54" s="204"/>
      <c r="Z54" s="205"/>
      <c r="AA54" s="204"/>
      <c r="AB54" s="30"/>
      <c r="AC54" s="30"/>
      <c r="AD54" s="30"/>
      <c r="AE54" s="30"/>
      <c r="AF54" s="30"/>
      <c r="AG54" s="31"/>
      <c r="AH54" s="31"/>
      <c r="AI54" s="31"/>
      <c r="AJ54" s="31"/>
      <c r="AK54" s="31"/>
      <c r="AL54" s="31"/>
    </row>
    <row r="55" spans="1:38" ht="39.950000000000003" customHeight="1" x14ac:dyDescent="0.25">
      <c r="A55" s="315"/>
      <c r="B55" s="314"/>
      <c r="C55" s="77">
        <v>94</v>
      </c>
      <c r="D55" s="95" t="s">
        <v>592</v>
      </c>
      <c r="E55" s="94" t="s">
        <v>534</v>
      </c>
      <c r="F55" s="46" t="s">
        <v>531</v>
      </c>
      <c r="G55" s="54" t="s">
        <v>612</v>
      </c>
      <c r="H55" s="38" t="s">
        <v>597</v>
      </c>
      <c r="I55" s="54">
        <v>33903041</v>
      </c>
      <c r="J55" s="100">
        <v>72.45</v>
      </c>
      <c r="K55" s="8"/>
      <c r="L55" s="109">
        <f t="shared" si="1"/>
        <v>0</v>
      </c>
      <c r="M55" s="109">
        <f t="shared" si="2"/>
        <v>0</v>
      </c>
      <c r="N55" s="120"/>
      <c r="O55" s="119">
        <f t="shared" si="3"/>
        <v>0</v>
      </c>
      <c r="P55" s="120"/>
      <c r="Q55" s="120"/>
      <c r="R55" s="120"/>
      <c r="S55" s="13">
        <f t="shared" si="4"/>
        <v>0</v>
      </c>
      <c r="T55" s="14" t="str">
        <f t="shared" si="0"/>
        <v>OK</v>
      </c>
      <c r="U55" s="197"/>
      <c r="V55" s="197"/>
      <c r="W55" s="197"/>
      <c r="X55" s="204"/>
      <c r="Y55" s="204"/>
      <c r="Z55" s="205"/>
      <c r="AA55" s="204"/>
      <c r="AB55" s="30"/>
      <c r="AC55" s="30"/>
      <c r="AD55" s="30"/>
      <c r="AE55" s="30"/>
      <c r="AF55" s="30"/>
      <c r="AG55" s="31"/>
      <c r="AH55" s="31"/>
      <c r="AI55" s="31"/>
      <c r="AJ55" s="31"/>
      <c r="AK55" s="31"/>
      <c r="AL55" s="31"/>
    </row>
    <row r="56" spans="1:38" ht="39.950000000000003" customHeight="1" x14ac:dyDescent="0.25">
      <c r="A56" s="315"/>
      <c r="B56" s="314"/>
      <c r="C56" s="77">
        <v>95</v>
      </c>
      <c r="D56" s="95" t="s">
        <v>593</v>
      </c>
      <c r="E56" s="94" t="s">
        <v>535</v>
      </c>
      <c r="F56" s="46" t="s">
        <v>531</v>
      </c>
      <c r="G56" s="54" t="s">
        <v>612</v>
      </c>
      <c r="H56" s="38" t="s">
        <v>597</v>
      </c>
      <c r="I56" s="54">
        <v>33903041</v>
      </c>
      <c r="J56" s="100">
        <v>71.400000000000006</v>
      </c>
      <c r="K56" s="8"/>
      <c r="L56" s="109">
        <f t="shared" si="1"/>
        <v>0</v>
      </c>
      <c r="M56" s="109">
        <f t="shared" si="2"/>
        <v>0</v>
      </c>
      <c r="N56" s="120"/>
      <c r="O56" s="119">
        <f t="shared" si="3"/>
        <v>0</v>
      </c>
      <c r="P56" s="120"/>
      <c r="Q56" s="120"/>
      <c r="R56" s="120"/>
      <c r="S56" s="13">
        <f t="shared" si="4"/>
        <v>0</v>
      </c>
      <c r="T56" s="14" t="str">
        <f t="shared" si="0"/>
        <v>OK</v>
      </c>
      <c r="U56" s="197"/>
      <c r="V56" s="197"/>
      <c r="W56" s="197"/>
      <c r="X56" s="204"/>
      <c r="Y56" s="204"/>
      <c r="Z56" s="205"/>
      <c r="AA56" s="204"/>
      <c r="AB56" s="30"/>
      <c r="AC56" s="30"/>
      <c r="AD56" s="30"/>
      <c r="AE56" s="30"/>
      <c r="AF56" s="30"/>
      <c r="AG56" s="31"/>
      <c r="AH56" s="31"/>
      <c r="AI56" s="31"/>
      <c r="AJ56" s="31"/>
      <c r="AK56" s="31"/>
      <c r="AL56" s="31"/>
    </row>
    <row r="57" spans="1:38" ht="39.950000000000003" customHeight="1" x14ac:dyDescent="0.25">
      <c r="A57" s="315"/>
      <c r="B57" s="308"/>
      <c r="C57" s="77">
        <v>96</v>
      </c>
      <c r="D57" s="67" t="s">
        <v>594</v>
      </c>
      <c r="E57" s="68" t="s">
        <v>537</v>
      </c>
      <c r="F57" s="46" t="s">
        <v>531</v>
      </c>
      <c r="G57" s="54" t="s">
        <v>612</v>
      </c>
      <c r="H57" s="38" t="s">
        <v>597</v>
      </c>
      <c r="I57" s="54">
        <v>33903041</v>
      </c>
      <c r="J57" s="100">
        <v>136.5</v>
      </c>
      <c r="K57" s="8"/>
      <c r="L57" s="109">
        <f t="shared" si="1"/>
        <v>0</v>
      </c>
      <c r="M57" s="109">
        <f t="shared" si="2"/>
        <v>0</v>
      </c>
      <c r="N57" s="120"/>
      <c r="O57" s="119">
        <f t="shared" si="3"/>
        <v>0</v>
      </c>
      <c r="P57" s="120"/>
      <c r="Q57" s="120"/>
      <c r="R57" s="120"/>
      <c r="S57" s="13">
        <f t="shared" si="4"/>
        <v>0</v>
      </c>
      <c r="T57" s="14" t="str">
        <f t="shared" si="0"/>
        <v>OK</v>
      </c>
      <c r="U57" s="197"/>
      <c r="V57" s="197"/>
      <c r="W57" s="197"/>
      <c r="X57" s="204"/>
      <c r="Y57" s="204"/>
      <c r="Z57" s="205"/>
      <c r="AA57" s="204"/>
      <c r="AB57" s="30"/>
      <c r="AC57" s="30"/>
      <c r="AD57" s="30"/>
      <c r="AE57" s="30"/>
      <c r="AF57" s="30"/>
      <c r="AG57" s="31"/>
      <c r="AH57" s="31"/>
      <c r="AI57" s="31"/>
      <c r="AJ57" s="31"/>
      <c r="AK57" s="31"/>
      <c r="AL57" s="31"/>
    </row>
    <row r="58" spans="1:38" ht="39.950000000000003" customHeight="1" x14ac:dyDescent="0.25">
      <c r="A58" s="80">
        <v>36</v>
      </c>
      <c r="B58" s="81" t="s">
        <v>538</v>
      </c>
      <c r="C58" s="82">
        <v>101</v>
      </c>
      <c r="D58" s="86" t="s">
        <v>595</v>
      </c>
      <c r="E58" s="87" t="s">
        <v>539</v>
      </c>
      <c r="F58" s="85" t="s">
        <v>540</v>
      </c>
      <c r="G58" s="97" t="s">
        <v>613</v>
      </c>
      <c r="H58" s="238" t="s">
        <v>597</v>
      </c>
      <c r="I58" s="97">
        <v>33903035</v>
      </c>
      <c r="J58" s="101">
        <v>204.7</v>
      </c>
      <c r="K58" s="8"/>
      <c r="L58" s="109">
        <f t="shared" si="1"/>
        <v>0</v>
      </c>
      <c r="M58" s="109">
        <f t="shared" si="2"/>
        <v>0</v>
      </c>
      <c r="N58" s="120"/>
      <c r="O58" s="119">
        <f t="shared" si="3"/>
        <v>0</v>
      </c>
      <c r="P58" s="120"/>
      <c r="Q58" s="120"/>
      <c r="R58" s="120"/>
      <c r="S58" s="13">
        <f t="shared" si="4"/>
        <v>0</v>
      </c>
      <c r="T58" s="14" t="str">
        <f t="shared" si="0"/>
        <v>OK</v>
      </c>
      <c r="U58" s="197"/>
      <c r="V58" s="197"/>
      <c r="W58" s="197"/>
      <c r="X58" s="204"/>
      <c r="Y58" s="204"/>
      <c r="Z58" s="205"/>
      <c r="AA58" s="204"/>
      <c r="AB58" s="30"/>
      <c r="AC58" s="30"/>
      <c r="AD58" s="30"/>
      <c r="AE58" s="30"/>
      <c r="AF58" s="30"/>
      <c r="AG58" s="31"/>
      <c r="AH58" s="31"/>
      <c r="AI58" s="31"/>
      <c r="AJ58" s="31"/>
      <c r="AK58" s="31"/>
      <c r="AL58" s="31"/>
    </row>
    <row r="59" spans="1:38" ht="39.950000000000003" customHeight="1" x14ac:dyDescent="0.25">
      <c r="K59" s="4">
        <f>SUM(K4:K58)</f>
        <v>1255</v>
      </c>
      <c r="S59" s="16">
        <f>SUM(S4:S58)</f>
        <v>1061</v>
      </c>
      <c r="U59" s="210">
        <f>SUMPRODUCT($J$4:$J$58,U4:U58)</f>
        <v>5719.2</v>
      </c>
      <c r="V59" s="210">
        <f t="shared" ref="V59:AG59" si="5">SUMPRODUCT($J$4:$J$58,V4:V58)</f>
        <v>698.25</v>
      </c>
      <c r="W59" s="210">
        <f t="shared" si="5"/>
        <v>996.00000000000011</v>
      </c>
      <c r="X59" s="210">
        <f t="shared" si="5"/>
        <v>15036</v>
      </c>
      <c r="Y59" s="210">
        <f t="shared" si="5"/>
        <v>9001.7999999999993</v>
      </c>
      <c r="Z59" s="210">
        <f t="shared" si="5"/>
        <v>9998.0999999999985</v>
      </c>
      <c r="AA59" s="210">
        <f t="shared" si="5"/>
        <v>35178</v>
      </c>
      <c r="AB59" s="210">
        <f t="shared" si="5"/>
        <v>0</v>
      </c>
      <c r="AC59" s="210">
        <f t="shared" si="5"/>
        <v>0</v>
      </c>
      <c r="AD59" s="210">
        <f t="shared" si="5"/>
        <v>0</v>
      </c>
      <c r="AE59" s="210">
        <f t="shared" si="5"/>
        <v>0</v>
      </c>
      <c r="AF59" s="210">
        <f t="shared" si="5"/>
        <v>0</v>
      </c>
      <c r="AG59" s="210">
        <f t="shared" si="5"/>
        <v>0</v>
      </c>
      <c r="AH59" s="192">
        <f t="shared" ref="AH59:AL59" si="6">SUMPRODUCT($J$4:$J$58,AH4:AH58)</f>
        <v>0</v>
      </c>
      <c r="AI59" s="192">
        <f t="shared" si="6"/>
        <v>0</v>
      </c>
      <c r="AJ59" s="192">
        <f t="shared" si="6"/>
        <v>0</v>
      </c>
      <c r="AK59" s="192">
        <f t="shared" si="6"/>
        <v>0</v>
      </c>
      <c r="AL59" s="192">
        <f t="shared" si="6"/>
        <v>0</v>
      </c>
    </row>
    <row r="60" spans="1:38" ht="39.950000000000003" customHeight="1" x14ac:dyDescent="0.25">
      <c r="K60" s="160">
        <f>SUMPRODUCT($J$4:$J$58,K4:K58)</f>
        <v>278312.7</v>
      </c>
      <c r="L60" s="160">
        <f t="shared" ref="L60:M60" si="7">SUMPRODUCT($J$4:$J$58,L4:L58)</f>
        <v>76627.350000000006</v>
      </c>
      <c r="M60" s="160">
        <f t="shared" si="7"/>
        <v>76627.350000000006</v>
      </c>
      <c r="U60" s="201"/>
      <c r="V60" s="201"/>
      <c r="W60" s="201"/>
      <c r="X60" s="201"/>
      <c r="Y60" s="201"/>
      <c r="Z60" s="201"/>
      <c r="AA60" s="201"/>
    </row>
    <row r="61" spans="1:38" ht="39.950000000000003" customHeight="1" x14ac:dyDescent="0.25">
      <c r="U61" s="201"/>
      <c r="V61" s="201"/>
      <c r="W61" s="201"/>
      <c r="X61" s="201"/>
      <c r="Y61" s="201"/>
      <c r="Z61" s="201"/>
      <c r="AA61" s="201"/>
    </row>
    <row r="62" spans="1:38" ht="39.950000000000003" customHeight="1" x14ac:dyDescent="0.25">
      <c r="U62" s="201"/>
      <c r="V62" s="201"/>
      <c r="W62" s="201"/>
      <c r="X62" s="201"/>
      <c r="Y62" s="201"/>
      <c r="Z62" s="201"/>
      <c r="AA62" s="201"/>
    </row>
    <row r="63" spans="1:38" ht="39.950000000000003" customHeight="1" x14ac:dyDescent="0.25">
      <c r="U63" s="201"/>
      <c r="V63" s="201"/>
      <c r="W63" s="201"/>
      <c r="X63" s="201"/>
      <c r="Y63" s="201"/>
      <c r="Z63" s="201"/>
      <c r="AA63" s="201"/>
    </row>
    <row r="64" spans="1:38" ht="39.950000000000003" customHeight="1" x14ac:dyDescent="0.25">
      <c r="U64" s="201"/>
      <c r="V64" s="201"/>
      <c r="W64" s="201"/>
      <c r="X64" s="201"/>
      <c r="Y64" s="201"/>
      <c r="Z64" s="201"/>
      <c r="AA64" s="201"/>
    </row>
    <row r="65" spans="21:27" ht="39.950000000000003" customHeight="1" x14ac:dyDescent="0.25">
      <c r="U65" s="201"/>
      <c r="V65" s="201"/>
      <c r="W65" s="201"/>
      <c r="X65" s="201"/>
      <c r="Y65" s="201"/>
      <c r="Z65" s="201"/>
      <c r="AA65" s="201"/>
    </row>
    <row r="66" spans="21:27" ht="39.950000000000003" customHeight="1" x14ac:dyDescent="0.25">
      <c r="U66" s="201"/>
      <c r="V66" s="201"/>
      <c r="W66" s="201"/>
      <c r="X66" s="201"/>
      <c r="Y66" s="201"/>
      <c r="Z66" s="201"/>
      <c r="AA66" s="201"/>
    </row>
    <row r="67" spans="21:27" ht="39.950000000000003" customHeight="1" x14ac:dyDescent="0.25">
      <c r="U67" s="201"/>
      <c r="V67" s="201"/>
      <c r="W67" s="201"/>
      <c r="X67" s="201"/>
      <c r="Y67" s="201"/>
      <c r="Z67" s="201"/>
      <c r="AA67" s="201"/>
    </row>
    <row r="68" spans="21:27" ht="39.950000000000003" customHeight="1" x14ac:dyDescent="0.25">
      <c r="U68" s="201"/>
      <c r="V68" s="201"/>
      <c r="W68" s="201"/>
      <c r="X68" s="201"/>
      <c r="Y68" s="201"/>
      <c r="Z68" s="201"/>
      <c r="AA68" s="201"/>
    </row>
    <row r="69" spans="21:27" ht="39.950000000000003" customHeight="1" x14ac:dyDescent="0.25">
      <c r="U69" s="201"/>
      <c r="V69" s="201"/>
      <c r="W69" s="201"/>
      <c r="X69" s="201"/>
      <c r="Y69" s="201"/>
      <c r="Z69" s="201"/>
      <c r="AA69" s="201"/>
    </row>
    <row r="70" spans="21:27" ht="39.950000000000003" customHeight="1" x14ac:dyDescent="0.25">
      <c r="U70" s="201"/>
      <c r="V70" s="201"/>
      <c r="W70" s="201"/>
      <c r="X70" s="201"/>
      <c r="Y70" s="201"/>
      <c r="Z70" s="201"/>
      <c r="AA70" s="201"/>
    </row>
    <row r="71" spans="21:27" ht="39.950000000000003" customHeight="1" x14ac:dyDescent="0.25">
      <c r="U71" s="201"/>
      <c r="V71" s="201"/>
      <c r="W71" s="201"/>
      <c r="X71" s="201"/>
      <c r="Y71" s="201"/>
      <c r="Z71" s="201"/>
      <c r="AA71" s="201"/>
    </row>
    <row r="72" spans="21:27" ht="39.950000000000003" customHeight="1" x14ac:dyDescent="0.25">
      <c r="U72" s="201"/>
      <c r="V72" s="201"/>
      <c r="W72" s="201"/>
      <c r="X72" s="201"/>
      <c r="Y72" s="201"/>
      <c r="Z72" s="201"/>
      <c r="AA72" s="201"/>
    </row>
    <row r="73" spans="21:27" ht="39.950000000000003" customHeight="1" x14ac:dyDescent="0.25">
      <c r="U73" s="201"/>
      <c r="V73" s="201"/>
      <c r="W73" s="201"/>
      <c r="X73" s="201"/>
      <c r="Y73" s="201"/>
      <c r="Z73" s="201"/>
      <c r="AA73" s="201"/>
    </row>
    <row r="74" spans="21:27" ht="39.950000000000003" customHeight="1" x14ac:dyDescent="0.25">
      <c r="U74" s="201"/>
      <c r="V74" s="201"/>
      <c r="W74" s="201"/>
      <c r="X74" s="201"/>
      <c r="Y74" s="201"/>
      <c r="Z74" s="201"/>
      <c r="AA74" s="201"/>
    </row>
    <row r="75" spans="21:27" ht="39.950000000000003" customHeight="1" x14ac:dyDescent="0.25">
      <c r="U75" s="201"/>
      <c r="V75" s="201"/>
      <c r="W75" s="201"/>
      <c r="X75" s="201"/>
      <c r="Y75" s="201"/>
      <c r="Z75" s="201"/>
      <c r="AA75" s="201"/>
    </row>
    <row r="76" spans="21:27" ht="39.950000000000003" customHeight="1" x14ac:dyDescent="0.25">
      <c r="U76" s="201"/>
      <c r="V76" s="201"/>
      <c r="W76" s="201"/>
      <c r="X76" s="201"/>
      <c r="Y76" s="201"/>
      <c r="Z76" s="201"/>
      <c r="AA76" s="201"/>
    </row>
    <row r="77" spans="21:27" ht="39.950000000000003" customHeight="1" x14ac:dyDescent="0.25">
      <c r="U77" s="201"/>
      <c r="V77" s="201"/>
      <c r="W77" s="201"/>
      <c r="X77" s="201"/>
      <c r="Y77" s="201"/>
      <c r="Z77" s="201"/>
      <c r="AA77" s="201"/>
    </row>
    <row r="78" spans="21:27" ht="39.950000000000003" customHeight="1" x14ac:dyDescent="0.25">
      <c r="U78" s="201"/>
      <c r="V78" s="201"/>
      <c r="W78" s="201"/>
      <c r="X78" s="201"/>
      <c r="Y78" s="201"/>
      <c r="Z78" s="201"/>
      <c r="AA78" s="201"/>
    </row>
    <row r="79" spans="21:27" ht="39.950000000000003" customHeight="1" x14ac:dyDescent="0.25">
      <c r="U79" s="201"/>
      <c r="V79" s="201"/>
      <c r="W79" s="201"/>
      <c r="X79" s="201"/>
      <c r="Y79" s="201"/>
      <c r="Z79" s="201"/>
      <c r="AA79" s="201"/>
    </row>
    <row r="80" spans="21:27" ht="39.950000000000003" customHeight="1" x14ac:dyDescent="0.25">
      <c r="U80" s="201"/>
      <c r="V80" s="201"/>
      <c r="W80" s="201"/>
      <c r="X80" s="201"/>
      <c r="Y80" s="201"/>
      <c r="Z80" s="201"/>
      <c r="AA80" s="201"/>
    </row>
    <row r="81" spans="21:27" ht="39.950000000000003" customHeight="1" x14ac:dyDescent="0.25">
      <c r="U81" s="201"/>
      <c r="V81" s="201"/>
      <c r="W81" s="201"/>
      <c r="X81" s="201"/>
      <c r="Y81" s="201"/>
      <c r="Z81" s="201"/>
      <c r="AA81" s="201"/>
    </row>
    <row r="82" spans="21:27" ht="39.950000000000003" customHeight="1" x14ac:dyDescent="0.25">
      <c r="U82" s="201"/>
      <c r="V82" s="201"/>
      <c r="W82" s="201"/>
      <c r="X82" s="201"/>
      <c r="Y82" s="201"/>
      <c r="Z82" s="201"/>
      <c r="AA82" s="201"/>
    </row>
    <row r="83" spans="21:27" ht="39.950000000000003" customHeight="1" x14ac:dyDescent="0.25">
      <c r="U83" s="201"/>
      <c r="V83" s="201"/>
      <c r="W83" s="201"/>
      <c r="X83" s="201"/>
      <c r="Y83" s="201"/>
      <c r="Z83" s="201"/>
      <c r="AA83" s="201"/>
    </row>
    <row r="84" spans="21:27" ht="39.950000000000003" customHeight="1" x14ac:dyDescent="0.25">
      <c r="U84" s="201"/>
      <c r="V84" s="201"/>
      <c r="W84" s="201"/>
      <c r="X84" s="201"/>
      <c r="Y84" s="201"/>
      <c r="Z84" s="201"/>
      <c r="AA84" s="201"/>
    </row>
    <row r="85" spans="21:27" ht="39.950000000000003" customHeight="1" x14ac:dyDescent="0.25">
      <c r="U85" s="201"/>
      <c r="V85" s="201"/>
      <c r="W85" s="201"/>
      <c r="X85" s="201"/>
      <c r="Y85" s="201"/>
      <c r="Z85" s="201"/>
      <c r="AA85" s="201"/>
    </row>
    <row r="86" spans="21:27" ht="39.950000000000003" customHeight="1" x14ac:dyDescent="0.25">
      <c r="U86" s="201"/>
      <c r="V86" s="201"/>
      <c r="W86" s="201"/>
      <c r="X86" s="201"/>
      <c r="Y86" s="201"/>
      <c r="Z86" s="201"/>
      <c r="AA86" s="201"/>
    </row>
    <row r="87" spans="21:27" ht="39.950000000000003" customHeight="1" x14ac:dyDescent="0.25">
      <c r="U87" s="201"/>
      <c r="V87" s="201"/>
      <c r="W87" s="201"/>
      <c r="X87" s="201"/>
      <c r="Y87" s="201"/>
      <c r="Z87" s="201"/>
      <c r="AA87" s="201"/>
    </row>
    <row r="88" spans="21:27" ht="39.950000000000003" customHeight="1" x14ac:dyDescent="0.25">
      <c r="U88" s="201"/>
      <c r="V88" s="201"/>
      <c r="W88" s="201"/>
      <c r="X88" s="201"/>
      <c r="Y88" s="201"/>
      <c r="Z88" s="201"/>
      <c r="AA88" s="201"/>
    </row>
    <row r="89" spans="21:27" ht="39.950000000000003" customHeight="1" x14ac:dyDescent="0.25">
      <c r="U89" s="201"/>
      <c r="V89" s="201"/>
      <c r="W89" s="201"/>
      <c r="X89" s="201"/>
      <c r="Y89" s="201"/>
      <c r="Z89" s="201"/>
      <c r="AA89" s="201"/>
    </row>
    <row r="90" spans="21:27" ht="39.950000000000003" customHeight="1" x14ac:dyDescent="0.25">
      <c r="U90" s="201"/>
      <c r="V90" s="201"/>
      <c r="W90" s="201"/>
      <c r="X90" s="201"/>
      <c r="Y90" s="201"/>
      <c r="Z90" s="201"/>
      <c r="AA90" s="201"/>
    </row>
    <row r="91" spans="21:27" ht="39.950000000000003" customHeight="1" x14ac:dyDescent="0.25">
      <c r="U91" s="201"/>
      <c r="V91" s="201"/>
      <c r="W91" s="201"/>
      <c r="X91" s="201"/>
      <c r="Y91" s="201"/>
      <c r="Z91" s="201"/>
      <c r="AA91" s="201"/>
    </row>
    <row r="92" spans="21:27" ht="39.950000000000003" customHeight="1" x14ac:dyDescent="0.25">
      <c r="U92" s="201"/>
      <c r="V92" s="201"/>
      <c r="W92" s="201"/>
      <c r="X92" s="201"/>
      <c r="Y92" s="201"/>
      <c r="Z92" s="201"/>
      <c r="AA92" s="201"/>
    </row>
    <row r="93" spans="21:27" ht="39.950000000000003" customHeight="1" x14ac:dyDescent="0.25">
      <c r="U93" s="201"/>
      <c r="V93" s="201"/>
      <c r="W93" s="201"/>
      <c r="X93" s="201"/>
      <c r="Y93" s="201"/>
      <c r="Z93" s="201"/>
      <c r="AA93" s="201"/>
    </row>
    <row r="94" spans="21:27" ht="39.950000000000003" customHeight="1" x14ac:dyDescent="0.25">
      <c r="U94" s="201"/>
      <c r="V94" s="201"/>
      <c r="W94" s="201"/>
      <c r="X94" s="201"/>
      <c r="Y94" s="201"/>
      <c r="Z94" s="201"/>
      <c r="AA94" s="201"/>
    </row>
    <row r="95" spans="21:27" ht="39.950000000000003" customHeight="1" x14ac:dyDescent="0.25">
      <c r="U95" s="201"/>
      <c r="V95" s="201"/>
      <c r="W95" s="201"/>
      <c r="X95" s="201"/>
      <c r="Y95" s="201"/>
      <c r="Z95" s="201"/>
      <c r="AA95" s="201"/>
    </row>
    <row r="96" spans="21:27" ht="39.950000000000003" customHeight="1" x14ac:dyDescent="0.25">
      <c r="U96" s="201"/>
      <c r="V96" s="201"/>
      <c r="W96" s="201"/>
      <c r="X96" s="201"/>
      <c r="Y96" s="201"/>
      <c r="Z96" s="201"/>
      <c r="AA96" s="201"/>
    </row>
    <row r="97" spans="21:27" ht="39.950000000000003" customHeight="1" x14ac:dyDescent="0.25">
      <c r="U97" s="201"/>
      <c r="V97" s="201"/>
      <c r="W97" s="201"/>
      <c r="X97" s="201"/>
      <c r="Y97" s="201"/>
      <c r="Z97" s="201"/>
      <c r="AA97" s="201"/>
    </row>
    <row r="98" spans="21:27" ht="39.950000000000003" customHeight="1" x14ac:dyDescent="0.25">
      <c r="U98" s="201"/>
      <c r="V98" s="201"/>
      <c r="W98" s="201"/>
      <c r="X98" s="201"/>
      <c r="Y98" s="201"/>
      <c r="Z98" s="201"/>
      <c r="AA98" s="201"/>
    </row>
    <row r="99" spans="21:27" ht="39.950000000000003" customHeight="1" x14ac:dyDescent="0.25">
      <c r="U99" s="201"/>
      <c r="V99" s="201"/>
      <c r="W99" s="201"/>
      <c r="X99" s="201"/>
      <c r="Y99" s="201"/>
      <c r="Z99" s="201"/>
      <c r="AA99" s="201"/>
    </row>
    <row r="100" spans="21:27" ht="39.950000000000003" customHeight="1" x14ac:dyDescent="0.25">
      <c r="U100" s="201"/>
      <c r="V100" s="201"/>
      <c r="W100" s="201"/>
      <c r="X100" s="201"/>
      <c r="Y100" s="201"/>
      <c r="Z100" s="201"/>
      <c r="AA100" s="201"/>
    </row>
    <row r="101" spans="21:27" ht="39.950000000000003" customHeight="1" x14ac:dyDescent="0.25">
      <c r="U101" s="201"/>
      <c r="V101" s="201"/>
      <c r="W101" s="201"/>
      <c r="X101" s="201"/>
      <c r="Y101" s="201"/>
      <c r="Z101" s="201"/>
      <c r="AA101" s="201"/>
    </row>
    <row r="102" spans="21:27" ht="39.950000000000003" customHeight="1" x14ac:dyDescent="0.25">
      <c r="U102" s="201"/>
      <c r="V102" s="201"/>
      <c r="W102" s="201"/>
      <c r="X102" s="201"/>
      <c r="Y102" s="201"/>
      <c r="Z102" s="201"/>
      <c r="AA102" s="201"/>
    </row>
    <row r="103" spans="21:27" ht="39.950000000000003" customHeight="1" x14ac:dyDescent="0.25">
      <c r="U103" s="201"/>
      <c r="V103" s="201"/>
      <c r="W103" s="201"/>
      <c r="X103" s="201"/>
      <c r="Y103" s="201"/>
      <c r="Z103" s="201"/>
      <c r="AA103" s="201"/>
    </row>
    <row r="104" spans="21:27" ht="39.950000000000003" customHeight="1" x14ac:dyDescent="0.25">
      <c r="U104" s="201"/>
      <c r="V104" s="201"/>
      <c r="W104" s="201"/>
      <c r="X104" s="201"/>
      <c r="Y104" s="201"/>
      <c r="Z104" s="201"/>
      <c r="AA104" s="201"/>
    </row>
    <row r="105" spans="21:27" ht="39.950000000000003" customHeight="1" x14ac:dyDescent="0.25">
      <c r="U105" s="201"/>
      <c r="V105" s="201"/>
      <c r="W105" s="201"/>
      <c r="X105" s="201"/>
      <c r="Y105" s="201"/>
      <c r="Z105" s="201"/>
      <c r="AA105" s="201"/>
    </row>
    <row r="106" spans="21:27" ht="39.950000000000003" customHeight="1" x14ac:dyDescent="0.25">
      <c r="U106" s="201"/>
      <c r="V106" s="201"/>
      <c r="W106" s="201"/>
      <c r="X106" s="201"/>
      <c r="Y106" s="201"/>
      <c r="Z106" s="201"/>
      <c r="AA106" s="201"/>
    </row>
    <row r="107" spans="21:27" ht="39.950000000000003" customHeight="1" x14ac:dyDescent="0.25">
      <c r="U107" s="201"/>
      <c r="V107" s="201"/>
      <c r="W107" s="201"/>
      <c r="X107" s="201"/>
      <c r="Y107" s="201"/>
      <c r="Z107" s="201"/>
      <c r="AA107" s="201"/>
    </row>
    <row r="108" spans="21:27" ht="39.950000000000003" customHeight="1" x14ac:dyDescent="0.25">
      <c r="U108" s="201"/>
      <c r="V108" s="201"/>
      <c r="W108" s="201"/>
      <c r="X108" s="201"/>
      <c r="Y108" s="201"/>
      <c r="Z108" s="201"/>
      <c r="AA108" s="201"/>
    </row>
    <row r="109" spans="21:27" ht="39.950000000000003" customHeight="1" x14ac:dyDescent="0.25">
      <c r="U109" s="201"/>
      <c r="V109" s="201"/>
      <c r="W109" s="201"/>
      <c r="X109" s="201"/>
      <c r="Y109" s="201"/>
      <c r="Z109" s="201"/>
      <c r="AA109" s="201"/>
    </row>
    <row r="110" spans="21:27" ht="39.950000000000003" customHeight="1" x14ac:dyDescent="0.25">
      <c r="U110" s="201"/>
      <c r="V110" s="201"/>
      <c r="W110" s="201"/>
      <c r="X110" s="201"/>
      <c r="Y110" s="201"/>
      <c r="Z110" s="201"/>
      <c r="AA110" s="201"/>
    </row>
    <row r="111" spans="21:27" ht="39.950000000000003" customHeight="1" x14ac:dyDescent="0.25">
      <c r="U111" s="201"/>
      <c r="V111" s="201"/>
      <c r="W111" s="201"/>
      <c r="X111" s="201"/>
      <c r="Y111" s="201"/>
      <c r="Z111" s="201"/>
      <c r="AA111" s="201"/>
    </row>
    <row r="112" spans="21:27" ht="39.950000000000003" customHeight="1" x14ac:dyDescent="0.25">
      <c r="U112" s="201"/>
      <c r="V112" s="201"/>
      <c r="W112" s="201"/>
      <c r="X112" s="201"/>
      <c r="Y112" s="201"/>
      <c r="Z112" s="201"/>
      <c r="AA112" s="201"/>
    </row>
    <row r="113" spans="21:27" ht="39.950000000000003" customHeight="1" x14ac:dyDescent="0.25">
      <c r="U113" s="201"/>
      <c r="V113" s="201"/>
      <c r="W113" s="201"/>
      <c r="X113" s="201"/>
      <c r="Y113" s="201"/>
      <c r="Z113" s="201"/>
      <c r="AA113" s="201"/>
    </row>
    <row r="114" spans="21:27" ht="39.950000000000003" customHeight="1" x14ac:dyDescent="0.25">
      <c r="U114" s="201"/>
      <c r="V114" s="201"/>
      <c r="W114" s="201"/>
      <c r="X114" s="201"/>
      <c r="Y114" s="201"/>
      <c r="Z114" s="201"/>
      <c r="AA114" s="201"/>
    </row>
    <row r="115" spans="21:27" ht="39.950000000000003" customHeight="1" x14ac:dyDescent="0.25">
      <c r="U115" s="201"/>
      <c r="V115" s="201"/>
      <c r="W115" s="201"/>
      <c r="X115" s="201"/>
      <c r="Y115" s="201"/>
      <c r="Z115" s="201"/>
      <c r="AA115" s="201"/>
    </row>
    <row r="116" spans="21:27" ht="39.950000000000003" customHeight="1" x14ac:dyDescent="0.25">
      <c r="U116" s="201"/>
      <c r="V116" s="201"/>
      <c r="W116" s="201"/>
      <c r="X116" s="201"/>
      <c r="Y116" s="201"/>
      <c r="Z116" s="201"/>
      <c r="AA116" s="201"/>
    </row>
    <row r="117" spans="21:27" ht="39.950000000000003" customHeight="1" x14ac:dyDescent="0.25">
      <c r="U117" s="201"/>
      <c r="V117" s="201"/>
      <c r="W117" s="201"/>
      <c r="X117" s="201"/>
      <c r="Y117" s="201"/>
      <c r="Z117" s="201"/>
      <c r="AA117" s="201"/>
    </row>
    <row r="118" spans="21:27" ht="39.950000000000003" customHeight="1" x14ac:dyDescent="0.25">
      <c r="U118" s="201"/>
      <c r="V118" s="201"/>
      <c r="W118" s="201"/>
      <c r="X118" s="201"/>
      <c r="Y118" s="201"/>
      <c r="Z118" s="201"/>
      <c r="AA118" s="201"/>
    </row>
    <row r="119" spans="21:27" ht="39.950000000000003" customHeight="1" x14ac:dyDescent="0.25">
      <c r="U119" s="201"/>
      <c r="V119" s="201"/>
      <c r="W119" s="201"/>
      <c r="X119" s="201"/>
      <c r="Y119" s="201"/>
      <c r="Z119" s="201"/>
      <c r="AA119" s="201"/>
    </row>
    <row r="120" spans="21:27" ht="39.950000000000003" customHeight="1" x14ac:dyDescent="0.25">
      <c r="U120" s="201"/>
      <c r="V120" s="201"/>
      <c r="W120" s="201"/>
      <c r="X120" s="201"/>
      <c r="Y120" s="201"/>
      <c r="Z120" s="201"/>
      <c r="AA120" s="201"/>
    </row>
    <row r="121" spans="21:27" ht="39.950000000000003" customHeight="1" x14ac:dyDescent="0.25">
      <c r="U121" s="201"/>
      <c r="V121" s="201"/>
      <c r="W121" s="201"/>
      <c r="X121" s="201"/>
      <c r="Y121" s="201"/>
      <c r="Z121" s="201"/>
      <c r="AA121" s="201"/>
    </row>
    <row r="122" spans="21:27" ht="39.950000000000003" customHeight="1" x14ac:dyDescent="0.25">
      <c r="U122" s="201"/>
      <c r="V122" s="201"/>
      <c r="W122" s="201"/>
      <c r="X122" s="201"/>
      <c r="Y122" s="201"/>
      <c r="Z122" s="201"/>
      <c r="AA122" s="201"/>
    </row>
    <row r="123" spans="21:27" ht="39.950000000000003" customHeight="1" x14ac:dyDescent="0.25">
      <c r="U123" s="201"/>
      <c r="V123" s="201"/>
      <c r="W123" s="201"/>
      <c r="X123" s="201"/>
      <c r="Y123" s="201"/>
      <c r="Z123" s="201"/>
      <c r="AA123" s="201"/>
    </row>
    <row r="124" spans="21:27" ht="39.950000000000003" customHeight="1" x14ac:dyDescent="0.25">
      <c r="U124" s="201"/>
      <c r="V124" s="201"/>
      <c r="W124" s="201"/>
      <c r="X124" s="201"/>
      <c r="Y124" s="201"/>
      <c r="Z124" s="201"/>
      <c r="AA124" s="201"/>
    </row>
    <row r="125" spans="21:27" ht="39.950000000000003" customHeight="1" x14ac:dyDescent="0.25">
      <c r="U125" s="201"/>
      <c r="V125" s="201"/>
      <c r="W125" s="201"/>
      <c r="X125" s="201"/>
      <c r="Y125" s="201"/>
      <c r="Z125" s="201"/>
      <c r="AA125" s="201"/>
    </row>
    <row r="126" spans="21:27" ht="39.950000000000003" customHeight="1" x14ac:dyDescent="0.25">
      <c r="U126" s="201"/>
      <c r="V126" s="201"/>
      <c r="W126" s="201"/>
      <c r="X126" s="201"/>
      <c r="Y126" s="201"/>
      <c r="Z126" s="201"/>
      <c r="AA126" s="201"/>
    </row>
    <row r="127" spans="21:27" ht="39.950000000000003" customHeight="1" x14ac:dyDescent="0.25">
      <c r="U127" s="201"/>
      <c r="V127" s="201"/>
      <c r="W127" s="201"/>
      <c r="X127" s="201"/>
      <c r="Y127" s="201"/>
      <c r="Z127" s="201"/>
      <c r="AA127" s="201"/>
    </row>
    <row r="128" spans="21:27" ht="39.950000000000003" customHeight="1" x14ac:dyDescent="0.25">
      <c r="U128" s="201"/>
      <c r="V128" s="201"/>
      <c r="W128" s="201"/>
      <c r="X128" s="201"/>
      <c r="Y128" s="201"/>
      <c r="Z128" s="201"/>
      <c r="AA128" s="201"/>
    </row>
    <row r="129" spans="21:27" ht="39.950000000000003" customHeight="1" x14ac:dyDescent="0.25">
      <c r="U129" s="201"/>
      <c r="V129" s="201"/>
      <c r="W129" s="201"/>
      <c r="X129" s="201"/>
      <c r="Y129" s="201"/>
      <c r="Z129" s="201"/>
      <c r="AA129" s="201"/>
    </row>
    <row r="130" spans="21:27" ht="39.950000000000003" customHeight="1" x14ac:dyDescent="0.25">
      <c r="U130" s="201"/>
      <c r="V130" s="201"/>
      <c r="W130" s="201"/>
      <c r="X130" s="201"/>
      <c r="Y130" s="201"/>
      <c r="Z130" s="201"/>
      <c r="AA130" s="201"/>
    </row>
    <row r="131" spans="21:27" ht="39.950000000000003" customHeight="1" x14ac:dyDescent="0.25">
      <c r="U131" s="201"/>
      <c r="V131" s="201"/>
      <c r="W131" s="201"/>
      <c r="X131" s="201"/>
      <c r="Y131" s="201"/>
      <c r="Z131" s="201"/>
      <c r="AA131" s="201"/>
    </row>
    <row r="132" spans="21:27" ht="39.950000000000003" customHeight="1" x14ac:dyDescent="0.25">
      <c r="U132" s="201"/>
      <c r="V132" s="201"/>
      <c r="W132" s="201"/>
      <c r="X132" s="201"/>
      <c r="Y132" s="201"/>
      <c r="Z132" s="201"/>
      <c r="AA132" s="201"/>
    </row>
    <row r="133" spans="21:27" ht="39.950000000000003" customHeight="1" x14ac:dyDescent="0.25">
      <c r="U133" s="201"/>
      <c r="V133" s="201"/>
      <c r="W133" s="201"/>
      <c r="X133" s="201"/>
      <c r="Y133" s="201"/>
      <c r="Z133" s="201"/>
      <c r="AA133" s="201"/>
    </row>
    <row r="134" spans="21:27" ht="39.950000000000003" customHeight="1" x14ac:dyDescent="0.25">
      <c r="U134" s="201"/>
      <c r="V134" s="201"/>
      <c r="W134" s="201"/>
      <c r="X134" s="201"/>
      <c r="Y134" s="201"/>
      <c r="Z134" s="201"/>
      <c r="AA134" s="201"/>
    </row>
    <row r="135" spans="21:27" ht="39.950000000000003" customHeight="1" x14ac:dyDescent="0.25">
      <c r="U135" s="201"/>
      <c r="V135" s="201"/>
      <c r="W135" s="201"/>
      <c r="X135" s="201"/>
      <c r="Y135" s="201"/>
      <c r="Z135" s="201"/>
      <c r="AA135" s="201"/>
    </row>
    <row r="136" spans="21:27" ht="39.950000000000003" customHeight="1" x14ac:dyDescent="0.25">
      <c r="U136" s="201"/>
      <c r="V136" s="201"/>
      <c r="W136" s="201"/>
      <c r="X136" s="201"/>
      <c r="Y136" s="201"/>
      <c r="Z136" s="201"/>
      <c r="AA136" s="201"/>
    </row>
    <row r="137" spans="21:27" ht="39.950000000000003" customHeight="1" x14ac:dyDescent="0.25">
      <c r="U137" s="201"/>
      <c r="V137" s="201"/>
      <c r="W137" s="201"/>
      <c r="X137" s="201"/>
      <c r="Y137" s="201"/>
      <c r="Z137" s="201"/>
      <c r="AA137" s="201"/>
    </row>
    <row r="138" spans="21:27" ht="39.950000000000003" customHeight="1" x14ac:dyDescent="0.25">
      <c r="U138" s="201"/>
      <c r="V138" s="201"/>
      <c r="W138" s="201"/>
      <c r="X138" s="201"/>
      <c r="Y138" s="201"/>
      <c r="Z138" s="201"/>
      <c r="AA138" s="201"/>
    </row>
    <row r="139" spans="21:27" ht="39.950000000000003" customHeight="1" x14ac:dyDescent="0.25">
      <c r="U139" s="201"/>
      <c r="V139" s="201"/>
      <c r="W139" s="201"/>
      <c r="X139" s="201"/>
      <c r="Y139" s="201"/>
      <c r="Z139" s="201"/>
      <c r="AA139" s="201"/>
    </row>
    <row r="140" spans="21:27" ht="39.950000000000003" customHeight="1" x14ac:dyDescent="0.25">
      <c r="U140" s="201"/>
      <c r="V140" s="201"/>
      <c r="W140" s="201"/>
      <c r="X140" s="201"/>
      <c r="Y140" s="201"/>
      <c r="Z140" s="201"/>
      <c r="AA140" s="201"/>
    </row>
    <row r="141" spans="21:27" ht="39.950000000000003" customHeight="1" x14ac:dyDescent="0.25">
      <c r="U141" s="201"/>
      <c r="V141" s="201"/>
      <c r="W141" s="201"/>
      <c r="X141" s="201"/>
      <c r="Y141" s="201"/>
      <c r="Z141" s="201"/>
      <c r="AA141" s="201"/>
    </row>
    <row r="142" spans="21:27" ht="39.950000000000003" customHeight="1" x14ac:dyDescent="0.25">
      <c r="U142" s="201"/>
      <c r="V142" s="201"/>
      <c r="W142" s="201"/>
      <c r="X142" s="201"/>
      <c r="Y142" s="201"/>
      <c r="Z142" s="201"/>
      <c r="AA142" s="201"/>
    </row>
    <row r="143" spans="21:27" ht="39.950000000000003" customHeight="1" x14ac:dyDescent="0.25">
      <c r="U143" s="201"/>
      <c r="V143" s="201"/>
      <c r="W143" s="201"/>
      <c r="X143" s="201"/>
      <c r="Y143" s="201"/>
      <c r="Z143" s="201"/>
      <c r="AA143" s="201"/>
    </row>
    <row r="144" spans="21:27" ht="39.950000000000003" customHeight="1" x14ac:dyDescent="0.25">
      <c r="U144" s="201"/>
      <c r="V144" s="201"/>
      <c r="W144" s="201"/>
      <c r="X144" s="201"/>
      <c r="Y144" s="201"/>
      <c r="Z144" s="201"/>
      <c r="AA144" s="201"/>
    </row>
    <row r="145" spans="21:27" ht="39.950000000000003" customHeight="1" x14ac:dyDescent="0.25">
      <c r="U145" s="201"/>
      <c r="V145" s="201"/>
      <c r="W145" s="201"/>
      <c r="X145" s="201"/>
      <c r="Y145" s="201"/>
      <c r="Z145" s="201"/>
      <c r="AA145" s="201"/>
    </row>
    <row r="146" spans="21:27" ht="39.950000000000003" customHeight="1" x14ac:dyDescent="0.25">
      <c r="U146" s="201"/>
      <c r="V146" s="201"/>
      <c r="W146" s="201"/>
      <c r="X146" s="201"/>
      <c r="Y146" s="201"/>
      <c r="Z146" s="201"/>
      <c r="AA146" s="201"/>
    </row>
    <row r="147" spans="21:27" ht="39.950000000000003" customHeight="1" x14ac:dyDescent="0.25">
      <c r="U147" s="201"/>
      <c r="V147" s="201"/>
      <c r="W147" s="201"/>
      <c r="X147" s="201"/>
      <c r="Y147" s="201"/>
      <c r="Z147" s="201"/>
      <c r="AA147" s="201"/>
    </row>
    <row r="148" spans="21:27" ht="39.950000000000003" customHeight="1" x14ac:dyDescent="0.25">
      <c r="U148" s="201"/>
      <c r="V148" s="201"/>
      <c r="W148" s="201"/>
      <c r="X148" s="201"/>
      <c r="Y148" s="201"/>
      <c r="Z148" s="201"/>
      <c r="AA148" s="201"/>
    </row>
    <row r="149" spans="21:27" ht="39.950000000000003" customHeight="1" x14ac:dyDescent="0.25">
      <c r="U149" s="201"/>
      <c r="V149" s="201"/>
      <c r="W149" s="201"/>
      <c r="X149" s="201"/>
      <c r="Y149" s="201"/>
      <c r="Z149" s="201"/>
      <c r="AA149" s="201"/>
    </row>
    <row r="150" spans="21:27" ht="39.950000000000003" customHeight="1" x14ac:dyDescent="0.25">
      <c r="U150" s="201"/>
      <c r="V150" s="201"/>
      <c r="W150" s="201"/>
      <c r="X150" s="201"/>
      <c r="Y150" s="201"/>
      <c r="Z150" s="201"/>
      <c r="AA150" s="201"/>
    </row>
    <row r="151" spans="21:27" ht="39.950000000000003" customHeight="1" x14ac:dyDescent="0.25">
      <c r="U151" s="201"/>
      <c r="V151" s="201"/>
      <c r="W151" s="201"/>
      <c r="X151" s="201"/>
      <c r="Y151" s="201"/>
      <c r="Z151" s="201"/>
      <c r="AA151" s="201"/>
    </row>
    <row r="152" spans="21:27" ht="39.950000000000003" customHeight="1" x14ac:dyDescent="0.25">
      <c r="U152" s="201"/>
      <c r="V152" s="201"/>
      <c r="W152" s="201"/>
      <c r="X152" s="201"/>
      <c r="Y152" s="201"/>
      <c r="Z152" s="201"/>
      <c r="AA152" s="201"/>
    </row>
    <row r="153" spans="21:27" ht="39.950000000000003" customHeight="1" x14ac:dyDescent="0.25">
      <c r="U153" s="201"/>
      <c r="V153" s="201"/>
      <c r="W153" s="201"/>
      <c r="X153" s="201"/>
      <c r="Y153" s="201"/>
      <c r="Z153" s="201"/>
      <c r="AA153" s="201"/>
    </row>
    <row r="154" spans="21:27" ht="39.950000000000003" customHeight="1" x14ac:dyDescent="0.25">
      <c r="U154" s="201"/>
      <c r="V154" s="201"/>
      <c r="W154" s="201"/>
      <c r="X154" s="201"/>
      <c r="Y154" s="201"/>
      <c r="Z154" s="201"/>
      <c r="AA154" s="201"/>
    </row>
    <row r="155" spans="21:27" ht="39.950000000000003" customHeight="1" x14ac:dyDescent="0.25">
      <c r="U155" s="201"/>
      <c r="V155" s="201"/>
      <c r="W155" s="201"/>
      <c r="X155" s="201"/>
      <c r="Y155" s="201"/>
      <c r="Z155" s="201"/>
      <c r="AA155" s="201"/>
    </row>
    <row r="156" spans="21:27" ht="39.950000000000003" customHeight="1" x14ac:dyDescent="0.25">
      <c r="U156" s="201"/>
      <c r="V156" s="201"/>
      <c r="W156" s="201"/>
      <c r="X156" s="201"/>
      <c r="Y156" s="201"/>
      <c r="Z156" s="201"/>
      <c r="AA156" s="201"/>
    </row>
    <row r="157" spans="21:27" ht="39.950000000000003" customHeight="1" x14ac:dyDescent="0.25">
      <c r="U157" s="201"/>
      <c r="V157" s="201"/>
      <c r="W157" s="201"/>
      <c r="X157" s="201"/>
      <c r="Y157" s="201"/>
      <c r="Z157" s="201"/>
      <c r="AA157" s="201"/>
    </row>
    <row r="158" spans="21:27" ht="39.950000000000003" customHeight="1" x14ac:dyDescent="0.25">
      <c r="U158" s="201"/>
      <c r="V158" s="201"/>
      <c r="W158" s="201"/>
      <c r="X158" s="201"/>
      <c r="Y158" s="201"/>
      <c r="Z158" s="201"/>
      <c r="AA158" s="201"/>
    </row>
    <row r="159" spans="21:27" ht="39.950000000000003" customHeight="1" x14ac:dyDescent="0.25">
      <c r="U159" s="201"/>
      <c r="V159" s="201"/>
      <c r="W159" s="201"/>
      <c r="X159" s="201"/>
      <c r="Y159" s="201"/>
      <c r="Z159" s="201"/>
      <c r="AA159" s="201"/>
    </row>
    <row r="160" spans="21:27" ht="39.950000000000003" customHeight="1" x14ac:dyDescent="0.25">
      <c r="U160" s="201"/>
      <c r="V160" s="201"/>
      <c r="W160" s="201"/>
      <c r="X160" s="201"/>
      <c r="Y160" s="201"/>
      <c r="Z160" s="201"/>
      <c r="AA160" s="201"/>
    </row>
    <row r="161" spans="21:27" ht="39.950000000000003" customHeight="1" x14ac:dyDescent="0.25">
      <c r="U161" s="201"/>
      <c r="V161" s="201"/>
      <c r="W161" s="201"/>
      <c r="X161" s="201"/>
      <c r="Y161" s="201"/>
      <c r="Z161" s="201"/>
      <c r="AA161" s="201"/>
    </row>
    <row r="162" spans="21:27" ht="39.950000000000003" customHeight="1" x14ac:dyDescent="0.25">
      <c r="U162" s="201"/>
      <c r="V162" s="201"/>
      <c r="W162" s="201"/>
      <c r="X162" s="201"/>
      <c r="Y162" s="201"/>
      <c r="Z162" s="201"/>
      <c r="AA162" s="201"/>
    </row>
    <row r="163" spans="21:27" ht="39.950000000000003" customHeight="1" x14ac:dyDescent="0.25">
      <c r="U163" s="201"/>
      <c r="V163" s="201"/>
      <c r="W163" s="201"/>
      <c r="X163" s="201"/>
      <c r="Y163" s="201"/>
      <c r="Z163" s="201"/>
      <c r="AA163" s="201"/>
    </row>
    <row r="164" spans="21:27" ht="39.950000000000003" customHeight="1" x14ac:dyDescent="0.25">
      <c r="U164" s="201"/>
      <c r="V164" s="201"/>
      <c r="W164" s="201"/>
      <c r="X164" s="201"/>
      <c r="Y164" s="201"/>
      <c r="Z164" s="201"/>
      <c r="AA164" s="201"/>
    </row>
    <row r="165" spans="21:27" ht="39.950000000000003" customHeight="1" x14ac:dyDescent="0.25">
      <c r="U165" s="201"/>
      <c r="V165" s="201"/>
      <c r="W165" s="201"/>
      <c r="X165" s="201"/>
      <c r="Y165" s="201"/>
      <c r="Z165" s="201"/>
      <c r="AA165" s="201"/>
    </row>
    <row r="166" spans="21:27" ht="39.950000000000003" customHeight="1" x14ac:dyDescent="0.25">
      <c r="U166" s="201"/>
      <c r="V166" s="201"/>
      <c r="W166" s="201"/>
      <c r="X166" s="201"/>
      <c r="Y166" s="201"/>
      <c r="Z166" s="201"/>
      <c r="AA166" s="201"/>
    </row>
    <row r="167" spans="21:27" ht="39.950000000000003" customHeight="1" x14ac:dyDescent="0.25">
      <c r="U167" s="201"/>
      <c r="V167" s="201"/>
      <c r="W167" s="201"/>
      <c r="X167" s="201"/>
      <c r="Y167" s="201"/>
      <c r="Z167" s="201"/>
      <c r="AA167" s="201"/>
    </row>
    <row r="168" spans="21:27" ht="39.950000000000003" customHeight="1" x14ac:dyDescent="0.25">
      <c r="U168" s="201"/>
      <c r="V168" s="201"/>
      <c r="W168" s="201"/>
      <c r="X168" s="201"/>
      <c r="Y168" s="201"/>
      <c r="Z168" s="201"/>
      <c r="AA168" s="201"/>
    </row>
    <row r="169" spans="21:27" ht="39.950000000000003" customHeight="1" x14ac:dyDescent="0.25">
      <c r="U169" s="201"/>
      <c r="V169" s="201"/>
      <c r="W169" s="201"/>
      <c r="X169" s="201"/>
      <c r="Y169" s="201"/>
      <c r="Z169" s="201"/>
      <c r="AA169" s="201"/>
    </row>
    <row r="170" spans="21:27" ht="39.950000000000003" customHeight="1" x14ac:dyDescent="0.25">
      <c r="U170" s="201"/>
      <c r="V170" s="201"/>
      <c r="W170" s="201"/>
      <c r="X170" s="201"/>
      <c r="Y170" s="201"/>
      <c r="Z170" s="201"/>
      <c r="AA170" s="201"/>
    </row>
    <row r="171" spans="21:27" ht="39.950000000000003" customHeight="1" x14ac:dyDescent="0.25">
      <c r="U171" s="201"/>
      <c r="V171" s="201"/>
      <c r="W171" s="201"/>
      <c r="X171" s="201"/>
      <c r="Y171" s="201"/>
      <c r="Z171" s="201"/>
      <c r="AA171" s="201"/>
    </row>
    <row r="172" spans="21:27" ht="39.950000000000003" customHeight="1" x14ac:dyDescent="0.25">
      <c r="U172" s="201"/>
      <c r="V172" s="201"/>
      <c r="W172" s="201"/>
      <c r="X172" s="201"/>
      <c r="Y172" s="201"/>
      <c r="Z172" s="201"/>
      <c r="AA172" s="201"/>
    </row>
    <row r="173" spans="21:27" ht="39.950000000000003" customHeight="1" x14ac:dyDescent="0.25">
      <c r="U173" s="201"/>
      <c r="V173" s="201"/>
      <c r="W173" s="201"/>
      <c r="X173" s="201"/>
      <c r="Y173" s="201"/>
      <c r="Z173" s="201"/>
      <c r="AA173" s="201"/>
    </row>
    <row r="174" spans="21:27" ht="39.950000000000003" customHeight="1" x14ac:dyDescent="0.25">
      <c r="U174" s="201"/>
      <c r="V174" s="201"/>
      <c r="W174" s="201"/>
      <c r="X174" s="201"/>
      <c r="Y174" s="201"/>
      <c r="Z174" s="201"/>
      <c r="AA174" s="201"/>
    </row>
    <row r="175" spans="21:27" ht="39.950000000000003" customHeight="1" x14ac:dyDescent="0.25">
      <c r="U175" s="201"/>
      <c r="V175" s="201"/>
      <c r="W175" s="201"/>
      <c r="X175" s="201"/>
      <c r="Y175" s="201"/>
      <c r="Z175" s="201"/>
      <c r="AA175" s="201"/>
    </row>
    <row r="176" spans="21:27" ht="39.950000000000003" customHeight="1" x14ac:dyDescent="0.25">
      <c r="U176" s="201"/>
      <c r="V176" s="201"/>
      <c r="W176" s="201"/>
      <c r="X176" s="201"/>
      <c r="Y176" s="201"/>
      <c r="Z176" s="201"/>
      <c r="AA176" s="201"/>
    </row>
    <row r="177" spans="21:27" ht="39.950000000000003" customHeight="1" x14ac:dyDescent="0.25">
      <c r="U177" s="201"/>
      <c r="V177" s="201"/>
      <c r="W177" s="201"/>
      <c r="X177" s="201"/>
      <c r="Y177" s="201"/>
      <c r="Z177" s="201"/>
      <c r="AA177" s="201"/>
    </row>
    <row r="178" spans="21:27" ht="39.950000000000003" customHeight="1" x14ac:dyDescent="0.25">
      <c r="U178" s="201"/>
      <c r="V178" s="201"/>
      <c r="W178" s="201"/>
      <c r="X178" s="201"/>
      <c r="Y178" s="201"/>
      <c r="Z178" s="201"/>
      <c r="AA178" s="201"/>
    </row>
    <row r="179" spans="21:27" ht="39.950000000000003" customHeight="1" x14ac:dyDescent="0.25">
      <c r="U179" s="201"/>
      <c r="V179" s="201"/>
      <c r="W179" s="201"/>
      <c r="X179" s="201"/>
      <c r="Y179" s="201"/>
      <c r="Z179" s="201"/>
      <c r="AA179" s="201"/>
    </row>
    <row r="180" spans="21:27" ht="39.950000000000003" customHeight="1" x14ac:dyDescent="0.25">
      <c r="U180" s="201"/>
      <c r="V180" s="201"/>
      <c r="W180" s="201"/>
      <c r="X180" s="201"/>
      <c r="Y180" s="201"/>
      <c r="Z180" s="201"/>
      <c r="AA180" s="201"/>
    </row>
    <row r="181" spans="21:27" ht="39.950000000000003" customHeight="1" x14ac:dyDescent="0.25">
      <c r="U181" s="201"/>
      <c r="V181" s="201"/>
      <c r="W181" s="201"/>
      <c r="X181" s="201"/>
      <c r="Y181" s="201"/>
      <c r="Z181" s="201"/>
      <c r="AA181" s="201"/>
    </row>
    <row r="182" spans="21:27" ht="39.950000000000003" customHeight="1" x14ac:dyDescent="0.25">
      <c r="U182" s="201"/>
      <c r="V182" s="201"/>
      <c r="W182" s="201"/>
      <c r="X182" s="201"/>
      <c r="Y182" s="201"/>
      <c r="Z182" s="201"/>
      <c r="AA182" s="201"/>
    </row>
    <row r="183" spans="21:27" ht="39.950000000000003" customHeight="1" x14ac:dyDescent="0.25">
      <c r="U183" s="201"/>
      <c r="V183" s="201"/>
      <c r="W183" s="201"/>
      <c r="X183" s="201"/>
      <c r="Y183" s="201"/>
      <c r="Z183" s="201"/>
      <c r="AA183" s="201"/>
    </row>
    <row r="184" spans="21:27" ht="39.950000000000003" customHeight="1" x14ac:dyDescent="0.25">
      <c r="U184" s="201"/>
      <c r="V184" s="201"/>
      <c r="W184" s="201"/>
      <c r="X184" s="201"/>
      <c r="Y184" s="201"/>
      <c r="Z184" s="201"/>
      <c r="AA184" s="201"/>
    </row>
    <row r="185" spans="21:27" ht="39.950000000000003" customHeight="1" x14ac:dyDescent="0.25">
      <c r="U185" s="201"/>
      <c r="V185" s="201"/>
      <c r="W185" s="201"/>
      <c r="X185" s="201"/>
      <c r="Y185" s="201"/>
      <c r="Z185" s="201"/>
      <c r="AA185" s="201"/>
    </row>
    <row r="186" spans="21:27" ht="39.950000000000003" customHeight="1" x14ac:dyDescent="0.25">
      <c r="U186" s="201"/>
      <c r="V186" s="201"/>
      <c r="W186" s="201"/>
      <c r="X186" s="201"/>
      <c r="Y186" s="201"/>
      <c r="Z186" s="201"/>
      <c r="AA186" s="201"/>
    </row>
    <row r="187" spans="21:27" ht="39.950000000000003" customHeight="1" x14ac:dyDescent="0.25">
      <c r="U187" s="201"/>
      <c r="V187" s="201"/>
      <c r="W187" s="201"/>
      <c r="X187" s="201"/>
      <c r="Y187" s="201"/>
      <c r="Z187" s="201"/>
      <c r="AA187" s="201"/>
    </row>
    <row r="188" spans="21:27" ht="39.950000000000003" customHeight="1" x14ac:dyDescent="0.25">
      <c r="U188" s="201"/>
      <c r="V188" s="201"/>
      <c r="W188" s="201"/>
      <c r="X188" s="201"/>
      <c r="Y188" s="201"/>
      <c r="Z188" s="201"/>
      <c r="AA188" s="201"/>
    </row>
    <row r="189" spans="21:27" ht="39.950000000000003" customHeight="1" x14ac:dyDescent="0.25">
      <c r="U189" s="201"/>
      <c r="V189" s="201"/>
      <c r="W189" s="201"/>
      <c r="X189" s="201"/>
      <c r="Y189" s="201"/>
      <c r="Z189" s="201"/>
      <c r="AA189" s="201"/>
    </row>
    <row r="190" spans="21:27" ht="39.950000000000003" customHeight="1" x14ac:dyDescent="0.25">
      <c r="U190" s="201"/>
      <c r="V190" s="201"/>
      <c r="W190" s="201"/>
      <c r="X190" s="201"/>
      <c r="Y190" s="201"/>
      <c r="Z190" s="201"/>
      <c r="AA190" s="201"/>
    </row>
    <row r="191" spans="21:27" ht="39.950000000000003" customHeight="1" x14ac:dyDescent="0.25">
      <c r="U191" s="201"/>
      <c r="V191" s="201"/>
      <c r="W191" s="201"/>
      <c r="X191" s="201"/>
      <c r="Y191" s="201"/>
      <c r="Z191" s="201"/>
      <c r="AA191" s="201"/>
    </row>
    <row r="192" spans="21:27" ht="39.950000000000003" customHeight="1" x14ac:dyDescent="0.25">
      <c r="U192" s="201"/>
      <c r="V192" s="201"/>
      <c r="W192" s="201"/>
      <c r="X192" s="201"/>
      <c r="Y192" s="201"/>
      <c r="Z192" s="201"/>
      <c r="AA192" s="201"/>
    </row>
    <row r="193" spans="21:27" ht="39.950000000000003" customHeight="1" x14ac:dyDescent="0.25">
      <c r="U193" s="201"/>
      <c r="V193" s="201"/>
      <c r="W193" s="201"/>
      <c r="X193" s="201"/>
      <c r="Y193" s="201"/>
      <c r="Z193" s="201"/>
      <c r="AA193" s="201"/>
    </row>
    <row r="194" spans="21:27" ht="39.950000000000003" customHeight="1" x14ac:dyDescent="0.25">
      <c r="U194" s="201"/>
      <c r="V194" s="201"/>
      <c r="W194" s="201"/>
      <c r="X194" s="201"/>
      <c r="Y194" s="201"/>
      <c r="Z194" s="201"/>
      <c r="AA194" s="201"/>
    </row>
    <row r="195" spans="21:27" ht="39.950000000000003" customHeight="1" x14ac:dyDescent="0.25">
      <c r="U195" s="201"/>
      <c r="V195" s="201"/>
      <c r="W195" s="201"/>
      <c r="X195" s="201"/>
      <c r="Y195" s="201"/>
      <c r="Z195" s="201"/>
      <c r="AA195" s="201"/>
    </row>
    <row r="196" spans="21:27" ht="39.950000000000003" customHeight="1" x14ac:dyDescent="0.25">
      <c r="U196" s="201"/>
      <c r="V196" s="201"/>
      <c r="W196" s="201"/>
      <c r="X196" s="201"/>
      <c r="Y196" s="201"/>
      <c r="Z196" s="201"/>
      <c r="AA196" s="201"/>
    </row>
    <row r="197" spans="21:27" ht="39.950000000000003" customHeight="1" x14ac:dyDescent="0.25">
      <c r="U197" s="201"/>
      <c r="V197" s="201"/>
      <c r="W197" s="201"/>
      <c r="X197" s="201"/>
      <c r="Y197" s="201"/>
      <c r="Z197" s="201"/>
      <c r="AA197" s="201"/>
    </row>
    <row r="198" spans="21:27" ht="39.950000000000003" customHeight="1" x14ac:dyDescent="0.25">
      <c r="U198" s="201"/>
      <c r="V198" s="201"/>
      <c r="W198" s="201"/>
      <c r="X198" s="201"/>
      <c r="Y198" s="201"/>
      <c r="Z198" s="201"/>
      <c r="AA198" s="201"/>
    </row>
    <row r="199" spans="21:27" ht="39.950000000000003" customHeight="1" x14ac:dyDescent="0.25">
      <c r="U199" s="201"/>
      <c r="V199" s="201"/>
      <c r="W199" s="201"/>
      <c r="X199" s="201"/>
      <c r="Y199" s="201"/>
      <c r="Z199" s="201"/>
      <c r="AA199" s="201"/>
    </row>
    <row r="200" spans="21:27" ht="39.950000000000003" customHeight="1" x14ac:dyDescent="0.25">
      <c r="U200" s="201"/>
      <c r="V200" s="201"/>
      <c r="W200" s="201"/>
      <c r="X200" s="201"/>
      <c r="Y200" s="201"/>
      <c r="Z200" s="201"/>
      <c r="AA200" s="201"/>
    </row>
    <row r="201" spans="21:27" ht="39.950000000000003" customHeight="1" x14ac:dyDescent="0.25">
      <c r="U201" s="201"/>
      <c r="V201" s="201"/>
      <c r="W201" s="201"/>
      <c r="X201" s="201"/>
      <c r="Y201" s="201"/>
      <c r="Z201" s="201"/>
      <c r="AA201" s="201"/>
    </row>
    <row r="202" spans="21:27" ht="39.950000000000003" customHeight="1" x14ac:dyDescent="0.25">
      <c r="U202" s="201"/>
      <c r="V202" s="201"/>
      <c r="W202" s="201"/>
      <c r="X202" s="201"/>
      <c r="Y202" s="201"/>
      <c r="Z202" s="201"/>
      <c r="AA202" s="201"/>
    </row>
    <row r="203" spans="21:27" ht="39.950000000000003" customHeight="1" x14ac:dyDescent="0.25">
      <c r="U203" s="201"/>
      <c r="V203" s="201"/>
      <c r="W203" s="201"/>
      <c r="X203" s="201"/>
      <c r="Y203" s="201"/>
      <c r="Z203" s="201"/>
      <c r="AA203" s="201"/>
    </row>
    <row r="204" spans="21:27" ht="39.950000000000003" customHeight="1" x14ac:dyDescent="0.25">
      <c r="U204" s="201"/>
      <c r="V204" s="201"/>
      <c r="W204" s="201"/>
      <c r="X204" s="201"/>
      <c r="Y204" s="201"/>
      <c r="Z204" s="201"/>
      <c r="AA204" s="201"/>
    </row>
    <row r="205" spans="21:27" ht="39.950000000000003" customHeight="1" x14ac:dyDescent="0.25">
      <c r="U205" s="201"/>
      <c r="V205" s="201"/>
      <c r="W205" s="201"/>
      <c r="X205" s="201"/>
      <c r="Y205" s="201"/>
      <c r="Z205" s="201"/>
      <c r="AA205" s="201"/>
    </row>
    <row r="206" spans="21:27" ht="39.950000000000003" customHeight="1" x14ac:dyDescent="0.25">
      <c r="U206" s="201"/>
      <c r="V206" s="201"/>
      <c r="W206" s="201"/>
      <c r="X206" s="201"/>
      <c r="Y206" s="201"/>
      <c r="Z206" s="201"/>
      <c r="AA206" s="201"/>
    </row>
    <row r="207" spans="21:27" ht="39.950000000000003" customHeight="1" x14ac:dyDescent="0.25">
      <c r="U207" s="201"/>
      <c r="V207" s="201"/>
      <c r="W207" s="201"/>
      <c r="X207" s="201"/>
      <c r="Y207" s="201"/>
      <c r="Z207" s="201"/>
      <c r="AA207" s="201"/>
    </row>
    <row r="208" spans="21:27" ht="39.950000000000003" customHeight="1" x14ac:dyDescent="0.25">
      <c r="U208" s="201"/>
      <c r="V208" s="201"/>
      <c r="W208" s="201"/>
      <c r="X208" s="201"/>
      <c r="Y208" s="201"/>
      <c r="Z208" s="201"/>
      <c r="AA208" s="201"/>
    </row>
    <row r="209" spans="21:27" ht="39.950000000000003" customHeight="1" x14ac:dyDescent="0.25">
      <c r="U209" s="201"/>
      <c r="V209" s="201"/>
      <c r="W209" s="201"/>
      <c r="X209" s="201"/>
      <c r="Y209" s="201"/>
      <c r="Z209" s="201"/>
      <c r="AA209" s="201"/>
    </row>
    <row r="210" spans="21:27" ht="39.950000000000003" customHeight="1" x14ac:dyDescent="0.25">
      <c r="U210" s="201"/>
      <c r="V210" s="201"/>
      <c r="W210" s="201"/>
      <c r="X210" s="201"/>
      <c r="Y210" s="201"/>
      <c r="Z210" s="201"/>
      <c r="AA210" s="201"/>
    </row>
    <row r="211" spans="21:27" ht="39.950000000000003" customHeight="1" x14ac:dyDescent="0.25">
      <c r="U211" s="201"/>
      <c r="V211" s="201"/>
      <c r="W211" s="201"/>
      <c r="X211" s="201"/>
      <c r="Y211" s="201"/>
      <c r="Z211" s="201"/>
      <c r="AA211" s="201"/>
    </row>
    <row r="212" spans="21:27" ht="39.950000000000003" customHeight="1" x14ac:dyDescent="0.25">
      <c r="U212" s="201"/>
      <c r="V212" s="201"/>
      <c r="W212" s="201"/>
      <c r="X212" s="201"/>
      <c r="Y212" s="201"/>
      <c r="Z212" s="201"/>
      <c r="AA212" s="201"/>
    </row>
    <row r="213" spans="21:27" ht="39.950000000000003" customHeight="1" x14ac:dyDescent="0.25">
      <c r="U213" s="201"/>
      <c r="V213" s="201"/>
      <c r="W213" s="201"/>
      <c r="X213" s="201"/>
      <c r="Y213" s="201"/>
      <c r="Z213" s="201"/>
      <c r="AA213" s="201"/>
    </row>
    <row r="214" spans="21:27" ht="39.950000000000003" customHeight="1" x14ac:dyDescent="0.25">
      <c r="U214" s="201"/>
      <c r="V214" s="201"/>
      <c r="W214" s="201"/>
      <c r="X214" s="201"/>
      <c r="Y214" s="201"/>
      <c r="Z214" s="201"/>
      <c r="AA214" s="201"/>
    </row>
    <row r="215" spans="21:27" ht="39.950000000000003" customHeight="1" x14ac:dyDescent="0.25">
      <c r="U215" s="201"/>
      <c r="V215" s="201"/>
      <c r="W215" s="201"/>
      <c r="X215" s="201"/>
      <c r="Y215" s="201"/>
      <c r="Z215" s="201"/>
      <c r="AA215" s="201"/>
    </row>
    <row r="216" spans="21:27" ht="39.950000000000003" customHeight="1" x14ac:dyDescent="0.25">
      <c r="U216" s="201"/>
      <c r="V216" s="201"/>
      <c r="W216" s="201"/>
      <c r="X216" s="201"/>
      <c r="Y216" s="201"/>
      <c r="Z216" s="201"/>
      <c r="AA216" s="201"/>
    </row>
    <row r="217" spans="21:27" ht="39.950000000000003" customHeight="1" x14ac:dyDescent="0.25">
      <c r="U217" s="201"/>
      <c r="V217" s="201"/>
      <c r="W217" s="201"/>
      <c r="X217" s="201"/>
      <c r="Y217" s="201"/>
      <c r="Z217" s="201"/>
      <c r="AA217" s="201"/>
    </row>
    <row r="218" spans="21:27" ht="39.950000000000003" customHeight="1" x14ac:dyDescent="0.25">
      <c r="U218" s="201"/>
      <c r="V218" s="201"/>
      <c r="W218" s="201"/>
      <c r="X218" s="201"/>
      <c r="Y218" s="201"/>
      <c r="Z218" s="201"/>
      <c r="AA218" s="201"/>
    </row>
    <row r="219" spans="21:27" ht="39.950000000000003" customHeight="1" x14ac:dyDescent="0.25">
      <c r="U219" s="201"/>
      <c r="V219" s="201"/>
      <c r="W219" s="201"/>
      <c r="X219" s="201"/>
      <c r="Y219" s="201"/>
      <c r="Z219" s="201"/>
      <c r="AA219" s="201"/>
    </row>
    <row r="220" spans="21:27" ht="39.950000000000003" customHeight="1" x14ac:dyDescent="0.25">
      <c r="U220" s="201"/>
      <c r="V220" s="201"/>
      <c r="W220" s="201"/>
      <c r="X220" s="201"/>
      <c r="Y220" s="201"/>
      <c r="Z220" s="201"/>
      <c r="AA220" s="201"/>
    </row>
    <row r="221" spans="21:27" ht="39.950000000000003" customHeight="1" x14ac:dyDescent="0.25">
      <c r="U221" s="201"/>
      <c r="V221" s="201"/>
      <c r="W221" s="201"/>
      <c r="X221" s="201"/>
      <c r="Y221" s="201"/>
      <c r="Z221" s="201"/>
      <c r="AA221" s="201"/>
    </row>
    <row r="222" spans="21:27" ht="39.950000000000003" customHeight="1" x14ac:dyDescent="0.25">
      <c r="U222" s="201"/>
      <c r="V222" s="201"/>
      <c r="W222" s="201"/>
      <c r="X222" s="201"/>
      <c r="Y222" s="201"/>
      <c r="Z222" s="201"/>
      <c r="AA222" s="201"/>
    </row>
    <row r="223" spans="21:27" ht="39.950000000000003" customHeight="1" x14ac:dyDescent="0.25">
      <c r="U223" s="201"/>
      <c r="V223" s="201"/>
      <c r="W223" s="201"/>
      <c r="X223" s="201"/>
      <c r="Y223" s="201"/>
      <c r="Z223" s="201"/>
      <c r="AA223" s="201"/>
    </row>
    <row r="224" spans="21:27" ht="39.950000000000003" customHeight="1" x14ac:dyDescent="0.25">
      <c r="U224" s="201"/>
      <c r="V224" s="201"/>
      <c r="W224" s="201"/>
      <c r="X224" s="201"/>
      <c r="Y224" s="201"/>
      <c r="Z224" s="201"/>
      <c r="AA224" s="201"/>
    </row>
    <row r="225" spans="21:27" ht="39.950000000000003" customHeight="1" x14ac:dyDescent="0.25">
      <c r="U225" s="201"/>
      <c r="V225" s="201"/>
      <c r="W225" s="201"/>
      <c r="X225" s="201"/>
      <c r="Y225" s="201"/>
      <c r="Z225" s="201"/>
      <c r="AA225" s="201"/>
    </row>
    <row r="226" spans="21:27" ht="39.950000000000003" customHeight="1" x14ac:dyDescent="0.25">
      <c r="U226" s="201"/>
      <c r="V226" s="201"/>
      <c r="W226" s="201"/>
      <c r="X226" s="201"/>
      <c r="Y226" s="201"/>
      <c r="Z226" s="201"/>
      <c r="AA226" s="201"/>
    </row>
    <row r="227" spans="21:27" ht="39.950000000000003" customHeight="1" x14ac:dyDescent="0.25">
      <c r="U227" s="201"/>
      <c r="V227" s="201"/>
      <c r="W227" s="201"/>
      <c r="X227" s="201"/>
      <c r="Y227" s="201"/>
      <c r="Z227" s="201"/>
      <c r="AA227" s="201"/>
    </row>
    <row r="228" spans="21:27" ht="39.950000000000003" customHeight="1" x14ac:dyDescent="0.25">
      <c r="U228" s="201"/>
      <c r="V228" s="201"/>
      <c r="W228" s="201"/>
      <c r="X228" s="201"/>
      <c r="Y228" s="201"/>
      <c r="Z228" s="201"/>
      <c r="AA228" s="201"/>
    </row>
    <row r="229" spans="21:27" ht="39.950000000000003" customHeight="1" x14ac:dyDescent="0.25">
      <c r="U229" s="201"/>
      <c r="V229" s="201"/>
      <c r="W229" s="201"/>
      <c r="X229" s="201"/>
      <c r="Y229" s="201"/>
      <c r="Z229" s="201"/>
      <c r="AA229" s="201"/>
    </row>
    <row r="230" spans="21:27" ht="39.950000000000003" customHeight="1" x14ac:dyDescent="0.25">
      <c r="U230" s="201"/>
      <c r="V230" s="201"/>
      <c r="W230" s="201"/>
      <c r="X230" s="201"/>
      <c r="Y230" s="201"/>
      <c r="Z230" s="201"/>
      <c r="AA230" s="201"/>
    </row>
    <row r="231" spans="21:27" ht="39.950000000000003" customHeight="1" x14ac:dyDescent="0.25">
      <c r="U231" s="201"/>
      <c r="V231" s="201"/>
      <c r="W231" s="201"/>
      <c r="X231" s="201"/>
      <c r="Y231" s="201"/>
      <c r="Z231" s="201"/>
      <c r="AA231" s="201"/>
    </row>
    <row r="232" spans="21:27" ht="39.950000000000003" customHeight="1" x14ac:dyDescent="0.25">
      <c r="U232" s="201"/>
      <c r="V232" s="201"/>
      <c r="W232" s="201"/>
      <c r="X232" s="201"/>
      <c r="Y232" s="201"/>
      <c r="Z232" s="201"/>
      <c r="AA232" s="201"/>
    </row>
    <row r="233" spans="21:27" ht="39.950000000000003" customHeight="1" x14ac:dyDescent="0.25">
      <c r="U233" s="201"/>
      <c r="V233" s="201"/>
      <c r="W233" s="201"/>
      <c r="X233" s="201"/>
      <c r="Y233" s="201"/>
      <c r="Z233" s="201"/>
      <c r="AA233" s="201"/>
    </row>
    <row r="234" spans="21:27" ht="39.950000000000003" customHeight="1" x14ac:dyDescent="0.25">
      <c r="U234" s="201"/>
      <c r="V234" s="201"/>
      <c r="W234" s="201"/>
      <c r="X234" s="201"/>
      <c r="Y234" s="201"/>
      <c r="Z234" s="201"/>
      <c r="AA234" s="201"/>
    </row>
    <row r="235" spans="21:27" ht="39.950000000000003" customHeight="1" x14ac:dyDescent="0.25">
      <c r="U235" s="201"/>
      <c r="V235" s="201"/>
      <c r="W235" s="201"/>
      <c r="X235" s="201"/>
      <c r="Y235" s="201"/>
      <c r="Z235" s="201"/>
      <c r="AA235" s="201"/>
    </row>
    <row r="236" spans="21:27" ht="39.950000000000003" customHeight="1" x14ac:dyDescent="0.25">
      <c r="U236" s="201"/>
      <c r="V236" s="201"/>
      <c r="W236" s="201"/>
      <c r="X236" s="201"/>
      <c r="Y236" s="201"/>
      <c r="Z236" s="201"/>
      <c r="AA236" s="201"/>
    </row>
    <row r="237" spans="21:27" ht="39.950000000000003" customHeight="1" x14ac:dyDescent="0.25">
      <c r="U237" s="201"/>
      <c r="V237" s="201"/>
      <c r="W237" s="201"/>
      <c r="X237" s="201"/>
      <c r="Y237" s="201"/>
      <c r="Z237" s="201"/>
      <c r="AA237" s="201"/>
    </row>
    <row r="238" spans="21:27" ht="39.950000000000003" customHeight="1" x14ac:dyDescent="0.25">
      <c r="U238" s="201"/>
      <c r="V238" s="201"/>
      <c r="W238" s="201"/>
      <c r="X238" s="201"/>
      <c r="Y238" s="201"/>
      <c r="Z238" s="201"/>
      <c r="AA238" s="201"/>
    </row>
    <row r="239" spans="21:27" ht="39.950000000000003" customHeight="1" x14ac:dyDescent="0.25">
      <c r="U239" s="201"/>
      <c r="V239" s="201"/>
      <c r="W239" s="201"/>
      <c r="X239" s="201"/>
      <c r="Y239" s="201"/>
      <c r="Z239" s="201"/>
      <c r="AA239" s="201"/>
    </row>
    <row r="240" spans="21:27" ht="39.950000000000003" customHeight="1" x14ac:dyDescent="0.25">
      <c r="U240" s="201"/>
      <c r="V240" s="201"/>
      <c r="W240" s="201"/>
      <c r="X240" s="201"/>
      <c r="Y240" s="201"/>
      <c r="Z240" s="201"/>
      <c r="AA240" s="201"/>
    </row>
    <row r="241" spans="21:27" ht="39.950000000000003" customHeight="1" x14ac:dyDescent="0.25">
      <c r="U241" s="201"/>
      <c r="V241" s="201"/>
      <c r="W241" s="201"/>
      <c r="X241" s="201"/>
      <c r="Y241" s="201"/>
      <c r="Z241" s="201"/>
      <c r="AA241" s="201"/>
    </row>
    <row r="242" spans="21:27" ht="39.950000000000003" customHeight="1" x14ac:dyDescent="0.25">
      <c r="U242" s="201"/>
      <c r="V242" s="201"/>
      <c r="W242" s="201"/>
      <c r="X242" s="201"/>
      <c r="Y242" s="201"/>
      <c r="Z242" s="201"/>
      <c r="AA242" s="201"/>
    </row>
    <row r="243" spans="21:27" ht="39.950000000000003" customHeight="1" x14ac:dyDescent="0.25">
      <c r="U243" s="201"/>
      <c r="V243" s="201"/>
      <c r="W243" s="201"/>
      <c r="X243" s="201"/>
      <c r="Y243" s="201"/>
      <c r="Z243" s="201"/>
      <c r="AA243" s="201"/>
    </row>
    <row r="244" spans="21:27" ht="39.950000000000003" customHeight="1" x14ac:dyDescent="0.25">
      <c r="U244" s="201"/>
      <c r="V244" s="201"/>
      <c r="W244" s="201"/>
      <c r="X244" s="201"/>
      <c r="Y244" s="201"/>
      <c r="Z244" s="201"/>
      <c r="AA244" s="201"/>
    </row>
    <row r="245" spans="21:27" ht="39.950000000000003" customHeight="1" x14ac:dyDescent="0.25">
      <c r="U245" s="201"/>
      <c r="V245" s="201"/>
      <c r="W245" s="201"/>
      <c r="X245" s="201"/>
      <c r="Y245" s="201"/>
      <c r="Z245" s="201"/>
      <c r="AA245" s="201"/>
    </row>
    <row r="246" spans="21:27" ht="39.950000000000003" customHeight="1" x14ac:dyDescent="0.25">
      <c r="U246" s="201"/>
      <c r="V246" s="201"/>
      <c r="W246" s="201"/>
      <c r="X246" s="201"/>
      <c r="Y246" s="201"/>
      <c r="Z246" s="201"/>
      <c r="AA246" s="201"/>
    </row>
    <row r="247" spans="21:27" ht="39.950000000000003" customHeight="1" x14ac:dyDescent="0.25">
      <c r="U247" s="201"/>
      <c r="V247" s="201"/>
      <c r="W247" s="201"/>
      <c r="X247" s="201"/>
      <c r="Y247" s="201"/>
      <c r="Z247" s="201"/>
      <c r="AA247" s="201"/>
    </row>
    <row r="248" spans="21:27" ht="39.950000000000003" customHeight="1" x14ac:dyDescent="0.25">
      <c r="U248" s="201"/>
      <c r="V248" s="201"/>
      <c r="W248" s="201"/>
      <c r="X248" s="201"/>
      <c r="Y248" s="201"/>
      <c r="Z248" s="201"/>
      <c r="AA248" s="201"/>
    </row>
    <row r="249" spans="21:27" ht="39.950000000000003" customHeight="1" x14ac:dyDescent="0.25">
      <c r="U249" s="201"/>
      <c r="V249" s="201"/>
      <c r="W249" s="201"/>
      <c r="X249" s="201"/>
      <c r="Y249" s="201"/>
      <c r="Z249" s="201"/>
      <c r="AA249" s="201"/>
    </row>
    <row r="250" spans="21:27" ht="39.950000000000003" customHeight="1" x14ac:dyDescent="0.25">
      <c r="U250" s="201"/>
      <c r="V250" s="201"/>
      <c r="W250" s="201"/>
      <c r="X250" s="201"/>
      <c r="Y250" s="201"/>
      <c r="Z250" s="201"/>
      <c r="AA250" s="201"/>
    </row>
    <row r="251" spans="21:27" ht="39.950000000000003" customHeight="1" x14ac:dyDescent="0.25">
      <c r="U251" s="201"/>
      <c r="V251" s="201"/>
      <c r="W251" s="201"/>
      <c r="X251" s="201"/>
      <c r="Y251" s="201"/>
      <c r="Z251" s="201"/>
      <c r="AA251" s="201"/>
    </row>
    <row r="252" spans="21:27" ht="39.950000000000003" customHeight="1" x14ac:dyDescent="0.25">
      <c r="U252" s="201"/>
      <c r="V252" s="201"/>
      <c r="W252" s="201"/>
      <c r="X252" s="201"/>
      <c r="Y252" s="201"/>
      <c r="Z252" s="201"/>
      <c r="AA252" s="201"/>
    </row>
    <row r="253" spans="21:27" ht="39.950000000000003" customHeight="1" x14ac:dyDescent="0.25">
      <c r="U253" s="201"/>
      <c r="V253" s="201"/>
      <c r="W253" s="201"/>
      <c r="X253" s="201"/>
      <c r="Y253" s="201"/>
      <c r="Z253" s="201"/>
      <c r="AA253" s="201"/>
    </row>
    <row r="254" spans="21:27" ht="39.950000000000003" customHeight="1" x14ac:dyDescent="0.25">
      <c r="U254" s="201"/>
      <c r="V254" s="201"/>
      <c r="W254" s="201"/>
      <c r="X254" s="201"/>
      <c r="Y254" s="201"/>
      <c r="Z254" s="201"/>
      <c r="AA254" s="201"/>
    </row>
    <row r="255" spans="21:27" ht="39.950000000000003" customHeight="1" x14ac:dyDescent="0.25">
      <c r="U255" s="201"/>
      <c r="V255" s="201"/>
      <c r="W255" s="201"/>
      <c r="X255" s="201"/>
      <c r="Y255" s="201"/>
      <c r="Z255" s="201"/>
      <c r="AA255" s="201"/>
    </row>
    <row r="256" spans="21:27" ht="39.950000000000003" customHeight="1" x14ac:dyDescent="0.25">
      <c r="U256" s="201"/>
      <c r="V256" s="201"/>
      <c r="W256" s="201"/>
      <c r="X256" s="201"/>
      <c r="Y256" s="201"/>
      <c r="Z256" s="201"/>
      <c r="AA256" s="201"/>
    </row>
    <row r="257" spans="21:27" ht="39.950000000000003" customHeight="1" x14ac:dyDescent="0.25">
      <c r="U257" s="201"/>
      <c r="V257" s="201"/>
      <c r="W257" s="201"/>
      <c r="X257" s="201"/>
      <c r="Y257" s="201"/>
      <c r="Z257" s="201"/>
      <c r="AA257" s="201"/>
    </row>
    <row r="258" spans="21:27" ht="39.950000000000003" customHeight="1" x14ac:dyDescent="0.25">
      <c r="U258" s="201"/>
      <c r="V258" s="201"/>
      <c r="W258" s="201"/>
      <c r="X258" s="201"/>
      <c r="Y258" s="201"/>
      <c r="Z258" s="201"/>
      <c r="AA258" s="201"/>
    </row>
    <row r="259" spans="21:27" ht="39.950000000000003" customHeight="1" x14ac:dyDescent="0.25">
      <c r="U259" s="201"/>
      <c r="V259" s="201"/>
      <c r="W259" s="201"/>
      <c r="X259" s="201"/>
      <c r="Y259" s="201"/>
      <c r="Z259" s="201"/>
      <c r="AA259" s="201"/>
    </row>
    <row r="260" spans="21:27" ht="39.950000000000003" customHeight="1" x14ac:dyDescent="0.25">
      <c r="U260" s="201"/>
      <c r="V260" s="201"/>
      <c r="W260" s="201"/>
      <c r="X260" s="201"/>
      <c r="Y260" s="201"/>
      <c r="Z260" s="201"/>
      <c r="AA260" s="201"/>
    </row>
    <row r="261" spans="21:27" ht="39.950000000000003" customHeight="1" x14ac:dyDescent="0.25">
      <c r="U261" s="201"/>
      <c r="V261" s="201"/>
      <c r="W261" s="201"/>
      <c r="X261" s="201"/>
      <c r="Y261" s="201"/>
      <c r="Z261" s="201"/>
      <c r="AA261" s="201"/>
    </row>
    <row r="262" spans="21:27" ht="39.950000000000003" customHeight="1" x14ac:dyDescent="0.25">
      <c r="U262" s="201"/>
      <c r="V262" s="201"/>
      <c r="W262" s="201"/>
      <c r="X262" s="201"/>
      <c r="Y262" s="201"/>
      <c r="Z262" s="201"/>
      <c r="AA262" s="201"/>
    </row>
    <row r="263" spans="21:27" ht="39.950000000000003" customHeight="1" x14ac:dyDescent="0.25">
      <c r="U263" s="201"/>
      <c r="V263" s="201"/>
      <c r="W263" s="201"/>
      <c r="X263" s="201"/>
      <c r="Y263" s="201"/>
      <c r="Z263" s="201"/>
      <c r="AA263" s="201"/>
    </row>
    <row r="264" spans="21:27" ht="39.950000000000003" customHeight="1" x14ac:dyDescent="0.25">
      <c r="U264" s="201"/>
      <c r="V264" s="201"/>
      <c r="W264" s="201"/>
      <c r="X264" s="201"/>
      <c r="Y264" s="201"/>
      <c r="Z264" s="201"/>
      <c r="AA264" s="201"/>
    </row>
    <row r="265" spans="21:27" ht="39.950000000000003" customHeight="1" x14ac:dyDescent="0.25">
      <c r="U265" s="201"/>
      <c r="V265" s="201"/>
      <c r="W265" s="201"/>
      <c r="X265" s="201"/>
      <c r="Y265" s="201"/>
      <c r="Z265" s="201"/>
      <c r="AA265" s="201"/>
    </row>
    <row r="266" spans="21:27" ht="39.950000000000003" customHeight="1" x14ac:dyDescent="0.25">
      <c r="U266" s="201"/>
      <c r="V266" s="201"/>
      <c r="W266" s="201"/>
      <c r="X266" s="201"/>
      <c r="Y266" s="201"/>
      <c r="Z266" s="201"/>
      <c r="AA266" s="201"/>
    </row>
    <row r="267" spans="21:27" ht="39.950000000000003" customHeight="1" x14ac:dyDescent="0.25">
      <c r="U267" s="201"/>
      <c r="V267" s="201"/>
      <c r="W267" s="201"/>
      <c r="X267" s="201"/>
      <c r="Y267" s="201"/>
      <c r="Z267" s="201"/>
      <c r="AA267" s="201"/>
    </row>
    <row r="268" spans="21:27" ht="39.950000000000003" customHeight="1" x14ac:dyDescent="0.25">
      <c r="U268" s="201"/>
      <c r="V268" s="201"/>
      <c r="W268" s="201"/>
      <c r="X268" s="201"/>
      <c r="Y268" s="201"/>
      <c r="Z268" s="201"/>
      <c r="AA268" s="201"/>
    </row>
    <row r="269" spans="21:27" ht="39.950000000000003" customHeight="1" x14ac:dyDescent="0.25">
      <c r="U269" s="201"/>
      <c r="V269" s="201"/>
      <c r="W269" s="201"/>
      <c r="X269" s="201"/>
      <c r="Y269" s="201"/>
      <c r="Z269" s="201"/>
      <c r="AA269" s="201"/>
    </row>
    <row r="270" spans="21:27" ht="39.950000000000003" customHeight="1" x14ac:dyDescent="0.25">
      <c r="U270" s="201"/>
      <c r="V270" s="201"/>
      <c r="W270" s="201"/>
      <c r="X270" s="201"/>
      <c r="Y270" s="201"/>
      <c r="Z270" s="201"/>
      <c r="AA270" s="201"/>
    </row>
    <row r="271" spans="21:27" ht="39.950000000000003" customHeight="1" x14ac:dyDescent="0.25">
      <c r="U271" s="201"/>
      <c r="V271" s="201"/>
      <c r="W271" s="201"/>
      <c r="X271" s="201"/>
      <c r="Y271" s="201"/>
      <c r="Z271" s="201"/>
      <c r="AA271" s="201"/>
    </row>
    <row r="272" spans="21:27" ht="39.950000000000003" customHeight="1" x14ac:dyDescent="0.25">
      <c r="U272" s="201"/>
      <c r="V272" s="201"/>
      <c r="W272" s="201"/>
      <c r="X272" s="201"/>
      <c r="Y272" s="201"/>
      <c r="Z272" s="201"/>
      <c r="AA272" s="201"/>
    </row>
    <row r="273" spans="21:27" ht="39.950000000000003" customHeight="1" x14ac:dyDescent="0.25">
      <c r="U273" s="201"/>
      <c r="V273" s="201"/>
      <c r="W273" s="201"/>
      <c r="X273" s="201"/>
      <c r="Y273" s="201"/>
      <c r="Z273" s="201"/>
      <c r="AA273" s="201"/>
    </row>
    <row r="274" spans="21:27" ht="39.950000000000003" customHeight="1" x14ac:dyDescent="0.25">
      <c r="U274" s="201"/>
      <c r="V274" s="201"/>
      <c r="W274" s="201"/>
      <c r="X274" s="201"/>
      <c r="Y274" s="201"/>
      <c r="Z274" s="201"/>
      <c r="AA274" s="201"/>
    </row>
    <row r="275" spans="21:27" ht="39.950000000000003" customHeight="1" x14ac:dyDescent="0.25">
      <c r="U275" s="201"/>
      <c r="V275" s="201"/>
      <c r="W275" s="201"/>
      <c r="X275" s="201"/>
      <c r="Y275" s="201"/>
      <c r="Z275" s="201"/>
      <c r="AA275" s="201"/>
    </row>
    <row r="276" spans="21:27" ht="39.950000000000003" customHeight="1" x14ac:dyDescent="0.25">
      <c r="U276" s="201"/>
      <c r="V276" s="201"/>
      <c r="W276" s="201"/>
      <c r="X276" s="201"/>
      <c r="Y276" s="201"/>
      <c r="Z276" s="201"/>
      <c r="AA276" s="201"/>
    </row>
    <row r="277" spans="21:27" ht="39.950000000000003" customHeight="1" x14ac:dyDescent="0.25">
      <c r="U277" s="201"/>
      <c r="V277" s="201"/>
      <c r="W277" s="201"/>
      <c r="X277" s="201"/>
      <c r="Y277" s="201"/>
      <c r="Z277" s="201"/>
      <c r="AA277" s="201"/>
    </row>
    <row r="278" spans="21:27" ht="39.950000000000003" customHeight="1" x14ac:dyDescent="0.25">
      <c r="U278" s="201"/>
      <c r="V278" s="201"/>
      <c r="W278" s="201"/>
      <c r="X278" s="201"/>
      <c r="Y278" s="201"/>
      <c r="Z278" s="201"/>
      <c r="AA278" s="201"/>
    </row>
    <row r="279" spans="21:27" ht="39.950000000000003" customHeight="1" x14ac:dyDescent="0.25">
      <c r="U279" s="201"/>
      <c r="V279" s="201"/>
      <c r="W279" s="201"/>
      <c r="X279" s="201"/>
      <c r="Y279" s="201"/>
      <c r="Z279" s="201"/>
      <c r="AA279" s="201"/>
    </row>
    <row r="280" spans="21:27" ht="39.950000000000003" customHeight="1" x14ac:dyDescent="0.25">
      <c r="U280" s="201"/>
      <c r="V280" s="201"/>
      <c r="W280" s="201"/>
      <c r="X280" s="201"/>
      <c r="Y280" s="201"/>
      <c r="Z280" s="201"/>
      <c r="AA280" s="201"/>
    </row>
    <row r="281" spans="21:27" ht="39.950000000000003" customHeight="1" x14ac:dyDescent="0.25">
      <c r="U281" s="201"/>
      <c r="V281" s="201"/>
      <c r="W281" s="201"/>
      <c r="X281" s="201"/>
      <c r="Y281" s="201"/>
      <c r="Z281" s="201"/>
      <c r="AA281" s="201"/>
    </row>
    <row r="282" spans="21:27" ht="39.950000000000003" customHeight="1" x14ac:dyDescent="0.25">
      <c r="U282" s="201"/>
      <c r="V282" s="201"/>
      <c r="W282" s="201"/>
      <c r="X282" s="201"/>
      <c r="Y282" s="201"/>
      <c r="Z282" s="201"/>
      <c r="AA282" s="201"/>
    </row>
    <row r="283" spans="21:27" ht="39.950000000000003" customHeight="1" x14ac:dyDescent="0.25">
      <c r="U283" s="201"/>
      <c r="V283" s="201"/>
      <c r="W283" s="201"/>
      <c r="X283" s="201"/>
      <c r="Y283" s="201"/>
      <c r="Z283" s="201"/>
      <c r="AA283" s="201"/>
    </row>
    <row r="284" spans="21:27" ht="39.950000000000003" customHeight="1" x14ac:dyDescent="0.25">
      <c r="U284" s="201"/>
      <c r="V284" s="201"/>
      <c r="W284" s="201"/>
      <c r="X284" s="201"/>
      <c r="Y284" s="201"/>
      <c r="Z284" s="201"/>
      <c r="AA284" s="201"/>
    </row>
    <row r="285" spans="21:27" ht="39.950000000000003" customHeight="1" x14ac:dyDescent="0.25">
      <c r="U285" s="201"/>
      <c r="V285" s="201"/>
      <c r="W285" s="201"/>
      <c r="X285" s="201"/>
      <c r="Y285" s="201"/>
      <c r="Z285" s="201"/>
      <c r="AA285" s="201"/>
    </row>
    <row r="286" spans="21:27" ht="39.950000000000003" customHeight="1" x14ac:dyDescent="0.25">
      <c r="U286" s="201"/>
      <c r="V286" s="201"/>
      <c r="W286" s="201"/>
      <c r="X286" s="201"/>
      <c r="Y286" s="201"/>
      <c r="Z286" s="201"/>
      <c r="AA286" s="201"/>
    </row>
    <row r="287" spans="21:27" ht="39.950000000000003" customHeight="1" x14ac:dyDescent="0.25">
      <c r="U287" s="201"/>
      <c r="V287" s="201"/>
      <c r="W287" s="201"/>
      <c r="X287" s="201"/>
      <c r="Y287" s="201"/>
      <c r="Z287" s="201"/>
      <c r="AA287" s="201"/>
    </row>
    <row r="288" spans="21:27" ht="39.950000000000003" customHeight="1" x14ac:dyDescent="0.25">
      <c r="U288" s="201"/>
      <c r="V288" s="201"/>
      <c r="W288" s="201"/>
      <c r="X288" s="201"/>
      <c r="Y288" s="201"/>
      <c r="Z288" s="201"/>
      <c r="AA288" s="201"/>
    </row>
    <row r="289" spans="21:27" ht="39.950000000000003" customHeight="1" x14ac:dyDescent="0.25">
      <c r="U289" s="201"/>
      <c r="V289" s="201"/>
      <c r="W289" s="201"/>
      <c r="X289" s="201"/>
      <c r="Y289" s="201"/>
      <c r="Z289" s="201"/>
      <c r="AA289" s="201"/>
    </row>
    <row r="290" spans="21:27" ht="39.950000000000003" customHeight="1" x14ac:dyDescent="0.25">
      <c r="U290" s="201"/>
      <c r="V290" s="201"/>
      <c r="W290" s="201"/>
      <c r="X290" s="201"/>
      <c r="Y290" s="201"/>
      <c r="Z290" s="201"/>
      <c r="AA290" s="201"/>
    </row>
    <row r="291" spans="21:27" ht="39.950000000000003" customHeight="1" x14ac:dyDescent="0.25">
      <c r="U291" s="201"/>
      <c r="V291" s="201"/>
      <c r="W291" s="201"/>
      <c r="X291" s="201"/>
      <c r="Y291" s="201"/>
      <c r="Z291" s="201"/>
      <c r="AA291" s="201"/>
    </row>
    <row r="292" spans="21:27" ht="39.950000000000003" customHeight="1" x14ac:dyDescent="0.25">
      <c r="U292" s="201"/>
      <c r="V292" s="201"/>
      <c r="W292" s="201"/>
      <c r="X292" s="201"/>
      <c r="Y292" s="201"/>
      <c r="Z292" s="201"/>
      <c r="AA292" s="201"/>
    </row>
    <row r="293" spans="21:27" ht="39.950000000000003" customHeight="1" x14ac:dyDescent="0.25">
      <c r="U293" s="201"/>
      <c r="V293" s="201"/>
      <c r="W293" s="201"/>
      <c r="X293" s="201"/>
      <c r="Y293" s="201"/>
      <c r="Z293" s="201"/>
      <c r="AA293" s="201"/>
    </row>
    <row r="294" spans="21:27" ht="39.950000000000003" customHeight="1" x14ac:dyDescent="0.25">
      <c r="U294" s="201"/>
      <c r="V294" s="201"/>
      <c r="W294" s="201"/>
      <c r="X294" s="201"/>
      <c r="Y294" s="201"/>
      <c r="Z294" s="201"/>
      <c r="AA294" s="201"/>
    </row>
    <row r="295" spans="21:27" ht="39.950000000000003" customHeight="1" x14ac:dyDescent="0.25">
      <c r="U295" s="201"/>
      <c r="V295" s="201"/>
      <c r="W295" s="201"/>
      <c r="X295" s="201"/>
      <c r="Y295" s="201"/>
      <c r="Z295" s="201"/>
      <c r="AA295" s="201"/>
    </row>
    <row r="296" spans="21:27" ht="39.950000000000003" customHeight="1" x14ac:dyDescent="0.25">
      <c r="U296" s="201"/>
      <c r="V296" s="201"/>
      <c r="W296" s="201"/>
      <c r="X296" s="201"/>
      <c r="Y296" s="201"/>
      <c r="Z296" s="201"/>
      <c r="AA296" s="201"/>
    </row>
    <row r="297" spans="21:27" ht="39.950000000000003" customHeight="1" x14ac:dyDescent="0.25">
      <c r="U297" s="201"/>
      <c r="V297" s="201"/>
      <c r="W297" s="201"/>
      <c r="X297" s="201"/>
      <c r="Y297" s="201"/>
      <c r="Z297" s="201"/>
      <c r="AA297" s="201"/>
    </row>
    <row r="298" spans="21:27" ht="39.950000000000003" customHeight="1" x14ac:dyDescent="0.25">
      <c r="U298" s="201"/>
      <c r="V298" s="201"/>
      <c r="W298" s="201"/>
      <c r="X298" s="201"/>
      <c r="Y298" s="201"/>
      <c r="Z298" s="201"/>
      <c r="AA298" s="201"/>
    </row>
    <row r="299" spans="21:27" ht="39.950000000000003" customHeight="1" x14ac:dyDescent="0.25">
      <c r="U299" s="201"/>
      <c r="V299" s="201"/>
      <c r="W299" s="201"/>
      <c r="X299" s="201"/>
      <c r="Y299" s="201"/>
      <c r="Z299" s="201"/>
      <c r="AA299" s="201"/>
    </row>
    <row r="300" spans="21:27" ht="39.950000000000003" customHeight="1" x14ac:dyDescent="0.25">
      <c r="U300" s="201"/>
      <c r="V300" s="201"/>
      <c r="W300" s="201"/>
      <c r="X300" s="201"/>
      <c r="Y300" s="201"/>
      <c r="Z300" s="201"/>
      <c r="AA300" s="201"/>
    </row>
    <row r="301" spans="21:27" ht="39.950000000000003" customHeight="1" x14ac:dyDescent="0.25">
      <c r="U301" s="201"/>
      <c r="V301" s="201"/>
      <c r="W301" s="201"/>
      <c r="X301" s="201"/>
      <c r="Y301" s="201"/>
      <c r="Z301" s="201"/>
      <c r="AA301" s="201"/>
    </row>
    <row r="302" spans="21:27" ht="39.950000000000003" customHeight="1" x14ac:dyDescent="0.25">
      <c r="U302" s="201"/>
      <c r="V302" s="201"/>
      <c r="W302" s="201"/>
      <c r="X302" s="201"/>
      <c r="Y302" s="201"/>
      <c r="Z302" s="201"/>
      <c r="AA302" s="201"/>
    </row>
    <row r="303" spans="21:27" ht="39.950000000000003" customHeight="1" x14ac:dyDescent="0.25">
      <c r="U303" s="201"/>
      <c r="V303" s="201"/>
      <c r="W303" s="201"/>
      <c r="X303" s="201"/>
      <c r="Y303" s="201"/>
      <c r="Z303" s="201"/>
      <c r="AA303" s="201"/>
    </row>
    <row r="304" spans="21:27" ht="39.950000000000003" customHeight="1" x14ac:dyDescent="0.25">
      <c r="U304" s="201"/>
      <c r="V304" s="201"/>
      <c r="W304" s="201"/>
      <c r="X304" s="201"/>
      <c r="Y304" s="201"/>
      <c r="Z304" s="201"/>
      <c r="AA304" s="201"/>
    </row>
    <row r="305" spans="21:27" ht="39.950000000000003" customHeight="1" x14ac:dyDescent="0.25">
      <c r="U305" s="201"/>
      <c r="V305" s="201"/>
      <c r="W305" s="201"/>
      <c r="X305" s="201"/>
      <c r="Y305" s="201"/>
      <c r="Z305" s="201"/>
      <c r="AA305" s="201"/>
    </row>
    <row r="306" spans="21:27" ht="39.950000000000003" customHeight="1" x14ac:dyDescent="0.25">
      <c r="U306" s="201"/>
      <c r="V306" s="201"/>
      <c r="W306" s="201"/>
      <c r="X306" s="201"/>
      <c r="Y306" s="201"/>
      <c r="Z306" s="201"/>
      <c r="AA306" s="201"/>
    </row>
    <row r="307" spans="21:27" ht="39.950000000000003" customHeight="1" x14ac:dyDescent="0.25">
      <c r="U307" s="201"/>
      <c r="V307" s="201"/>
      <c r="W307" s="201"/>
      <c r="X307" s="201"/>
      <c r="Y307" s="201"/>
      <c r="Z307" s="201"/>
      <c r="AA307" s="201"/>
    </row>
    <row r="308" spans="21:27" ht="39.950000000000003" customHeight="1" x14ac:dyDescent="0.25">
      <c r="U308" s="201"/>
      <c r="V308" s="201"/>
      <c r="W308" s="201"/>
      <c r="X308" s="201"/>
      <c r="Y308" s="201"/>
      <c r="Z308" s="201"/>
      <c r="AA308" s="201"/>
    </row>
    <row r="309" spans="21:27" ht="39.950000000000003" customHeight="1" x14ac:dyDescent="0.25">
      <c r="U309" s="201"/>
      <c r="V309" s="201"/>
      <c r="W309" s="201"/>
      <c r="X309" s="201"/>
      <c r="Y309" s="201"/>
      <c r="Z309" s="201"/>
      <c r="AA309" s="201"/>
    </row>
    <row r="310" spans="21:27" ht="39.950000000000003" customHeight="1" x14ac:dyDescent="0.25">
      <c r="U310" s="201"/>
      <c r="V310" s="201"/>
      <c r="W310" s="201"/>
      <c r="X310" s="201"/>
      <c r="Y310" s="201"/>
      <c r="Z310" s="201"/>
      <c r="AA310" s="201"/>
    </row>
    <row r="311" spans="21:27" ht="39.950000000000003" customHeight="1" x14ac:dyDescent="0.25">
      <c r="U311" s="201"/>
      <c r="V311" s="201"/>
      <c r="W311" s="201"/>
      <c r="X311" s="201"/>
      <c r="Y311" s="201"/>
      <c r="Z311" s="201"/>
      <c r="AA311" s="201"/>
    </row>
    <row r="312" spans="21:27" ht="39.950000000000003" customHeight="1" x14ac:dyDescent="0.25">
      <c r="U312" s="201"/>
      <c r="V312" s="201"/>
      <c r="W312" s="201"/>
      <c r="X312" s="201"/>
      <c r="Y312" s="201"/>
      <c r="Z312" s="201"/>
      <c r="AA312" s="201"/>
    </row>
    <row r="313" spans="21:27" ht="39.950000000000003" customHeight="1" x14ac:dyDescent="0.25">
      <c r="U313" s="201"/>
      <c r="V313" s="201"/>
      <c r="W313" s="201"/>
      <c r="X313" s="201"/>
      <c r="Y313" s="201"/>
      <c r="Z313" s="201"/>
      <c r="AA313" s="201"/>
    </row>
    <row r="314" spans="21:27" ht="39.950000000000003" customHeight="1" x14ac:dyDescent="0.25">
      <c r="U314" s="201"/>
      <c r="V314" s="201"/>
      <c r="W314" s="201"/>
      <c r="X314" s="201"/>
      <c r="Y314" s="201"/>
      <c r="Z314" s="201"/>
      <c r="AA314" s="201"/>
    </row>
    <row r="315" spans="21:27" ht="39.950000000000003" customHeight="1" x14ac:dyDescent="0.25">
      <c r="U315" s="201"/>
      <c r="V315" s="201"/>
      <c r="W315" s="201"/>
      <c r="X315" s="201"/>
      <c r="Y315" s="201"/>
      <c r="Z315" s="201"/>
      <c r="AA315" s="201"/>
    </row>
    <row r="316" spans="21:27" ht="39.950000000000003" customHeight="1" x14ac:dyDescent="0.25">
      <c r="U316" s="201"/>
      <c r="V316" s="201"/>
      <c r="W316" s="201"/>
      <c r="X316" s="201"/>
      <c r="Y316" s="201"/>
      <c r="Z316" s="201"/>
      <c r="AA316" s="201"/>
    </row>
    <row r="317" spans="21:27" ht="39.950000000000003" customHeight="1" x14ac:dyDescent="0.25">
      <c r="U317" s="201"/>
      <c r="V317" s="201"/>
      <c r="W317" s="201"/>
      <c r="X317" s="201"/>
      <c r="Y317" s="201"/>
      <c r="Z317" s="201"/>
      <c r="AA317" s="201"/>
    </row>
    <row r="318" spans="21:27" ht="39.950000000000003" customHeight="1" x14ac:dyDescent="0.25">
      <c r="U318" s="201"/>
      <c r="V318" s="201"/>
      <c r="W318" s="201"/>
      <c r="X318" s="201"/>
      <c r="Y318" s="201"/>
      <c r="Z318" s="201"/>
      <c r="AA318" s="201"/>
    </row>
    <row r="319" spans="21:27" ht="39.950000000000003" customHeight="1" x14ac:dyDescent="0.25">
      <c r="U319" s="201"/>
      <c r="V319" s="201"/>
      <c r="W319" s="201"/>
      <c r="X319" s="201"/>
      <c r="Y319" s="201"/>
      <c r="Z319" s="201"/>
      <c r="AA319" s="201"/>
    </row>
    <row r="320" spans="21:27" ht="39.950000000000003" customHeight="1" x14ac:dyDescent="0.25">
      <c r="U320" s="201"/>
      <c r="V320" s="201"/>
      <c r="W320" s="201"/>
      <c r="X320" s="201"/>
      <c r="Y320" s="201"/>
      <c r="Z320" s="201"/>
      <c r="AA320" s="201"/>
    </row>
    <row r="321" spans="21:27" ht="39.950000000000003" customHeight="1" x14ac:dyDescent="0.25">
      <c r="U321" s="201"/>
      <c r="V321" s="201"/>
      <c r="W321" s="201"/>
      <c r="X321" s="201"/>
      <c r="Y321" s="201"/>
      <c r="Z321" s="201"/>
      <c r="AA321" s="201"/>
    </row>
    <row r="322" spans="21:27" ht="39.950000000000003" customHeight="1" x14ac:dyDescent="0.25">
      <c r="U322" s="201"/>
      <c r="V322" s="201"/>
      <c r="W322" s="201"/>
      <c r="X322" s="201"/>
      <c r="Y322" s="201"/>
      <c r="Z322" s="201"/>
      <c r="AA322" s="201"/>
    </row>
    <row r="323" spans="21:27" ht="39.950000000000003" customHeight="1" x14ac:dyDescent="0.25">
      <c r="U323" s="201"/>
      <c r="V323" s="201"/>
      <c r="W323" s="201"/>
      <c r="X323" s="201"/>
      <c r="Y323" s="201"/>
      <c r="Z323" s="201"/>
      <c r="AA323" s="201"/>
    </row>
    <row r="324" spans="21:27" ht="39.950000000000003" customHeight="1" x14ac:dyDescent="0.25">
      <c r="U324" s="201"/>
      <c r="V324" s="201"/>
      <c r="W324" s="201"/>
      <c r="X324" s="201"/>
      <c r="Y324" s="201"/>
      <c r="Z324" s="201"/>
      <c r="AA324" s="201"/>
    </row>
    <row r="325" spans="21:27" ht="39.950000000000003" customHeight="1" x14ac:dyDescent="0.25">
      <c r="U325" s="201"/>
      <c r="V325" s="201"/>
      <c r="W325" s="201"/>
      <c r="X325" s="201"/>
      <c r="Y325" s="201"/>
      <c r="Z325" s="201"/>
      <c r="AA325" s="201"/>
    </row>
    <row r="326" spans="21:27" ht="39.950000000000003" customHeight="1" x14ac:dyDescent="0.25">
      <c r="U326" s="201"/>
      <c r="V326" s="201"/>
      <c r="W326" s="201"/>
      <c r="X326" s="201"/>
      <c r="Y326" s="201"/>
      <c r="Z326" s="201"/>
      <c r="AA326" s="201"/>
    </row>
    <row r="327" spans="21:27" ht="39.950000000000003" customHeight="1" x14ac:dyDescent="0.25">
      <c r="U327" s="201"/>
      <c r="V327" s="201"/>
      <c r="W327" s="201"/>
      <c r="X327" s="201"/>
      <c r="Y327" s="201"/>
      <c r="Z327" s="201"/>
      <c r="AA327" s="201"/>
    </row>
    <row r="328" spans="21:27" ht="39.950000000000003" customHeight="1" x14ac:dyDescent="0.25">
      <c r="U328" s="201"/>
      <c r="V328" s="201"/>
      <c r="W328" s="201"/>
      <c r="X328" s="201"/>
      <c r="Y328" s="201"/>
      <c r="Z328" s="201"/>
      <c r="AA328" s="201"/>
    </row>
    <row r="329" spans="21:27" ht="39.950000000000003" customHeight="1" x14ac:dyDescent="0.25">
      <c r="U329" s="201"/>
      <c r="V329" s="201"/>
      <c r="W329" s="201"/>
      <c r="X329" s="201"/>
      <c r="Y329" s="201"/>
      <c r="Z329" s="201"/>
      <c r="AA329" s="201"/>
    </row>
    <row r="330" spans="21:27" ht="39.950000000000003" customHeight="1" x14ac:dyDescent="0.25">
      <c r="U330" s="201"/>
      <c r="V330" s="201"/>
      <c r="W330" s="201"/>
      <c r="X330" s="201"/>
      <c r="Y330" s="201"/>
      <c r="Z330" s="201"/>
      <c r="AA330" s="201"/>
    </row>
    <row r="331" spans="21:27" ht="39.950000000000003" customHeight="1" x14ac:dyDescent="0.25">
      <c r="U331" s="201"/>
      <c r="V331" s="201"/>
      <c r="W331" s="201"/>
      <c r="X331" s="201"/>
      <c r="Y331" s="201"/>
      <c r="Z331" s="201"/>
      <c r="AA331" s="201"/>
    </row>
    <row r="332" spans="21:27" ht="39.950000000000003" customHeight="1" x14ac:dyDescent="0.25">
      <c r="U332" s="201"/>
      <c r="V332" s="201"/>
      <c r="W332" s="201"/>
      <c r="X332" s="201"/>
      <c r="Y332" s="201"/>
      <c r="Z332" s="201"/>
      <c r="AA332" s="201"/>
    </row>
    <row r="333" spans="21:27" ht="39.950000000000003" customHeight="1" x14ac:dyDescent="0.25">
      <c r="U333" s="201"/>
      <c r="V333" s="201"/>
      <c r="W333" s="201"/>
      <c r="X333" s="201"/>
      <c r="Y333" s="201"/>
      <c r="Z333" s="201"/>
      <c r="AA333" s="201"/>
    </row>
    <row r="334" spans="21:27" ht="39.950000000000003" customHeight="1" x14ac:dyDescent="0.25">
      <c r="U334" s="201"/>
      <c r="V334" s="201"/>
      <c r="W334" s="201"/>
      <c r="X334" s="201"/>
      <c r="Y334" s="201"/>
      <c r="Z334" s="201"/>
      <c r="AA334" s="201"/>
    </row>
    <row r="335" spans="21:27" ht="39.950000000000003" customHeight="1" x14ac:dyDescent="0.25">
      <c r="U335" s="201"/>
      <c r="V335" s="201"/>
      <c r="W335" s="201"/>
      <c r="X335" s="201"/>
      <c r="Y335" s="201"/>
      <c r="Z335" s="201"/>
      <c r="AA335" s="201"/>
    </row>
    <row r="336" spans="21:27" ht="39.950000000000003" customHeight="1" x14ac:dyDescent="0.25">
      <c r="U336" s="201"/>
      <c r="V336" s="201"/>
      <c r="W336" s="201"/>
      <c r="X336" s="201"/>
      <c r="Y336" s="201"/>
      <c r="Z336" s="201"/>
      <c r="AA336" s="201"/>
    </row>
    <row r="337" spans="21:27" ht="39.950000000000003" customHeight="1" x14ac:dyDescent="0.25">
      <c r="U337" s="201"/>
      <c r="V337" s="201"/>
      <c r="W337" s="201"/>
      <c r="X337" s="201"/>
      <c r="Y337" s="201"/>
      <c r="Z337" s="201"/>
      <c r="AA337" s="201"/>
    </row>
    <row r="338" spans="21:27" ht="39.950000000000003" customHeight="1" x14ac:dyDescent="0.25">
      <c r="U338" s="201"/>
      <c r="V338" s="201"/>
      <c r="W338" s="201"/>
      <c r="X338" s="201"/>
      <c r="Y338" s="201"/>
      <c r="Z338" s="201"/>
      <c r="AA338" s="201"/>
    </row>
    <row r="339" spans="21:27" ht="39.950000000000003" customHeight="1" x14ac:dyDescent="0.25">
      <c r="U339" s="201"/>
      <c r="V339" s="201"/>
      <c r="W339" s="201"/>
      <c r="X339" s="201"/>
      <c r="Y339" s="201"/>
      <c r="Z339" s="201"/>
      <c r="AA339" s="201"/>
    </row>
    <row r="340" spans="21:27" ht="39.950000000000003" customHeight="1" x14ac:dyDescent="0.25">
      <c r="U340" s="201"/>
      <c r="V340" s="201"/>
      <c r="W340" s="201"/>
      <c r="X340" s="201"/>
      <c r="Y340" s="201"/>
      <c r="Z340" s="201"/>
      <c r="AA340" s="201"/>
    </row>
    <row r="341" spans="21:27" ht="39.950000000000003" customHeight="1" x14ac:dyDescent="0.25">
      <c r="U341" s="201"/>
      <c r="V341" s="201"/>
      <c r="W341" s="201"/>
      <c r="X341" s="201"/>
      <c r="Y341" s="201"/>
      <c r="Z341" s="201"/>
      <c r="AA341" s="201"/>
    </row>
    <row r="342" spans="21:27" ht="39.950000000000003" customHeight="1" x14ac:dyDescent="0.25">
      <c r="U342" s="201"/>
      <c r="V342" s="201"/>
      <c r="W342" s="201"/>
      <c r="X342" s="201"/>
      <c r="Y342" s="201"/>
      <c r="Z342" s="201"/>
      <c r="AA342" s="201"/>
    </row>
    <row r="343" spans="21:27" ht="39.950000000000003" customHeight="1" x14ac:dyDescent="0.25">
      <c r="U343" s="201"/>
      <c r="V343" s="201"/>
      <c r="W343" s="201"/>
      <c r="X343" s="201"/>
      <c r="Y343" s="201"/>
      <c r="Z343" s="201"/>
      <c r="AA343" s="201"/>
    </row>
    <row r="344" spans="21:27" ht="39.950000000000003" customHeight="1" x14ac:dyDescent="0.25">
      <c r="U344" s="201"/>
      <c r="V344" s="201"/>
      <c r="W344" s="201"/>
      <c r="X344" s="201"/>
      <c r="Y344" s="201"/>
      <c r="Z344" s="201"/>
      <c r="AA344" s="201"/>
    </row>
    <row r="345" spans="21:27" ht="39.950000000000003" customHeight="1" x14ac:dyDescent="0.25">
      <c r="U345" s="201"/>
      <c r="V345" s="201"/>
      <c r="W345" s="201"/>
      <c r="X345" s="201"/>
      <c r="Y345" s="201"/>
      <c r="Z345" s="201"/>
      <c r="AA345" s="201"/>
    </row>
    <row r="346" spans="21:27" ht="39.950000000000003" customHeight="1" x14ac:dyDescent="0.25">
      <c r="U346" s="201"/>
      <c r="V346" s="201"/>
      <c r="W346" s="201"/>
      <c r="X346" s="201"/>
      <c r="Y346" s="201"/>
      <c r="Z346" s="201"/>
      <c r="AA346" s="201"/>
    </row>
    <row r="347" spans="21:27" ht="39.950000000000003" customHeight="1" x14ac:dyDescent="0.25">
      <c r="U347" s="201"/>
      <c r="V347" s="201"/>
      <c r="W347" s="201"/>
      <c r="X347" s="201"/>
      <c r="Y347" s="201"/>
      <c r="Z347" s="201"/>
      <c r="AA347" s="201"/>
    </row>
    <row r="348" spans="21:27" ht="39.950000000000003" customHeight="1" x14ac:dyDescent="0.25">
      <c r="U348" s="201"/>
      <c r="V348" s="201"/>
      <c r="W348" s="201"/>
      <c r="X348" s="201"/>
      <c r="Y348" s="201"/>
      <c r="Z348" s="201"/>
      <c r="AA348" s="201"/>
    </row>
    <row r="349" spans="21:27" ht="39.950000000000003" customHeight="1" x14ac:dyDescent="0.25">
      <c r="U349" s="201"/>
      <c r="V349" s="201"/>
      <c r="W349" s="201"/>
      <c r="X349" s="201"/>
      <c r="Y349" s="201"/>
      <c r="Z349" s="201"/>
      <c r="AA349" s="201"/>
    </row>
    <row r="350" spans="21:27" ht="39.950000000000003" customHeight="1" x14ac:dyDescent="0.25">
      <c r="U350" s="201"/>
      <c r="V350" s="201"/>
      <c r="W350" s="201"/>
      <c r="X350" s="201"/>
      <c r="Y350" s="201"/>
      <c r="Z350" s="201"/>
      <c r="AA350" s="201"/>
    </row>
    <row r="351" spans="21:27" ht="39.950000000000003" customHeight="1" x14ac:dyDescent="0.25">
      <c r="U351" s="201"/>
      <c r="V351" s="201"/>
      <c r="W351" s="201"/>
      <c r="X351" s="201"/>
      <c r="Y351" s="201"/>
      <c r="Z351" s="201"/>
      <c r="AA351" s="201"/>
    </row>
    <row r="352" spans="21:27" ht="39.950000000000003" customHeight="1" x14ac:dyDescent="0.25">
      <c r="U352" s="201"/>
      <c r="V352" s="201"/>
      <c r="W352" s="201"/>
      <c r="X352" s="201"/>
      <c r="Y352" s="201"/>
      <c r="Z352" s="201"/>
      <c r="AA352" s="201"/>
    </row>
    <row r="353" spans="21:27" ht="39.950000000000003" customHeight="1" x14ac:dyDescent="0.25">
      <c r="U353" s="201"/>
      <c r="V353" s="201"/>
      <c r="W353" s="201"/>
      <c r="X353" s="201"/>
      <c r="Y353" s="201"/>
      <c r="Z353" s="201"/>
      <c r="AA353" s="201"/>
    </row>
    <row r="354" spans="21:27" ht="39.950000000000003" customHeight="1" x14ac:dyDescent="0.25">
      <c r="U354" s="201"/>
      <c r="V354" s="201"/>
      <c r="W354" s="201"/>
      <c r="X354" s="201"/>
      <c r="Y354" s="201"/>
      <c r="Z354" s="201"/>
      <c r="AA354" s="201"/>
    </row>
    <row r="355" spans="21:27" ht="39.950000000000003" customHeight="1" x14ac:dyDescent="0.25">
      <c r="U355" s="201"/>
      <c r="V355" s="201"/>
      <c r="W355" s="201"/>
      <c r="X355" s="201"/>
      <c r="Y355" s="201"/>
      <c r="Z355" s="201"/>
      <c r="AA355" s="201"/>
    </row>
    <row r="356" spans="21:27" ht="39.950000000000003" customHeight="1" x14ac:dyDescent="0.25">
      <c r="U356" s="201"/>
      <c r="V356" s="201"/>
      <c r="W356" s="201"/>
      <c r="X356" s="201"/>
      <c r="Y356" s="201"/>
      <c r="Z356" s="201"/>
      <c r="AA356" s="201"/>
    </row>
    <row r="357" spans="21:27" ht="39.950000000000003" customHeight="1" x14ac:dyDescent="0.25">
      <c r="U357" s="201"/>
      <c r="V357" s="201"/>
      <c r="W357" s="201"/>
      <c r="X357" s="201"/>
      <c r="Y357" s="201"/>
      <c r="Z357" s="201"/>
      <c r="AA357" s="201"/>
    </row>
    <row r="358" spans="21:27" ht="39.950000000000003" customHeight="1" x14ac:dyDescent="0.25">
      <c r="U358" s="201"/>
      <c r="V358" s="201"/>
      <c r="W358" s="201"/>
      <c r="X358" s="201"/>
      <c r="Y358" s="201"/>
      <c r="Z358" s="201"/>
      <c r="AA358" s="201"/>
    </row>
    <row r="359" spans="21:27" ht="39.950000000000003" customHeight="1" x14ac:dyDescent="0.25">
      <c r="U359" s="201"/>
      <c r="V359" s="201"/>
      <c r="W359" s="201"/>
      <c r="X359" s="201"/>
      <c r="Y359" s="201"/>
      <c r="Z359" s="201"/>
      <c r="AA359" s="201"/>
    </row>
    <row r="360" spans="21:27" ht="39.950000000000003" customHeight="1" x14ac:dyDescent="0.25">
      <c r="U360" s="201"/>
      <c r="V360" s="201"/>
      <c r="W360" s="201"/>
      <c r="X360" s="201"/>
      <c r="Y360" s="201"/>
      <c r="Z360" s="201"/>
      <c r="AA360" s="201"/>
    </row>
    <row r="361" spans="21:27" ht="39.950000000000003" customHeight="1" x14ac:dyDescent="0.25">
      <c r="U361" s="201"/>
      <c r="V361" s="201"/>
      <c r="W361" s="201"/>
      <c r="X361" s="201"/>
      <c r="Y361" s="201"/>
      <c r="Z361" s="201"/>
      <c r="AA361" s="201"/>
    </row>
    <row r="362" spans="21:27" ht="39.950000000000003" customHeight="1" x14ac:dyDescent="0.25">
      <c r="U362" s="201"/>
      <c r="V362" s="201"/>
      <c r="W362" s="201"/>
      <c r="X362" s="201"/>
      <c r="Y362" s="201"/>
      <c r="Z362" s="201"/>
      <c r="AA362" s="201"/>
    </row>
    <row r="363" spans="21:27" ht="39.950000000000003" customHeight="1" x14ac:dyDescent="0.25">
      <c r="U363" s="201"/>
      <c r="V363" s="201"/>
      <c r="W363" s="201"/>
      <c r="X363" s="201"/>
      <c r="Y363" s="201"/>
      <c r="Z363" s="201"/>
      <c r="AA363" s="201"/>
    </row>
    <row r="364" spans="21:27" ht="39.950000000000003" customHeight="1" x14ac:dyDescent="0.25">
      <c r="U364" s="201"/>
      <c r="V364" s="201"/>
      <c r="W364" s="201"/>
      <c r="X364" s="201"/>
      <c r="Y364" s="201"/>
      <c r="Z364" s="201"/>
      <c r="AA364" s="201"/>
    </row>
    <row r="365" spans="21:27" ht="39.950000000000003" customHeight="1" x14ac:dyDescent="0.25">
      <c r="U365" s="201"/>
      <c r="V365" s="201"/>
      <c r="W365" s="201"/>
      <c r="X365" s="201"/>
      <c r="Y365" s="201"/>
      <c r="Z365" s="201"/>
      <c r="AA365" s="201"/>
    </row>
    <row r="366" spans="21:27" ht="39.950000000000003" customHeight="1" x14ac:dyDescent="0.25">
      <c r="U366" s="201"/>
      <c r="V366" s="201"/>
      <c r="W366" s="201"/>
      <c r="X366" s="201"/>
      <c r="Y366" s="201"/>
      <c r="Z366" s="201"/>
      <c r="AA366" s="201"/>
    </row>
    <row r="367" spans="21:27" ht="39.950000000000003" customHeight="1" x14ac:dyDescent="0.25">
      <c r="U367" s="201"/>
      <c r="V367" s="201"/>
      <c r="W367" s="201"/>
      <c r="X367" s="201"/>
      <c r="Y367" s="201"/>
      <c r="Z367" s="201"/>
      <c r="AA367" s="201"/>
    </row>
    <row r="368" spans="21:27" ht="39.950000000000003" customHeight="1" x14ac:dyDescent="0.25">
      <c r="U368" s="201"/>
      <c r="V368" s="201"/>
      <c r="W368" s="201"/>
      <c r="X368" s="201"/>
      <c r="Y368" s="201"/>
      <c r="Z368" s="201"/>
      <c r="AA368" s="201"/>
    </row>
    <row r="369" spans="21:27" ht="39.950000000000003" customHeight="1" x14ac:dyDescent="0.25">
      <c r="U369" s="201"/>
      <c r="V369" s="201"/>
      <c r="W369" s="201"/>
      <c r="X369" s="201"/>
      <c r="Y369" s="201"/>
      <c r="Z369" s="201"/>
      <c r="AA369" s="201"/>
    </row>
    <row r="370" spans="21:27" ht="39.950000000000003" customHeight="1" x14ac:dyDescent="0.25">
      <c r="U370" s="201"/>
      <c r="V370" s="201"/>
      <c r="W370" s="201"/>
      <c r="X370" s="201"/>
      <c r="Y370" s="201"/>
      <c r="Z370" s="201"/>
      <c r="AA370" s="201"/>
    </row>
    <row r="371" spans="21:27" ht="39.950000000000003" customHeight="1" x14ac:dyDescent="0.25">
      <c r="U371" s="201"/>
      <c r="V371" s="201"/>
      <c r="W371" s="201"/>
      <c r="X371" s="201"/>
      <c r="Y371" s="201"/>
      <c r="Z371" s="201"/>
      <c r="AA371" s="201"/>
    </row>
    <row r="372" spans="21:27" ht="39.950000000000003" customHeight="1" x14ac:dyDescent="0.25">
      <c r="U372" s="201"/>
      <c r="V372" s="201"/>
      <c r="W372" s="201"/>
      <c r="X372" s="201"/>
      <c r="Y372" s="201"/>
      <c r="Z372" s="201"/>
      <c r="AA372" s="201"/>
    </row>
    <row r="373" spans="21:27" ht="39.950000000000003" customHeight="1" x14ac:dyDescent="0.25">
      <c r="U373" s="201"/>
      <c r="V373" s="201"/>
      <c r="W373" s="201"/>
      <c r="X373" s="201"/>
      <c r="Y373" s="201"/>
      <c r="Z373" s="201"/>
      <c r="AA373" s="201"/>
    </row>
    <row r="374" spans="21:27" ht="39.950000000000003" customHeight="1" x14ac:dyDescent="0.25">
      <c r="U374" s="201"/>
      <c r="V374" s="201"/>
      <c r="W374" s="201"/>
      <c r="X374" s="201"/>
      <c r="Y374" s="201"/>
      <c r="Z374" s="201"/>
      <c r="AA374" s="201"/>
    </row>
    <row r="375" spans="21:27" ht="39.950000000000003" customHeight="1" x14ac:dyDescent="0.25">
      <c r="U375" s="201"/>
      <c r="V375" s="201"/>
      <c r="W375" s="201"/>
      <c r="X375" s="201"/>
      <c r="Y375" s="201"/>
      <c r="Z375" s="201"/>
      <c r="AA375" s="201"/>
    </row>
    <row r="376" spans="21:27" ht="39.950000000000003" customHeight="1" x14ac:dyDescent="0.25">
      <c r="U376" s="201"/>
      <c r="V376" s="201"/>
      <c r="W376" s="201"/>
      <c r="X376" s="201"/>
      <c r="Y376" s="201"/>
      <c r="Z376" s="201"/>
      <c r="AA376" s="201"/>
    </row>
    <row r="377" spans="21:27" ht="39.950000000000003" customHeight="1" x14ac:dyDescent="0.25">
      <c r="U377" s="201"/>
      <c r="V377" s="201"/>
      <c r="W377" s="201"/>
      <c r="X377" s="201"/>
      <c r="Y377" s="201"/>
      <c r="Z377" s="201"/>
      <c r="AA377" s="201"/>
    </row>
    <row r="378" spans="21:27" ht="39.950000000000003" customHeight="1" x14ac:dyDescent="0.25">
      <c r="U378" s="201"/>
      <c r="V378" s="201"/>
      <c r="W378" s="201"/>
      <c r="X378" s="201"/>
      <c r="Y378" s="201"/>
      <c r="Z378" s="201"/>
      <c r="AA378" s="201"/>
    </row>
    <row r="379" spans="21:27" ht="39.950000000000003" customHeight="1" x14ac:dyDescent="0.25">
      <c r="U379" s="201"/>
      <c r="V379" s="201"/>
      <c r="W379" s="201"/>
      <c r="X379" s="201"/>
      <c r="Y379" s="201"/>
      <c r="Z379" s="201"/>
      <c r="AA379" s="201"/>
    </row>
    <row r="380" spans="21:27" ht="39.950000000000003" customHeight="1" x14ac:dyDescent="0.25">
      <c r="U380" s="201"/>
      <c r="V380" s="201"/>
      <c r="W380" s="201"/>
      <c r="X380" s="201"/>
      <c r="Y380" s="201"/>
      <c r="Z380" s="201"/>
      <c r="AA380" s="201"/>
    </row>
    <row r="381" spans="21:27" ht="39.950000000000003" customHeight="1" x14ac:dyDescent="0.25">
      <c r="U381" s="201"/>
      <c r="V381" s="201"/>
      <c r="W381" s="201"/>
      <c r="X381" s="201"/>
      <c r="Y381" s="201"/>
      <c r="Z381" s="201"/>
      <c r="AA381" s="201"/>
    </row>
    <row r="382" spans="21:27" ht="39.950000000000003" customHeight="1" x14ac:dyDescent="0.25">
      <c r="U382" s="201"/>
      <c r="V382" s="201"/>
      <c r="W382" s="201"/>
      <c r="X382" s="201"/>
      <c r="Y382" s="201"/>
      <c r="Z382" s="201"/>
      <c r="AA382" s="201"/>
    </row>
    <row r="383" spans="21:27" ht="39.950000000000003" customHeight="1" x14ac:dyDescent="0.25">
      <c r="U383" s="201"/>
      <c r="V383" s="201"/>
      <c r="W383" s="201"/>
      <c r="X383" s="201"/>
      <c r="Y383" s="201"/>
      <c r="Z383" s="201"/>
      <c r="AA383" s="201"/>
    </row>
    <row r="384" spans="21:27" ht="39.950000000000003" customHeight="1" x14ac:dyDescent="0.25">
      <c r="U384" s="201"/>
      <c r="V384" s="201"/>
      <c r="W384" s="201"/>
      <c r="X384" s="201"/>
      <c r="Y384" s="201"/>
      <c r="Z384" s="201"/>
      <c r="AA384" s="201"/>
    </row>
    <row r="385" spans="21:27" ht="39.950000000000003" customHeight="1" x14ac:dyDescent="0.25">
      <c r="U385" s="201"/>
      <c r="V385" s="201"/>
      <c r="W385" s="201"/>
      <c r="X385" s="201"/>
      <c r="Y385" s="201"/>
      <c r="Z385" s="201"/>
      <c r="AA385" s="201"/>
    </row>
    <row r="386" spans="21:27" ht="39.950000000000003" customHeight="1" x14ac:dyDescent="0.25">
      <c r="U386" s="201"/>
      <c r="V386" s="201"/>
      <c r="W386" s="201"/>
      <c r="X386" s="201"/>
      <c r="Y386" s="201"/>
      <c r="Z386" s="201"/>
      <c r="AA386" s="201"/>
    </row>
    <row r="387" spans="21:27" ht="39.950000000000003" customHeight="1" x14ac:dyDescent="0.25">
      <c r="U387" s="201"/>
      <c r="V387" s="201"/>
      <c r="W387" s="201"/>
      <c r="X387" s="201"/>
      <c r="Y387" s="201"/>
      <c r="Z387" s="201"/>
      <c r="AA387" s="201"/>
    </row>
    <row r="388" spans="21:27" ht="39.950000000000003" customHeight="1" x14ac:dyDescent="0.25">
      <c r="U388" s="201"/>
      <c r="V388" s="201"/>
      <c r="W388" s="201"/>
      <c r="X388" s="201"/>
      <c r="Y388" s="201"/>
      <c r="Z388" s="201"/>
      <c r="AA388" s="201"/>
    </row>
    <row r="389" spans="21:27" ht="39.950000000000003" customHeight="1" x14ac:dyDescent="0.25">
      <c r="U389" s="201"/>
      <c r="V389" s="201"/>
      <c r="W389" s="201"/>
      <c r="X389" s="201"/>
      <c r="Y389" s="201"/>
      <c r="Z389" s="201"/>
      <c r="AA389" s="201"/>
    </row>
    <row r="390" spans="21:27" ht="39.950000000000003" customHeight="1" x14ac:dyDescent="0.25">
      <c r="U390" s="201"/>
      <c r="V390" s="201"/>
      <c r="W390" s="201"/>
      <c r="X390" s="201"/>
      <c r="Y390" s="201"/>
      <c r="Z390" s="201"/>
      <c r="AA390" s="201"/>
    </row>
    <row r="391" spans="21:27" ht="39.950000000000003" customHeight="1" x14ac:dyDescent="0.25">
      <c r="U391" s="201"/>
      <c r="V391" s="201"/>
      <c r="W391" s="201"/>
      <c r="X391" s="201"/>
      <c r="Y391" s="201"/>
      <c r="Z391" s="201"/>
      <c r="AA391" s="201"/>
    </row>
    <row r="392" spans="21:27" ht="39.950000000000003" customHeight="1" x14ac:dyDescent="0.25">
      <c r="U392" s="201"/>
      <c r="V392" s="201"/>
      <c r="W392" s="201"/>
      <c r="X392" s="201"/>
      <c r="Y392" s="201"/>
      <c r="Z392" s="201"/>
      <c r="AA392" s="201"/>
    </row>
    <row r="393" spans="21:27" ht="39.950000000000003" customHeight="1" x14ac:dyDescent="0.25">
      <c r="U393" s="201"/>
      <c r="V393" s="201"/>
      <c r="W393" s="201"/>
      <c r="X393" s="201"/>
      <c r="Y393" s="201"/>
      <c r="Z393" s="201"/>
      <c r="AA393" s="201"/>
    </row>
    <row r="394" spans="21:27" ht="39.950000000000003" customHeight="1" x14ac:dyDescent="0.25">
      <c r="U394" s="201"/>
      <c r="V394" s="201"/>
      <c r="W394" s="201"/>
      <c r="X394" s="201"/>
      <c r="Y394" s="201"/>
      <c r="Z394" s="201"/>
      <c r="AA394" s="201"/>
    </row>
    <row r="395" spans="21:27" ht="39.950000000000003" customHeight="1" x14ac:dyDescent="0.25">
      <c r="U395" s="201"/>
      <c r="V395" s="201"/>
      <c r="W395" s="201"/>
      <c r="X395" s="201"/>
      <c r="Y395" s="201"/>
      <c r="Z395" s="201"/>
      <c r="AA395" s="201"/>
    </row>
    <row r="396" spans="21:27" ht="39.950000000000003" customHeight="1" x14ac:dyDescent="0.25">
      <c r="U396" s="201"/>
      <c r="V396" s="201"/>
      <c r="W396" s="201"/>
      <c r="X396" s="201"/>
      <c r="Y396" s="201"/>
      <c r="Z396" s="201"/>
      <c r="AA396" s="201"/>
    </row>
    <row r="397" spans="21:27" ht="39.950000000000003" customHeight="1" x14ac:dyDescent="0.25">
      <c r="U397" s="201"/>
      <c r="V397" s="201"/>
      <c r="W397" s="201"/>
      <c r="X397" s="201"/>
      <c r="Y397" s="201"/>
      <c r="Z397" s="201"/>
      <c r="AA397" s="201"/>
    </row>
    <row r="398" spans="21:27" ht="39.950000000000003" customHeight="1" x14ac:dyDescent="0.25">
      <c r="U398" s="201"/>
      <c r="V398" s="201"/>
      <c r="W398" s="201"/>
      <c r="X398" s="201"/>
      <c r="Y398" s="201"/>
      <c r="Z398" s="201"/>
      <c r="AA398" s="201"/>
    </row>
    <row r="399" spans="21:27" ht="39.950000000000003" customHeight="1" x14ac:dyDescent="0.25">
      <c r="U399" s="201"/>
      <c r="V399" s="201"/>
      <c r="W399" s="201"/>
      <c r="X399" s="201"/>
      <c r="Y399" s="201"/>
      <c r="Z399" s="201"/>
      <c r="AA399" s="201"/>
    </row>
    <row r="400" spans="21:27" ht="39.950000000000003" customHeight="1" x14ac:dyDescent="0.25">
      <c r="U400" s="201"/>
      <c r="V400" s="201"/>
      <c r="W400" s="201"/>
      <c r="X400" s="201"/>
      <c r="Y400" s="201"/>
      <c r="Z400" s="201"/>
      <c r="AA400" s="201"/>
    </row>
    <row r="401" spans="21:27" ht="39.950000000000003" customHeight="1" x14ac:dyDescent="0.25">
      <c r="U401" s="201"/>
      <c r="V401" s="201"/>
      <c r="W401" s="201"/>
      <c r="X401" s="201"/>
      <c r="Y401" s="201"/>
      <c r="Z401" s="201"/>
      <c r="AA401" s="201"/>
    </row>
    <row r="402" spans="21:27" ht="39.950000000000003" customHeight="1" x14ac:dyDescent="0.25">
      <c r="U402" s="201"/>
      <c r="V402" s="201"/>
      <c r="W402" s="201"/>
      <c r="X402" s="201"/>
      <c r="Y402" s="201"/>
      <c r="Z402" s="201"/>
      <c r="AA402" s="201"/>
    </row>
    <row r="403" spans="21:27" ht="39.950000000000003" customHeight="1" x14ac:dyDescent="0.25">
      <c r="U403" s="201"/>
      <c r="V403" s="201"/>
      <c r="W403" s="201"/>
      <c r="X403" s="201"/>
      <c r="Y403" s="201"/>
      <c r="Z403" s="201"/>
      <c r="AA403" s="201"/>
    </row>
    <row r="404" spans="21:27" ht="39.950000000000003" customHeight="1" x14ac:dyDescent="0.25">
      <c r="U404" s="201"/>
      <c r="V404" s="201"/>
      <c r="W404" s="201"/>
      <c r="X404" s="201"/>
      <c r="Y404" s="201"/>
      <c r="Z404" s="201"/>
      <c r="AA404" s="201"/>
    </row>
    <row r="405" spans="21:27" ht="39.950000000000003" customHeight="1" x14ac:dyDescent="0.25">
      <c r="U405" s="201"/>
      <c r="V405" s="201"/>
      <c r="W405" s="201"/>
      <c r="X405" s="201"/>
      <c r="Y405" s="201"/>
      <c r="Z405" s="201"/>
      <c r="AA405" s="201"/>
    </row>
    <row r="406" spans="21:27" ht="39.950000000000003" customHeight="1" x14ac:dyDescent="0.25">
      <c r="U406" s="201"/>
      <c r="V406" s="201"/>
      <c r="W406" s="201"/>
      <c r="X406" s="201"/>
      <c r="Y406" s="201"/>
      <c r="Z406" s="201"/>
      <c r="AA406" s="201"/>
    </row>
    <row r="407" spans="21:27" ht="39.950000000000003" customHeight="1" x14ac:dyDescent="0.25">
      <c r="U407" s="201"/>
      <c r="V407" s="201"/>
      <c r="W407" s="201"/>
      <c r="X407" s="201"/>
      <c r="Y407" s="201"/>
      <c r="Z407" s="201"/>
      <c r="AA407" s="201"/>
    </row>
    <row r="408" spans="21:27" ht="39.950000000000003" customHeight="1" x14ac:dyDescent="0.25">
      <c r="U408" s="201"/>
      <c r="V408" s="201"/>
      <c r="W408" s="201"/>
      <c r="X408" s="201"/>
      <c r="Y408" s="201"/>
      <c r="Z408" s="201"/>
      <c r="AA408" s="201"/>
    </row>
    <row r="409" spans="21:27" ht="39.950000000000003" customHeight="1" x14ac:dyDescent="0.25">
      <c r="U409" s="201"/>
      <c r="V409" s="201"/>
      <c r="W409" s="201"/>
      <c r="X409" s="201"/>
      <c r="Y409" s="201"/>
      <c r="Z409" s="201"/>
      <c r="AA409" s="201"/>
    </row>
    <row r="410" spans="21:27" ht="39.950000000000003" customHeight="1" x14ac:dyDescent="0.25">
      <c r="U410" s="201"/>
      <c r="V410" s="201"/>
      <c r="W410" s="201"/>
      <c r="X410" s="201"/>
      <c r="Y410" s="201"/>
      <c r="Z410" s="201"/>
      <c r="AA410" s="201"/>
    </row>
    <row r="411" spans="21:27" ht="39.950000000000003" customHeight="1" x14ac:dyDescent="0.25">
      <c r="U411" s="201"/>
      <c r="V411" s="201"/>
      <c r="W411" s="201"/>
      <c r="X411" s="201"/>
      <c r="Y411" s="201"/>
      <c r="Z411" s="201"/>
      <c r="AA411" s="201"/>
    </row>
    <row r="412" spans="21:27" ht="39.950000000000003" customHeight="1" x14ac:dyDescent="0.25">
      <c r="U412" s="201"/>
      <c r="V412" s="201"/>
      <c r="W412" s="201"/>
      <c r="X412" s="201"/>
      <c r="Y412" s="201"/>
      <c r="Z412" s="201"/>
      <c r="AA412" s="201"/>
    </row>
    <row r="413" spans="21:27" ht="39.950000000000003" customHeight="1" x14ac:dyDescent="0.25">
      <c r="U413" s="201"/>
      <c r="V413" s="201"/>
      <c r="W413" s="201"/>
      <c r="X413" s="201"/>
      <c r="Y413" s="201"/>
      <c r="Z413" s="201"/>
      <c r="AA413" s="201"/>
    </row>
    <row r="414" spans="21:27" ht="39.950000000000003" customHeight="1" x14ac:dyDescent="0.25">
      <c r="U414" s="201"/>
      <c r="V414" s="201"/>
      <c r="W414" s="201"/>
      <c r="X414" s="201"/>
      <c r="Y414" s="201"/>
      <c r="Z414" s="201"/>
      <c r="AA414" s="201"/>
    </row>
    <row r="415" spans="21:27" ht="39.950000000000003" customHeight="1" x14ac:dyDescent="0.25">
      <c r="U415" s="201"/>
      <c r="V415" s="201"/>
      <c r="W415" s="201"/>
      <c r="X415" s="201"/>
      <c r="Y415" s="201"/>
      <c r="Z415" s="201"/>
      <c r="AA415" s="201"/>
    </row>
    <row r="416" spans="21:27" ht="39.950000000000003" customHeight="1" x14ac:dyDescent="0.25">
      <c r="U416" s="201"/>
      <c r="V416" s="201"/>
      <c r="W416" s="201"/>
      <c r="X416" s="201"/>
      <c r="Y416" s="201"/>
      <c r="Z416" s="201"/>
      <c r="AA416" s="201"/>
    </row>
    <row r="417" spans="21:27" ht="39.950000000000003" customHeight="1" x14ac:dyDescent="0.25">
      <c r="U417" s="201"/>
      <c r="V417" s="201"/>
      <c r="W417" s="201"/>
      <c r="X417" s="201"/>
      <c r="Y417" s="201"/>
      <c r="Z417" s="201"/>
      <c r="AA417" s="201"/>
    </row>
    <row r="418" spans="21:27" ht="39.950000000000003" customHeight="1" x14ac:dyDescent="0.25">
      <c r="U418" s="201"/>
      <c r="V418" s="201"/>
      <c r="W418" s="201"/>
      <c r="X418" s="201"/>
      <c r="Y418" s="201"/>
      <c r="Z418" s="201"/>
      <c r="AA418" s="201"/>
    </row>
    <row r="419" spans="21:27" ht="39.950000000000003" customHeight="1" x14ac:dyDescent="0.25">
      <c r="U419" s="201"/>
      <c r="V419" s="201"/>
      <c r="W419" s="201"/>
      <c r="X419" s="201"/>
      <c r="Y419" s="201"/>
      <c r="Z419" s="201"/>
      <c r="AA419" s="201"/>
    </row>
    <row r="420" spans="21:27" ht="39.950000000000003" customHeight="1" x14ac:dyDescent="0.25">
      <c r="U420" s="201"/>
      <c r="V420" s="201"/>
      <c r="W420" s="201"/>
      <c r="X420" s="201"/>
      <c r="Y420" s="201"/>
      <c r="Z420" s="201"/>
      <c r="AA420" s="201"/>
    </row>
    <row r="421" spans="21:27" ht="39.950000000000003" customHeight="1" x14ac:dyDescent="0.25">
      <c r="U421" s="201"/>
      <c r="V421" s="201"/>
      <c r="W421" s="201"/>
      <c r="X421" s="201"/>
      <c r="Y421" s="201"/>
      <c r="Z421" s="201"/>
      <c r="AA421" s="201"/>
    </row>
    <row r="422" spans="21:27" ht="39.950000000000003" customHeight="1" x14ac:dyDescent="0.25">
      <c r="U422" s="201"/>
      <c r="V422" s="201"/>
      <c r="W422" s="201"/>
      <c r="X422" s="201"/>
      <c r="Y422" s="201"/>
      <c r="Z422" s="201"/>
      <c r="AA422" s="201"/>
    </row>
    <row r="423" spans="21:27" ht="39.950000000000003" customHeight="1" x14ac:dyDescent="0.25">
      <c r="U423" s="201"/>
      <c r="V423" s="201"/>
      <c r="W423" s="201"/>
      <c r="X423" s="201"/>
      <c r="Y423" s="201"/>
      <c r="Z423" s="201"/>
      <c r="AA423" s="201"/>
    </row>
    <row r="424" spans="21:27" ht="39.950000000000003" customHeight="1" x14ac:dyDescent="0.25">
      <c r="U424" s="201"/>
      <c r="V424" s="201"/>
      <c r="W424" s="201"/>
      <c r="X424" s="201"/>
      <c r="Y424" s="201"/>
      <c r="Z424" s="201"/>
      <c r="AA424" s="201"/>
    </row>
    <row r="425" spans="21:27" ht="39.950000000000003" customHeight="1" x14ac:dyDescent="0.25">
      <c r="U425" s="201"/>
      <c r="V425" s="201"/>
      <c r="W425" s="201"/>
      <c r="X425" s="201"/>
      <c r="Y425" s="201"/>
      <c r="Z425" s="201"/>
      <c r="AA425" s="201"/>
    </row>
    <row r="426" spans="21:27" ht="39.950000000000003" customHeight="1" x14ac:dyDescent="0.25">
      <c r="U426" s="201"/>
      <c r="V426" s="201"/>
      <c r="W426" s="201"/>
      <c r="X426" s="201"/>
      <c r="Y426" s="201"/>
      <c r="Z426" s="201"/>
      <c r="AA426" s="201"/>
    </row>
    <row r="427" spans="21:27" ht="39.950000000000003" customHeight="1" x14ac:dyDescent="0.25">
      <c r="U427" s="201"/>
      <c r="V427" s="201"/>
      <c r="W427" s="201"/>
      <c r="X427" s="201"/>
      <c r="Y427" s="201"/>
      <c r="Z427" s="201"/>
      <c r="AA427" s="201"/>
    </row>
    <row r="428" spans="21:27" ht="39.950000000000003" customHeight="1" x14ac:dyDescent="0.25">
      <c r="U428" s="201"/>
      <c r="V428" s="201"/>
      <c r="W428" s="201"/>
      <c r="X428" s="201"/>
      <c r="Y428" s="201"/>
      <c r="Z428" s="201"/>
      <c r="AA428" s="201"/>
    </row>
    <row r="429" spans="21:27" ht="39.950000000000003" customHeight="1" x14ac:dyDescent="0.25">
      <c r="U429" s="201"/>
      <c r="V429" s="201"/>
      <c r="W429" s="201"/>
      <c r="X429" s="201"/>
      <c r="Y429" s="201"/>
      <c r="Z429" s="201"/>
      <c r="AA429" s="201"/>
    </row>
    <row r="430" spans="21:27" ht="39.950000000000003" customHeight="1" x14ac:dyDescent="0.25">
      <c r="U430" s="201"/>
      <c r="V430" s="201"/>
      <c r="W430" s="201"/>
      <c r="X430" s="201"/>
      <c r="Y430" s="201"/>
      <c r="Z430" s="201"/>
      <c r="AA430" s="201"/>
    </row>
    <row r="431" spans="21:27" ht="39.950000000000003" customHeight="1" x14ac:dyDescent="0.25">
      <c r="U431" s="201"/>
      <c r="V431" s="201"/>
      <c r="W431" s="201"/>
      <c r="X431" s="201"/>
      <c r="Y431" s="201"/>
      <c r="Z431" s="201"/>
      <c r="AA431" s="201"/>
    </row>
    <row r="432" spans="21:27" ht="39.950000000000003" customHeight="1" x14ac:dyDescent="0.25">
      <c r="U432" s="201"/>
      <c r="V432" s="201"/>
      <c r="W432" s="201"/>
      <c r="X432" s="201"/>
      <c r="Y432" s="201"/>
      <c r="Z432" s="201"/>
      <c r="AA432" s="201"/>
    </row>
    <row r="433" spans="21:27" ht="39.950000000000003" customHeight="1" x14ac:dyDescent="0.25">
      <c r="U433" s="201"/>
      <c r="V433" s="201"/>
      <c r="W433" s="201"/>
      <c r="X433" s="201"/>
      <c r="Y433" s="201"/>
      <c r="Z433" s="201"/>
      <c r="AA433" s="201"/>
    </row>
    <row r="434" spans="21:27" ht="39.950000000000003" customHeight="1" x14ac:dyDescent="0.25">
      <c r="U434" s="201"/>
      <c r="V434" s="201"/>
      <c r="W434" s="201"/>
      <c r="X434" s="201"/>
      <c r="Y434" s="201"/>
      <c r="Z434" s="201"/>
      <c r="AA434" s="201"/>
    </row>
    <row r="435" spans="21:27" ht="39.950000000000003" customHeight="1" x14ac:dyDescent="0.25">
      <c r="U435" s="201"/>
      <c r="V435" s="201"/>
      <c r="W435" s="201"/>
      <c r="X435" s="201"/>
      <c r="Y435" s="201"/>
      <c r="Z435" s="201"/>
      <c r="AA435" s="201"/>
    </row>
    <row r="436" spans="21:27" ht="39.950000000000003" customHeight="1" x14ac:dyDescent="0.25">
      <c r="U436" s="201"/>
      <c r="V436" s="201"/>
      <c r="W436" s="201"/>
      <c r="X436" s="201"/>
      <c r="Y436" s="201"/>
      <c r="Z436" s="201"/>
      <c r="AA436" s="201"/>
    </row>
    <row r="437" spans="21:27" ht="39.950000000000003" customHeight="1" x14ac:dyDescent="0.25">
      <c r="U437" s="201"/>
      <c r="V437" s="201"/>
      <c r="W437" s="201"/>
      <c r="X437" s="201"/>
      <c r="Y437" s="201"/>
      <c r="Z437" s="201"/>
      <c r="AA437" s="201"/>
    </row>
    <row r="438" spans="21:27" ht="39.950000000000003" customHeight="1" x14ac:dyDescent="0.25">
      <c r="U438" s="201"/>
      <c r="V438" s="201"/>
      <c r="W438" s="201"/>
      <c r="X438" s="201"/>
      <c r="Y438" s="201"/>
      <c r="Z438" s="201"/>
      <c r="AA438" s="201"/>
    </row>
    <row r="439" spans="21:27" ht="39.950000000000003" customHeight="1" x14ac:dyDescent="0.25">
      <c r="U439" s="201"/>
      <c r="V439" s="201"/>
      <c r="W439" s="201"/>
      <c r="X439" s="201"/>
      <c r="Y439" s="201"/>
      <c r="Z439" s="201"/>
      <c r="AA439" s="201"/>
    </row>
    <row r="440" spans="21:27" ht="39.950000000000003" customHeight="1" x14ac:dyDescent="0.25">
      <c r="U440" s="201"/>
      <c r="V440" s="201"/>
      <c r="W440" s="201"/>
      <c r="X440" s="201"/>
      <c r="Y440" s="201"/>
      <c r="Z440" s="201"/>
      <c r="AA440" s="201"/>
    </row>
    <row r="441" spans="21:27" ht="39.950000000000003" customHeight="1" x14ac:dyDescent="0.25">
      <c r="U441" s="201"/>
      <c r="V441" s="201"/>
      <c r="W441" s="201"/>
      <c r="X441" s="201"/>
      <c r="Y441" s="201"/>
      <c r="Z441" s="201"/>
      <c r="AA441" s="201"/>
    </row>
    <row r="442" spans="21:27" ht="39.950000000000003" customHeight="1" x14ac:dyDescent="0.25">
      <c r="U442" s="201"/>
      <c r="V442" s="201"/>
      <c r="W442" s="201"/>
      <c r="X442" s="201"/>
      <c r="Y442" s="201"/>
      <c r="Z442" s="201"/>
      <c r="AA442" s="201"/>
    </row>
    <row r="443" spans="21:27" ht="39.950000000000003" customHeight="1" x14ac:dyDescent="0.25">
      <c r="U443" s="201"/>
      <c r="V443" s="201"/>
      <c r="W443" s="201"/>
      <c r="X443" s="201"/>
      <c r="Y443" s="201"/>
      <c r="Z443" s="201"/>
      <c r="AA443" s="201"/>
    </row>
    <row r="444" spans="21:27" ht="39.950000000000003" customHeight="1" x14ac:dyDescent="0.25">
      <c r="U444" s="201"/>
      <c r="V444" s="201"/>
      <c r="W444" s="201"/>
      <c r="X444" s="201"/>
      <c r="Y444" s="201"/>
      <c r="Z444" s="201"/>
      <c r="AA444" s="201"/>
    </row>
    <row r="445" spans="21:27" ht="39.950000000000003" customHeight="1" x14ac:dyDescent="0.25">
      <c r="U445" s="201"/>
      <c r="V445" s="201"/>
      <c r="W445" s="201"/>
      <c r="X445" s="201"/>
      <c r="Y445" s="201"/>
      <c r="Z445" s="201"/>
      <c r="AA445" s="201"/>
    </row>
    <row r="446" spans="21:27" ht="39.950000000000003" customHeight="1" x14ac:dyDescent="0.25">
      <c r="U446" s="201"/>
      <c r="V446" s="201"/>
      <c r="W446" s="201"/>
      <c r="X446" s="201"/>
      <c r="Y446" s="201"/>
      <c r="Z446" s="201"/>
      <c r="AA446" s="201"/>
    </row>
    <row r="447" spans="21:27" ht="39.950000000000003" customHeight="1" x14ac:dyDescent="0.25">
      <c r="U447" s="201"/>
      <c r="V447" s="201"/>
      <c r="W447" s="201"/>
      <c r="X447" s="201"/>
      <c r="Y447" s="201"/>
      <c r="Z447" s="201"/>
      <c r="AA447" s="201"/>
    </row>
    <row r="448" spans="21:27" ht="39.950000000000003" customHeight="1" x14ac:dyDescent="0.25">
      <c r="U448" s="201"/>
      <c r="V448" s="201"/>
      <c r="W448" s="201"/>
      <c r="X448" s="201"/>
      <c r="Y448" s="201"/>
      <c r="Z448" s="201"/>
      <c r="AA448" s="201"/>
    </row>
    <row r="449" spans="21:27" ht="39.950000000000003" customHeight="1" x14ac:dyDescent="0.25">
      <c r="U449" s="201"/>
      <c r="V449" s="201"/>
      <c r="W449" s="201"/>
      <c r="X449" s="201"/>
      <c r="Y449" s="201"/>
      <c r="Z449" s="201"/>
      <c r="AA449" s="201"/>
    </row>
    <row r="450" spans="21:27" ht="39.950000000000003" customHeight="1" x14ac:dyDescent="0.25">
      <c r="U450" s="201"/>
      <c r="V450" s="201"/>
      <c r="W450" s="201"/>
      <c r="X450" s="201"/>
      <c r="Y450" s="201"/>
      <c r="Z450" s="201"/>
      <c r="AA450" s="201"/>
    </row>
    <row r="451" spans="21:27" ht="39.950000000000003" customHeight="1" x14ac:dyDescent="0.25">
      <c r="U451" s="201"/>
      <c r="V451" s="201"/>
      <c r="W451" s="201"/>
      <c r="X451" s="201"/>
      <c r="Y451" s="201"/>
      <c r="Z451" s="201"/>
      <c r="AA451" s="201"/>
    </row>
    <row r="452" spans="21:27" ht="39.950000000000003" customHeight="1" x14ac:dyDescent="0.25">
      <c r="U452" s="201"/>
      <c r="V452" s="201"/>
      <c r="W452" s="201"/>
      <c r="X452" s="201"/>
      <c r="Y452" s="201"/>
      <c r="Z452" s="201"/>
      <c r="AA452" s="201"/>
    </row>
    <row r="453" spans="21:27" ht="39.950000000000003" customHeight="1" x14ac:dyDescent="0.25">
      <c r="U453" s="201"/>
      <c r="V453" s="201"/>
      <c r="W453" s="201"/>
      <c r="X453" s="201"/>
      <c r="Y453" s="201"/>
      <c r="Z453" s="201"/>
      <c r="AA453" s="201"/>
    </row>
    <row r="454" spans="21:27" ht="39.950000000000003" customHeight="1" x14ac:dyDescent="0.25">
      <c r="U454" s="201"/>
      <c r="V454" s="201"/>
      <c r="W454" s="201"/>
      <c r="X454" s="201"/>
      <c r="Y454" s="201"/>
      <c r="Z454" s="201"/>
      <c r="AA454" s="201"/>
    </row>
    <row r="455" spans="21:27" ht="39.950000000000003" customHeight="1" x14ac:dyDescent="0.25">
      <c r="U455" s="201"/>
      <c r="V455" s="201"/>
      <c r="W455" s="201"/>
      <c r="X455" s="201"/>
      <c r="Y455" s="201"/>
      <c r="Z455" s="201"/>
      <c r="AA455" s="201"/>
    </row>
    <row r="456" spans="21:27" ht="39.950000000000003" customHeight="1" x14ac:dyDescent="0.25">
      <c r="U456" s="201"/>
      <c r="V456" s="201"/>
      <c r="W456" s="201"/>
      <c r="X456" s="201"/>
      <c r="Y456" s="201"/>
      <c r="Z456" s="201"/>
      <c r="AA456" s="201"/>
    </row>
    <row r="457" spans="21:27" ht="39.950000000000003" customHeight="1" x14ac:dyDescent="0.25">
      <c r="U457" s="201"/>
      <c r="V457" s="201"/>
      <c r="W457" s="201"/>
      <c r="X457" s="201"/>
      <c r="Y457" s="201"/>
      <c r="Z457" s="201"/>
      <c r="AA457" s="201"/>
    </row>
    <row r="458" spans="21:27" ht="39.950000000000003" customHeight="1" x14ac:dyDescent="0.25">
      <c r="U458" s="201"/>
      <c r="V458" s="201"/>
      <c r="W458" s="201"/>
      <c r="X458" s="201"/>
      <c r="Y458" s="201"/>
      <c r="Z458" s="201"/>
      <c r="AA458" s="201"/>
    </row>
    <row r="459" spans="21:27" ht="39.950000000000003" customHeight="1" x14ac:dyDescent="0.25">
      <c r="U459" s="201"/>
      <c r="V459" s="201"/>
      <c r="W459" s="201"/>
      <c r="X459" s="201"/>
      <c r="Y459" s="201"/>
      <c r="Z459" s="201"/>
      <c r="AA459" s="201"/>
    </row>
    <row r="460" spans="21:27" ht="39.950000000000003" customHeight="1" x14ac:dyDescent="0.25">
      <c r="U460" s="201"/>
      <c r="V460" s="201"/>
      <c r="W460" s="201"/>
      <c r="X460" s="201"/>
      <c r="Y460" s="201"/>
      <c r="Z460" s="201"/>
      <c r="AA460" s="201"/>
    </row>
    <row r="461" spans="21:27" ht="39.950000000000003" customHeight="1" x14ac:dyDescent="0.25">
      <c r="U461" s="201"/>
      <c r="V461" s="201"/>
      <c r="W461" s="201"/>
      <c r="X461" s="201"/>
      <c r="Y461" s="201"/>
      <c r="Z461" s="201"/>
      <c r="AA461" s="201"/>
    </row>
    <row r="462" spans="21:27" ht="39.950000000000003" customHeight="1" x14ac:dyDescent="0.25">
      <c r="U462" s="201"/>
      <c r="V462" s="201"/>
      <c r="W462" s="201"/>
      <c r="X462" s="201"/>
      <c r="Y462" s="201"/>
      <c r="Z462" s="201"/>
      <c r="AA462" s="201"/>
    </row>
    <row r="463" spans="21:27" ht="39.950000000000003" customHeight="1" x14ac:dyDescent="0.25">
      <c r="U463" s="201"/>
      <c r="V463" s="201"/>
      <c r="W463" s="201"/>
      <c r="X463" s="201"/>
      <c r="Y463" s="201"/>
      <c r="Z463" s="201"/>
      <c r="AA463" s="201"/>
    </row>
    <row r="464" spans="21:27" ht="39.950000000000003" customHeight="1" x14ac:dyDescent="0.25">
      <c r="U464" s="201"/>
      <c r="V464" s="201"/>
      <c r="W464" s="201"/>
      <c r="X464" s="201"/>
      <c r="Y464" s="201"/>
      <c r="Z464" s="201"/>
      <c r="AA464" s="201"/>
    </row>
    <row r="465" spans="21:27" ht="39.950000000000003" customHeight="1" x14ac:dyDescent="0.25">
      <c r="U465" s="201"/>
      <c r="V465" s="201"/>
      <c r="W465" s="201"/>
      <c r="X465" s="201"/>
      <c r="Y465" s="201"/>
      <c r="Z465" s="201"/>
      <c r="AA465" s="201"/>
    </row>
    <row r="466" spans="21:27" ht="39.950000000000003" customHeight="1" x14ac:dyDescent="0.25">
      <c r="U466" s="201"/>
      <c r="V466" s="201"/>
      <c r="W466" s="201"/>
      <c r="X466" s="201"/>
      <c r="Y466" s="201"/>
      <c r="Z466" s="201"/>
      <c r="AA466" s="201"/>
    </row>
    <row r="467" spans="21:27" ht="39.950000000000003" customHeight="1" x14ac:dyDescent="0.25">
      <c r="U467" s="201"/>
      <c r="V467" s="201"/>
      <c r="W467" s="201"/>
      <c r="X467" s="201"/>
      <c r="Y467" s="201"/>
      <c r="Z467" s="201"/>
      <c r="AA467" s="201"/>
    </row>
    <row r="468" spans="21:27" ht="39.950000000000003" customHeight="1" x14ac:dyDescent="0.25">
      <c r="U468" s="201"/>
      <c r="V468" s="201"/>
      <c r="W468" s="201"/>
      <c r="X468" s="201"/>
      <c r="Y468" s="201"/>
      <c r="Z468" s="201"/>
      <c r="AA468" s="201"/>
    </row>
    <row r="469" spans="21:27" ht="39.950000000000003" customHeight="1" x14ac:dyDescent="0.25">
      <c r="U469" s="201"/>
      <c r="V469" s="201"/>
      <c r="W469" s="201"/>
      <c r="X469" s="201"/>
      <c r="Y469" s="201"/>
      <c r="Z469" s="201"/>
      <c r="AA469" s="201"/>
    </row>
    <row r="470" spans="21:27" ht="39.950000000000003" customHeight="1" x14ac:dyDescent="0.25">
      <c r="U470" s="201"/>
      <c r="V470" s="201"/>
      <c r="W470" s="201"/>
      <c r="X470" s="201"/>
      <c r="Y470" s="201"/>
      <c r="Z470" s="201"/>
      <c r="AA470" s="201"/>
    </row>
    <row r="471" spans="21:27" ht="39.950000000000003" customHeight="1" x14ac:dyDescent="0.25">
      <c r="U471" s="201"/>
      <c r="V471" s="201"/>
      <c r="W471" s="201"/>
      <c r="X471" s="201"/>
      <c r="Y471" s="201"/>
      <c r="Z471" s="201"/>
      <c r="AA471" s="201"/>
    </row>
    <row r="472" spans="21:27" ht="39.950000000000003" customHeight="1" x14ac:dyDescent="0.25">
      <c r="U472" s="201"/>
      <c r="V472" s="201"/>
      <c r="W472" s="201"/>
      <c r="X472" s="201"/>
      <c r="Y472" s="201"/>
      <c r="Z472" s="201"/>
      <c r="AA472" s="201"/>
    </row>
    <row r="473" spans="21:27" ht="39.950000000000003" customHeight="1" x14ac:dyDescent="0.25">
      <c r="U473" s="201"/>
      <c r="V473" s="201"/>
      <c r="W473" s="201"/>
      <c r="X473" s="201"/>
      <c r="Y473" s="201"/>
      <c r="Z473" s="201"/>
      <c r="AA473" s="201"/>
    </row>
    <row r="474" spans="21:27" ht="39.950000000000003" customHeight="1" x14ac:dyDescent="0.25">
      <c r="U474" s="201"/>
      <c r="V474" s="201"/>
      <c r="W474" s="201"/>
      <c r="X474" s="201"/>
      <c r="Y474" s="201"/>
      <c r="Z474" s="201"/>
      <c r="AA474" s="201"/>
    </row>
    <row r="475" spans="21:27" ht="39.950000000000003" customHeight="1" x14ac:dyDescent="0.25">
      <c r="U475" s="201"/>
      <c r="V475" s="201"/>
      <c r="W475" s="201"/>
      <c r="X475" s="201"/>
      <c r="Y475" s="201"/>
      <c r="Z475" s="201"/>
      <c r="AA475" s="201"/>
    </row>
    <row r="476" spans="21:27" ht="39.950000000000003" customHeight="1" x14ac:dyDescent="0.25">
      <c r="U476" s="201"/>
      <c r="V476" s="201"/>
      <c r="W476" s="201"/>
      <c r="X476" s="201"/>
      <c r="Y476" s="201"/>
      <c r="Z476" s="201"/>
      <c r="AA476" s="201"/>
    </row>
    <row r="477" spans="21:27" ht="39.950000000000003" customHeight="1" x14ac:dyDescent="0.25">
      <c r="U477" s="201"/>
      <c r="V477" s="201"/>
      <c r="W477" s="201"/>
      <c r="X477" s="201"/>
      <c r="Y477" s="201"/>
      <c r="Z477" s="201"/>
      <c r="AA477" s="201"/>
    </row>
    <row r="478" spans="21:27" ht="39.950000000000003" customHeight="1" x14ac:dyDescent="0.25">
      <c r="U478" s="201"/>
      <c r="V478" s="201"/>
      <c r="W478" s="201"/>
      <c r="X478" s="201"/>
      <c r="Y478" s="201"/>
      <c r="Z478" s="201"/>
      <c r="AA478" s="201"/>
    </row>
    <row r="479" spans="21:27" ht="39.950000000000003" customHeight="1" x14ac:dyDescent="0.25">
      <c r="U479" s="201"/>
      <c r="V479" s="201"/>
      <c r="W479" s="201"/>
      <c r="X479" s="201"/>
      <c r="Y479" s="201"/>
      <c r="Z479" s="201"/>
      <c r="AA479" s="201"/>
    </row>
    <row r="480" spans="21:27" ht="39.950000000000003" customHeight="1" x14ac:dyDescent="0.25">
      <c r="U480" s="201"/>
      <c r="V480" s="201"/>
      <c r="W480" s="201"/>
      <c r="X480" s="201"/>
      <c r="Y480" s="201"/>
      <c r="Z480" s="201"/>
      <c r="AA480" s="201"/>
    </row>
    <row r="481" spans="21:27" ht="39.950000000000003" customHeight="1" x14ac:dyDescent="0.25">
      <c r="U481" s="201"/>
      <c r="V481" s="201"/>
      <c r="W481" s="201"/>
      <c r="X481" s="201"/>
      <c r="Y481" s="201"/>
      <c r="Z481" s="201"/>
      <c r="AA481" s="201"/>
    </row>
    <row r="482" spans="21:27" ht="39.950000000000003" customHeight="1" x14ac:dyDescent="0.25">
      <c r="U482" s="201"/>
      <c r="V482" s="201"/>
      <c r="W482" s="201"/>
      <c r="X482" s="201"/>
      <c r="Y482" s="201"/>
      <c r="Z482" s="201"/>
      <c r="AA482" s="201"/>
    </row>
    <row r="483" spans="21:27" ht="39.950000000000003" customHeight="1" x14ac:dyDescent="0.25">
      <c r="U483" s="201"/>
      <c r="V483" s="201"/>
      <c r="W483" s="201"/>
      <c r="X483" s="201"/>
      <c r="Y483" s="201"/>
      <c r="Z483" s="201"/>
      <c r="AA483" s="201"/>
    </row>
    <row r="484" spans="21:27" ht="39.950000000000003" customHeight="1" x14ac:dyDescent="0.25">
      <c r="U484" s="201"/>
      <c r="V484" s="201"/>
      <c r="W484" s="201"/>
      <c r="X484" s="201"/>
      <c r="Y484" s="201"/>
      <c r="Z484" s="201"/>
      <c r="AA484" s="201"/>
    </row>
    <row r="485" spans="21:27" ht="39.950000000000003" customHeight="1" x14ac:dyDescent="0.25">
      <c r="U485" s="201"/>
      <c r="V485" s="201"/>
      <c r="W485" s="201"/>
      <c r="X485" s="201"/>
      <c r="Y485" s="201"/>
      <c r="Z485" s="201"/>
      <c r="AA485" s="201"/>
    </row>
    <row r="486" spans="21:27" ht="39.950000000000003" customHeight="1" x14ac:dyDescent="0.25">
      <c r="U486" s="201"/>
      <c r="V486" s="201"/>
      <c r="W486" s="201"/>
      <c r="X486" s="201"/>
      <c r="Y486" s="201"/>
      <c r="Z486" s="201"/>
      <c r="AA486" s="201"/>
    </row>
    <row r="487" spans="21:27" ht="39.950000000000003" customHeight="1" x14ac:dyDescent="0.25">
      <c r="U487" s="201"/>
      <c r="V487" s="201"/>
      <c r="W487" s="201"/>
      <c r="X487" s="201"/>
      <c r="Y487" s="201"/>
      <c r="Z487" s="201"/>
      <c r="AA487" s="201"/>
    </row>
    <row r="488" spans="21:27" ht="39.950000000000003" customHeight="1" x14ac:dyDescent="0.25">
      <c r="U488" s="201"/>
      <c r="V488" s="201"/>
      <c r="W488" s="201"/>
      <c r="X488" s="201"/>
      <c r="Y488" s="201"/>
      <c r="Z488" s="201"/>
      <c r="AA488" s="201"/>
    </row>
    <row r="489" spans="21:27" ht="39.950000000000003" customHeight="1" x14ac:dyDescent="0.25">
      <c r="U489" s="201"/>
      <c r="V489" s="201"/>
      <c r="W489" s="201"/>
      <c r="X489" s="201"/>
      <c r="Y489" s="201"/>
      <c r="Z489" s="201"/>
      <c r="AA489" s="201"/>
    </row>
    <row r="490" spans="21:27" ht="39.950000000000003" customHeight="1" x14ac:dyDescent="0.25">
      <c r="U490" s="201"/>
      <c r="V490" s="201"/>
      <c r="W490" s="201"/>
      <c r="X490" s="201"/>
      <c r="Y490" s="201"/>
      <c r="Z490" s="201"/>
      <c r="AA490" s="201"/>
    </row>
    <row r="491" spans="21:27" ht="39.950000000000003" customHeight="1" x14ac:dyDescent="0.25">
      <c r="U491" s="201"/>
      <c r="V491" s="201"/>
      <c r="W491" s="201"/>
      <c r="X491" s="201"/>
      <c r="Y491" s="201"/>
      <c r="Z491" s="201"/>
      <c r="AA491" s="201"/>
    </row>
    <row r="492" spans="21:27" ht="39.950000000000003" customHeight="1" x14ac:dyDescent="0.25">
      <c r="U492" s="201"/>
      <c r="V492" s="201"/>
      <c r="W492" s="201"/>
      <c r="X492" s="201"/>
      <c r="Y492" s="201"/>
      <c r="Z492" s="201"/>
      <c r="AA492" s="201"/>
    </row>
    <row r="493" spans="21:27" ht="39.950000000000003" customHeight="1" x14ac:dyDescent="0.25">
      <c r="U493" s="201"/>
      <c r="V493" s="201"/>
      <c r="W493" s="201"/>
      <c r="X493" s="201"/>
      <c r="Y493" s="201"/>
      <c r="Z493" s="201"/>
      <c r="AA493" s="201"/>
    </row>
    <row r="494" spans="21:27" ht="39.950000000000003" customHeight="1" x14ac:dyDescent="0.25">
      <c r="U494" s="201"/>
      <c r="V494" s="201"/>
      <c r="W494" s="201"/>
      <c r="X494" s="201"/>
      <c r="Y494" s="201"/>
      <c r="Z494" s="201"/>
      <c r="AA494" s="201"/>
    </row>
    <row r="495" spans="21:27" ht="39.950000000000003" customHeight="1" x14ac:dyDescent="0.25">
      <c r="U495" s="201"/>
      <c r="V495" s="201"/>
      <c r="W495" s="201"/>
      <c r="X495" s="201"/>
      <c r="Y495" s="201"/>
      <c r="Z495" s="201"/>
      <c r="AA495" s="201"/>
    </row>
    <row r="496" spans="21:27" ht="39.950000000000003" customHeight="1" x14ac:dyDescent="0.25">
      <c r="U496" s="201"/>
      <c r="V496" s="201"/>
      <c r="W496" s="201"/>
      <c r="X496" s="201"/>
      <c r="Y496" s="201"/>
      <c r="Z496" s="201"/>
      <c r="AA496" s="201"/>
    </row>
    <row r="497" spans="21:27" ht="39.950000000000003" customHeight="1" x14ac:dyDescent="0.25">
      <c r="U497" s="201"/>
      <c r="V497" s="201"/>
      <c r="W497" s="201"/>
      <c r="X497" s="201"/>
      <c r="Y497" s="201"/>
      <c r="Z497" s="201"/>
      <c r="AA497" s="201"/>
    </row>
    <row r="498" spans="21:27" ht="39.950000000000003" customHeight="1" x14ac:dyDescent="0.25">
      <c r="U498" s="201"/>
      <c r="V498" s="201"/>
      <c r="W498" s="201"/>
      <c r="X498" s="201"/>
      <c r="Y498" s="201"/>
      <c r="Z498" s="201"/>
      <c r="AA498" s="201"/>
    </row>
    <row r="499" spans="21:27" ht="39.950000000000003" customHeight="1" x14ac:dyDescent="0.25">
      <c r="U499" s="201"/>
      <c r="V499" s="201"/>
      <c r="W499" s="201"/>
      <c r="X499" s="201"/>
      <c r="Y499" s="201"/>
      <c r="Z499" s="201"/>
      <c r="AA499" s="201"/>
    </row>
    <row r="500" spans="21:27" ht="39.950000000000003" customHeight="1" x14ac:dyDescent="0.25">
      <c r="U500" s="201"/>
      <c r="V500" s="201"/>
      <c r="W500" s="201"/>
      <c r="X500" s="201"/>
      <c r="Y500" s="201"/>
      <c r="Z500" s="201"/>
      <c r="AA500" s="201"/>
    </row>
    <row r="501" spans="21:27" ht="39.950000000000003" customHeight="1" x14ac:dyDescent="0.25">
      <c r="U501" s="201"/>
      <c r="V501" s="201"/>
      <c r="W501" s="201"/>
      <c r="X501" s="201"/>
      <c r="Y501" s="201"/>
      <c r="Z501" s="201"/>
      <c r="AA501" s="201"/>
    </row>
    <row r="502" spans="21:27" ht="39.950000000000003" customHeight="1" x14ac:dyDescent="0.25">
      <c r="U502" s="201"/>
      <c r="V502" s="201"/>
      <c r="W502" s="201"/>
      <c r="X502" s="201"/>
      <c r="Y502" s="201"/>
      <c r="Z502" s="201"/>
      <c r="AA502" s="201"/>
    </row>
    <row r="503" spans="21:27" ht="39.950000000000003" customHeight="1" x14ac:dyDescent="0.25">
      <c r="U503" s="201"/>
      <c r="V503" s="201"/>
      <c r="W503" s="201"/>
      <c r="X503" s="201"/>
      <c r="Y503" s="201"/>
      <c r="Z503" s="201"/>
      <c r="AA503" s="201"/>
    </row>
    <row r="504" spans="21:27" ht="39.950000000000003" customHeight="1" x14ac:dyDescent="0.25">
      <c r="U504" s="201"/>
      <c r="V504" s="201"/>
      <c r="W504" s="201"/>
      <c r="X504" s="201"/>
      <c r="Y504" s="201"/>
      <c r="Z504" s="201"/>
      <c r="AA504" s="201"/>
    </row>
    <row r="505" spans="21:27" ht="39.950000000000003" customHeight="1" x14ac:dyDescent="0.25">
      <c r="U505" s="201"/>
      <c r="V505" s="201"/>
      <c r="W505" s="201"/>
      <c r="X505" s="201"/>
      <c r="Y505" s="201"/>
      <c r="Z505" s="201"/>
      <c r="AA505" s="201"/>
    </row>
    <row r="506" spans="21:27" ht="39.950000000000003" customHeight="1" x14ac:dyDescent="0.25">
      <c r="U506" s="201"/>
      <c r="V506" s="201"/>
      <c r="W506" s="201"/>
      <c r="X506" s="201"/>
      <c r="Y506" s="201"/>
      <c r="Z506" s="201"/>
      <c r="AA506" s="201"/>
    </row>
    <row r="507" spans="21:27" ht="39.950000000000003" customHeight="1" x14ac:dyDescent="0.25">
      <c r="U507" s="201"/>
      <c r="V507" s="201"/>
      <c r="W507" s="201"/>
      <c r="X507" s="201"/>
      <c r="Y507" s="201"/>
      <c r="Z507" s="201"/>
      <c r="AA507" s="201"/>
    </row>
    <row r="508" spans="21:27" ht="39.950000000000003" customHeight="1" x14ac:dyDescent="0.25">
      <c r="U508" s="201"/>
      <c r="V508" s="201"/>
      <c r="W508" s="201"/>
      <c r="X508" s="201"/>
      <c r="Y508" s="201"/>
      <c r="Z508" s="201"/>
      <c r="AA508" s="201"/>
    </row>
    <row r="509" spans="21:27" ht="39.950000000000003" customHeight="1" x14ac:dyDescent="0.25">
      <c r="U509" s="201"/>
      <c r="V509" s="201"/>
      <c r="W509" s="201"/>
      <c r="X509" s="201"/>
      <c r="Y509" s="201"/>
      <c r="Z509" s="201"/>
      <c r="AA509" s="201"/>
    </row>
    <row r="510" spans="21:27" ht="39.950000000000003" customHeight="1" x14ac:dyDescent="0.25">
      <c r="U510" s="201"/>
      <c r="V510" s="201"/>
      <c r="W510" s="201"/>
      <c r="X510" s="201"/>
      <c r="Y510" s="201"/>
      <c r="Z510" s="201"/>
      <c r="AA510" s="201"/>
    </row>
    <row r="511" spans="21:27" ht="39.950000000000003" customHeight="1" x14ac:dyDescent="0.25">
      <c r="U511" s="201"/>
      <c r="V511" s="201"/>
      <c r="W511" s="201"/>
      <c r="X511" s="201"/>
      <c r="Y511" s="201"/>
      <c r="Z511" s="201"/>
      <c r="AA511" s="201"/>
    </row>
    <row r="512" spans="21:27" ht="39.950000000000003" customHeight="1" x14ac:dyDescent="0.25">
      <c r="U512" s="201"/>
      <c r="V512" s="201"/>
      <c r="W512" s="201"/>
      <c r="X512" s="201"/>
      <c r="Y512" s="201"/>
      <c r="Z512" s="201"/>
      <c r="AA512" s="201"/>
    </row>
    <row r="513" spans="21:27" ht="39.950000000000003" customHeight="1" x14ac:dyDescent="0.25">
      <c r="U513" s="201"/>
      <c r="V513" s="201"/>
      <c r="W513" s="201"/>
      <c r="X513" s="201"/>
      <c r="Y513" s="201"/>
      <c r="Z513" s="201"/>
      <c r="AA513" s="201"/>
    </row>
    <row r="514" spans="21:27" ht="39.950000000000003" customHeight="1" x14ac:dyDescent="0.25">
      <c r="U514" s="201"/>
      <c r="V514" s="201"/>
      <c r="W514" s="201"/>
      <c r="X514" s="201"/>
      <c r="Y514" s="201"/>
      <c r="Z514" s="201"/>
      <c r="AA514" s="201"/>
    </row>
    <row r="515" spans="21:27" ht="39.950000000000003" customHeight="1" x14ac:dyDescent="0.25">
      <c r="U515" s="201"/>
      <c r="V515" s="201"/>
      <c r="W515" s="201"/>
      <c r="X515" s="201"/>
      <c r="Y515" s="201"/>
      <c r="Z515" s="201"/>
      <c r="AA515" s="201"/>
    </row>
    <row r="516" spans="21:27" ht="39.950000000000003" customHeight="1" x14ac:dyDescent="0.25">
      <c r="U516" s="201"/>
      <c r="V516" s="201"/>
      <c r="W516" s="201"/>
      <c r="X516" s="201"/>
      <c r="Y516" s="201"/>
      <c r="Z516" s="201"/>
      <c r="AA516" s="201"/>
    </row>
    <row r="517" spans="21:27" ht="39.950000000000003" customHeight="1" x14ac:dyDescent="0.25">
      <c r="U517" s="201"/>
      <c r="V517" s="201"/>
      <c r="W517" s="201"/>
      <c r="X517" s="201"/>
      <c r="Y517" s="201"/>
      <c r="Z517" s="201"/>
      <c r="AA517" s="201"/>
    </row>
    <row r="518" spans="21:27" ht="39.950000000000003" customHeight="1" x14ac:dyDescent="0.25">
      <c r="U518" s="201"/>
      <c r="V518" s="201"/>
      <c r="W518" s="201"/>
      <c r="X518" s="201"/>
      <c r="Y518" s="201"/>
      <c r="Z518" s="201"/>
      <c r="AA518" s="201"/>
    </row>
    <row r="519" spans="21:27" ht="39.950000000000003" customHeight="1" x14ac:dyDescent="0.25">
      <c r="U519" s="201"/>
      <c r="V519" s="201"/>
      <c r="W519" s="201"/>
      <c r="X519" s="201"/>
      <c r="Y519" s="201"/>
      <c r="Z519" s="201"/>
      <c r="AA519" s="201"/>
    </row>
    <row r="520" spans="21:27" ht="39.950000000000003" customHeight="1" x14ac:dyDescent="0.25">
      <c r="U520" s="201"/>
      <c r="V520" s="201"/>
      <c r="W520" s="201"/>
      <c r="X520" s="201"/>
      <c r="Y520" s="201"/>
      <c r="Z520" s="201"/>
      <c r="AA520" s="201"/>
    </row>
    <row r="521" spans="21:27" ht="39.950000000000003" customHeight="1" x14ac:dyDescent="0.25">
      <c r="U521" s="201"/>
      <c r="V521" s="201"/>
      <c r="W521" s="201"/>
      <c r="X521" s="201"/>
      <c r="Y521" s="201"/>
      <c r="Z521" s="201"/>
      <c r="AA521" s="201"/>
    </row>
    <row r="522" spans="21:27" ht="39.950000000000003" customHeight="1" x14ac:dyDescent="0.25">
      <c r="U522" s="201"/>
      <c r="V522" s="201"/>
      <c r="W522" s="201"/>
      <c r="X522" s="201"/>
      <c r="Y522" s="201"/>
      <c r="Z522" s="201"/>
      <c r="AA522" s="201"/>
    </row>
    <row r="523" spans="21:27" ht="39.950000000000003" customHeight="1" x14ac:dyDescent="0.25">
      <c r="U523" s="201"/>
      <c r="V523" s="201"/>
      <c r="W523" s="201"/>
      <c r="X523" s="201"/>
      <c r="Y523" s="201"/>
      <c r="Z523" s="201"/>
      <c r="AA523" s="201"/>
    </row>
    <row r="524" spans="21:27" ht="39.950000000000003" customHeight="1" x14ac:dyDescent="0.25">
      <c r="U524" s="201"/>
      <c r="V524" s="201"/>
      <c r="W524" s="201"/>
      <c r="X524" s="201"/>
      <c r="Y524" s="201"/>
      <c r="Z524" s="201"/>
      <c r="AA524" s="201"/>
    </row>
    <row r="525" spans="21:27" ht="39.950000000000003" customHeight="1" x14ac:dyDescent="0.25">
      <c r="U525" s="201"/>
      <c r="V525" s="201"/>
      <c r="W525" s="201"/>
      <c r="X525" s="201"/>
      <c r="Y525" s="201"/>
      <c r="Z525" s="201"/>
      <c r="AA525" s="201"/>
    </row>
    <row r="526" spans="21:27" ht="39.950000000000003" customHeight="1" x14ac:dyDescent="0.25">
      <c r="U526" s="201"/>
      <c r="V526" s="201"/>
      <c r="W526" s="201"/>
      <c r="X526" s="201"/>
      <c r="Y526" s="201"/>
      <c r="Z526" s="201"/>
      <c r="AA526" s="201"/>
    </row>
    <row r="527" spans="21:27" ht="39.950000000000003" customHeight="1" x14ac:dyDescent="0.25">
      <c r="U527" s="201"/>
      <c r="V527" s="201"/>
      <c r="W527" s="201"/>
      <c r="X527" s="201"/>
      <c r="Y527" s="201"/>
      <c r="Z527" s="201"/>
      <c r="AA527" s="201"/>
    </row>
    <row r="528" spans="21:27" ht="39.950000000000003" customHeight="1" x14ac:dyDescent="0.25">
      <c r="U528" s="201"/>
      <c r="V528" s="201"/>
      <c r="W528" s="201"/>
      <c r="X528" s="201"/>
      <c r="Y528" s="201"/>
      <c r="Z528" s="201"/>
      <c r="AA528" s="201"/>
    </row>
    <row r="529" spans="21:27" ht="39.950000000000003" customHeight="1" x14ac:dyDescent="0.25">
      <c r="U529" s="201"/>
      <c r="V529" s="201"/>
      <c r="W529" s="201"/>
      <c r="X529" s="201"/>
      <c r="Y529" s="201"/>
      <c r="Z529" s="201"/>
      <c r="AA529" s="201"/>
    </row>
    <row r="530" spans="21:27" ht="39.950000000000003" customHeight="1" x14ac:dyDescent="0.25">
      <c r="U530" s="201"/>
      <c r="V530" s="201"/>
      <c r="W530" s="201"/>
      <c r="X530" s="201"/>
      <c r="Y530" s="201"/>
      <c r="Z530" s="201"/>
      <c r="AA530" s="201"/>
    </row>
    <row r="531" spans="21:27" ht="39.950000000000003" customHeight="1" x14ac:dyDescent="0.25">
      <c r="U531" s="201"/>
      <c r="V531" s="201"/>
      <c r="W531" s="201"/>
      <c r="X531" s="201"/>
      <c r="Y531" s="201"/>
      <c r="Z531" s="201"/>
      <c r="AA531" s="201"/>
    </row>
    <row r="532" spans="21:27" ht="39.950000000000003" customHeight="1" x14ac:dyDescent="0.25">
      <c r="U532" s="201"/>
      <c r="V532" s="201"/>
      <c r="W532" s="201"/>
      <c r="X532" s="201"/>
      <c r="Y532" s="201"/>
      <c r="Z532" s="201"/>
      <c r="AA532" s="201"/>
    </row>
    <row r="533" spans="21:27" ht="39.950000000000003" customHeight="1" x14ac:dyDescent="0.25">
      <c r="U533" s="201"/>
      <c r="V533" s="201"/>
      <c r="W533" s="201"/>
      <c r="X533" s="201"/>
      <c r="Y533" s="201"/>
      <c r="Z533" s="201"/>
      <c r="AA533" s="201"/>
    </row>
    <row r="534" spans="21:27" ht="39.950000000000003" customHeight="1" x14ac:dyDescent="0.25">
      <c r="U534" s="201"/>
      <c r="V534" s="201"/>
      <c r="W534" s="201"/>
      <c r="X534" s="201"/>
      <c r="Y534" s="201"/>
      <c r="Z534" s="201"/>
      <c r="AA534" s="201"/>
    </row>
    <row r="535" spans="21:27" ht="39.950000000000003" customHeight="1" x14ac:dyDescent="0.25">
      <c r="U535" s="201"/>
      <c r="V535" s="201"/>
      <c r="W535" s="201"/>
      <c r="X535" s="201"/>
      <c r="Y535" s="201"/>
      <c r="Z535" s="201"/>
      <c r="AA535" s="201"/>
    </row>
    <row r="536" spans="21:27" ht="39.950000000000003" customHeight="1" x14ac:dyDescent="0.25">
      <c r="U536" s="201"/>
      <c r="V536" s="201"/>
      <c r="W536" s="201"/>
      <c r="X536" s="201"/>
      <c r="Y536" s="201"/>
      <c r="Z536" s="201"/>
      <c r="AA536" s="201"/>
    </row>
    <row r="537" spans="21:27" ht="39.950000000000003" customHeight="1" x14ac:dyDescent="0.25">
      <c r="U537" s="201"/>
      <c r="V537" s="201"/>
      <c r="W537" s="201"/>
      <c r="X537" s="201"/>
      <c r="Y537" s="201"/>
      <c r="Z537" s="201"/>
      <c r="AA537" s="201"/>
    </row>
    <row r="538" spans="21:27" ht="39.950000000000003" customHeight="1" x14ac:dyDescent="0.25">
      <c r="U538" s="201"/>
      <c r="V538" s="201"/>
      <c r="W538" s="201"/>
      <c r="X538" s="201"/>
      <c r="Y538" s="201"/>
      <c r="Z538" s="201"/>
      <c r="AA538" s="201"/>
    </row>
    <row r="539" spans="21:27" ht="39.950000000000003" customHeight="1" x14ac:dyDescent="0.25">
      <c r="U539" s="201"/>
      <c r="V539" s="201"/>
      <c r="W539" s="201"/>
      <c r="X539" s="201"/>
      <c r="Y539" s="201"/>
      <c r="Z539" s="201"/>
      <c r="AA539" s="201"/>
    </row>
    <row r="540" spans="21:27" ht="39.950000000000003" customHeight="1" x14ac:dyDescent="0.25">
      <c r="U540" s="201"/>
      <c r="V540" s="201"/>
      <c r="W540" s="201"/>
      <c r="X540" s="201"/>
      <c r="Y540" s="201"/>
      <c r="Z540" s="201"/>
      <c r="AA540" s="201"/>
    </row>
    <row r="541" spans="21:27" ht="39.950000000000003" customHeight="1" x14ac:dyDescent="0.25">
      <c r="U541" s="201"/>
      <c r="V541" s="201"/>
      <c r="W541" s="201"/>
      <c r="X541" s="201"/>
      <c r="Y541" s="201"/>
      <c r="Z541" s="201"/>
      <c r="AA541" s="201"/>
    </row>
    <row r="542" spans="21:27" ht="39.950000000000003" customHeight="1" x14ac:dyDescent="0.25">
      <c r="U542" s="201"/>
      <c r="V542" s="201"/>
      <c r="W542" s="201"/>
      <c r="X542" s="201"/>
      <c r="Y542" s="201"/>
      <c r="Z542" s="201"/>
      <c r="AA542" s="201"/>
    </row>
    <row r="543" spans="21:27" ht="39.950000000000003" customHeight="1" x14ac:dyDescent="0.25">
      <c r="U543" s="201"/>
      <c r="V543" s="201"/>
      <c r="W543" s="201"/>
      <c r="X543" s="201"/>
      <c r="Y543" s="201"/>
      <c r="Z543" s="201"/>
      <c r="AA543" s="201"/>
    </row>
    <row r="544" spans="21:27" ht="39.950000000000003" customHeight="1" x14ac:dyDescent="0.25">
      <c r="U544" s="201"/>
      <c r="V544" s="201"/>
      <c r="W544" s="201"/>
      <c r="X544" s="201"/>
      <c r="Y544" s="201"/>
      <c r="Z544" s="201"/>
      <c r="AA544" s="201"/>
    </row>
    <row r="545" spans="21:27" ht="39.950000000000003" customHeight="1" x14ac:dyDescent="0.25">
      <c r="U545" s="201"/>
      <c r="V545" s="201"/>
      <c r="W545" s="201"/>
      <c r="X545" s="201"/>
      <c r="Y545" s="201"/>
      <c r="Z545" s="201"/>
      <c r="AA545" s="201"/>
    </row>
    <row r="546" spans="21:27" ht="39.950000000000003" customHeight="1" x14ac:dyDescent="0.25">
      <c r="U546" s="201"/>
      <c r="V546" s="201"/>
      <c r="W546" s="201"/>
      <c r="X546" s="201"/>
      <c r="Y546" s="201"/>
      <c r="Z546" s="201"/>
      <c r="AA546" s="201"/>
    </row>
    <row r="547" spans="21:27" ht="39.950000000000003" customHeight="1" x14ac:dyDescent="0.25">
      <c r="U547" s="201"/>
      <c r="V547" s="201"/>
      <c r="W547" s="201"/>
      <c r="X547" s="201"/>
      <c r="Y547" s="201"/>
      <c r="Z547" s="201"/>
      <c r="AA547" s="201"/>
    </row>
    <row r="548" spans="21:27" ht="39.950000000000003" customHeight="1" x14ac:dyDescent="0.25">
      <c r="U548" s="201"/>
      <c r="V548" s="201"/>
      <c r="W548" s="201"/>
      <c r="X548" s="201"/>
      <c r="Y548" s="201"/>
      <c r="Z548" s="201"/>
      <c r="AA548" s="201"/>
    </row>
    <row r="549" spans="21:27" ht="39.950000000000003" customHeight="1" x14ac:dyDescent="0.25">
      <c r="U549" s="201"/>
      <c r="V549" s="201"/>
      <c r="W549" s="201"/>
      <c r="X549" s="201"/>
      <c r="Y549" s="201"/>
      <c r="Z549" s="201"/>
      <c r="AA549" s="201"/>
    </row>
    <row r="550" spans="21:27" ht="39.950000000000003" customHeight="1" x14ac:dyDescent="0.25">
      <c r="U550" s="201"/>
      <c r="V550" s="201"/>
      <c r="W550" s="201"/>
      <c r="X550" s="201"/>
      <c r="Y550" s="201"/>
      <c r="Z550" s="201"/>
      <c r="AA550" s="201"/>
    </row>
    <row r="551" spans="21:27" ht="39.950000000000003" customHeight="1" x14ac:dyDescent="0.25">
      <c r="U551" s="201"/>
      <c r="V551" s="201"/>
      <c r="W551" s="201"/>
      <c r="X551" s="201"/>
      <c r="Y551" s="201"/>
      <c r="Z551" s="201"/>
      <c r="AA551" s="201"/>
    </row>
    <row r="552" spans="21:27" ht="39.950000000000003" customHeight="1" x14ac:dyDescent="0.25">
      <c r="U552" s="201"/>
      <c r="V552" s="201"/>
      <c r="W552" s="201"/>
      <c r="X552" s="201"/>
      <c r="Y552" s="201"/>
      <c r="Z552" s="201"/>
      <c r="AA552" s="201"/>
    </row>
    <row r="553" spans="21:27" ht="39.950000000000003" customHeight="1" x14ac:dyDescent="0.25">
      <c r="U553" s="201"/>
      <c r="V553" s="201"/>
      <c r="W553" s="201"/>
      <c r="X553" s="201"/>
      <c r="Y553" s="201"/>
      <c r="Z553" s="201"/>
      <c r="AA553" s="201"/>
    </row>
    <row r="554" spans="21:27" ht="39.950000000000003" customHeight="1" x14ac:dyDescent="0.25">
      <c r="U554" s="201"/>
      <c r="V554" s="201"/>
      <c r="W554" s="201"/>
      <c r="X554" s="201"/>
      <c r="Y554" s="201"/>
      <c r="Z554" s="201"/>
      <c r="AA554" s="201"/>
    </row>
    <row r="555" spans="21:27" ht="39.950000000000003" customHeight="1" x14ac:dyDescent="0.25">
      <c r="U555" s="201"/>
      <c r="V555" s="201"/>
      <c r="W555" s="201"/>
      <c r="X555" s="201"/>
      <c r="Y555" s="201"/>
      <c r="Z555" s="201"/>
      <c r="AA555" s="201"/>
    </row>
    <row r="556" spans="21:27" ht="39.950000000000003" customHeight="1" x14ac:dyDescent="0.25">
      <c r="U556" s="201"/>
      <c r="V556" s="201"/>
      <c r="W556" s="201"/>
      <c r="X556" s="201"/>
      <c r="Y556" s="201"/>
      <c r="Z556" s="201"/>
      <c r="AA556" s="201"/>
    </row>
    <row r="557" spans="21:27" ht="39.950000000000003" customHeight="1" x14ac:dyDescent="0.25">
      <c r="U557" s="201"/>
      <c r="V557" s="201"/>
      <c r="W557" s="201"/>
      <c r="X557" s="201"/>
      <c r="Y557" s="201"/>
      <c r="Z557" s="201"/>
      <c r="AA557" s="201"/>
    </row>
    <row r="558" spans="21:27" ht="39.950000000000003" customHeight="1" x14ac:dyDescent="0.25">
      <c r="U558" s="201"/>
      <c r="V558" s="201"/>
      <c r="W558" s="201"/>
      <c r="X558" s="201"/>
      <c r="Y558" s="201"/>
      <c r="Z558" s="201"/>
      <c r="AA558" s="201"/>
    </row>
    <row r="559" spans="21:27" ht="39.950000000000003" customHeight="1" x14ac:dyDescent="0.25">
      <c r="U559" s="201"/>
      <c r="V559" s="201"/>
      <c r="W559" s="201"/>
      <c r="X559" s="201"/>
      <c r="Y559" s="201"/>
      <c r="Z559" s="201"/>
      <c r="AA559" s="201"/>
    </row>
    <row r="560" spans="21:27" ht="39.950000000000003" customHeight="1" x14ac:dyDescent="0.25">
      <c r="U560" s="201"/>
      <c r="V560" s="201"/>
      <c r="W560" s="201"/>
      <c r="X560" s="201"/>
      <c r="Y560" s="201"/>
      <c r="Z560" s="201"/>
      <c r="AA560" s="201"/>
    </row>
    <row r="561" spans="21:27" ht="39.950000000000003" customHeight="1" x14ac:dyDescent="0.25">
      <c r="U561" s="201"/>
      <c r="V561" s="201"/>
      <c r="W561" s="201"/>
      <c r="X561" s="201"/>
      <c r="Y561" s="201"/>
      <c r="Z561" s="201"/>
      <c r="AA561" s="201"/>
    </row>
    <row r="562" spans="21:27" ht="39.950000000000003" customHeight="1" x14ac:dyDescent="0.25">
      <c r="U562" s="201"/>
      <c r="V562" s="201"/>
      <c r="W562" s="201"/>
      <c r="X562" s="201"/>
      <c r="Y562" s="201"/>
      <c r="Z562" s="201"/>
      <c r="AA562" s="201"/>
    </row>
    <row r="563" spans="21:27" ht="39.950000000000003" customHeight="1" x14ac:dyDescent="0.25">
      <c r="U563" s="201"/>
      <c r="V563" s="201"/>
      <c r="W563" s="201"/>
      <c r="X563" s="201"/>
      <c r="Y563" s="201"/>
      <c r="Z563" s="201"/>
      <c r="AA563" s="201"/>
    </row>
    <row r="564" spans="21:27" ht="39.950000000000003" customHeight="1" x14ac:dyDescent="0.25">
      <c r="U564" s="201"/>
      <c r="V564" s="201"/>
      <c r="W564" s="201"/>
      <c r="X564" s="201"/>
      <c r="Y564" s="201"/>
      <c r="Z564" s="201"/>
      <c r="AA564" s="201"/>
    </row>
    <row r="565" spans="21:27" ht="39.950000000000003" customHeight="1" x14ac:dyDescent="0.25">
      <c r="U565" s="201"/>
      <c r="V565" s="201"/>
      <c r="W565" s="201"/>
      <c r="X565" s="201"/>
      <c r="Y565" s="201"/>
      <c r="Z565" s="201"/>
      <c r="AA565" s="201"/>
    </row>
    <row r="566" spans="21:27" ht="39.950000000000003" customHeight="1" x14ac:dyDescent="0.25">
      <c r="U566" s="201"/>
      <c r="V566" s="201"/>
      <c r="W566" s="201"/>
      <c r="X566" s="201"/>
      <c r="Y566" s="201"/>
      <c r="Z566" s="201"/>
      <c r="AA566" s="201"/>
    </row>
    <row r="567" spans="21:27" ht="39.950000000000003" customHeight="1" x14ac:dyDescent="0.25">
      <c r="U567" s="201"/>
      <c r="V567" s="201"/>
      <c r="W567" s="201"/>
      <c r="X567" s="201"/>
      <c r="Y567" s="201"/>
      <c r="Z567" s="201"/>
      <c r="AA567" s="201"/>
    </row>
    <row r="568" spans="21:27" ht="39.950000000000003" customHeight="1" x14ac:dyDescent="0.25">
      <c r="U568" s="201"/>
      <c r="V568" s="201"/>
      <c r="W568" s="201"/>
      <c r="X568" s="201"/>
      <c r="Y568" s="201"/>
      <c r="Z568" s="201"/>
      <c r="AA568" s="201"/>
    </row>
    <row r="569" spans="21:27" ht="39.950000000000003" customHeight="1" x14ac:dyDescent="0.25">
      <c r="U569" s="201"/>
      <c r="V569" s="201"/>
      <c r="W569" s="201"/>
      <c r="X569" s="201"/>
      <c r="Y569" s="201"/>
      <c r="Z569" s="201"/>
      <c r="AA569" s="201"/>
    </row>
    <row r="570" spans="21:27" ht="39.950000000000003" customHeight="1" x14ac:dyDescent="0.25">
      <c r="U570" s="201"/>
      <c r="V570" s="201"/>
      <c r="W570" s="201"/>
      <c r="X570" s="201"/>
      <c r="Y570" s="201"/>
      <c r="Z570" s="201"/>
      <c r="AA570" s="201"/>
    </row>
    <row r="571" spans="21:27" ht="39.950000000000003" customHeight="1" x14ac:dyDescent="0.25">
      <c r="U571" s="201"/>
      <c r="V571" s="201"/>
      <c r="W571" s="201"/>
      <c r="X571" s="201"/>
      <c r="Y571" s="201"/>
      <c r="Z571" s="201"/>
      <c r="AA571" s="201"/>
    </row>
    <row r="572" spans="21:27" ht="39.950000000000003" customHeight="1" x14ac:dyDescent="0.25">
      <c r="U572" s="201"/>
      <c r="V572" s="201"/>
      <c r="W572" s="201"/>
      <c r="X572" s="201"/>
      <c r="Y572" s="201"/>
      <c r="Z572" s="201"/>
      <c r="AA572" s="201"/>
    </row>
    <row r="573" spans="21:27" ht="39.950000000000003" customHeight="1" x14ac:dyDescent="0.25">
      <c r="U573" s="201"/>
      <c r="V573" s="201"/>
      <c r="W573" s="201"/>
      <c r="X573" s="201"/>
      <c r="Y573" s="201"/>
      <c r="Z573" s="201"/>
      <c r="AA573" s="201"/>
    </row>
    <row r="574" spans="21:27" ht="39.950000000000003" customHeight="1" x14ac:dyDescent="0.25">
      <c r="U574" s="201"/>
      <c r="V574" s="201"/>
      <c r="W574" s="201"/>
      <c r="X574" s="201"/>
      <c r="Y574" s="201"/>
      <c r="Z574" s="201"/>
      <c r="AA574" s="201"/>
    </row>
    <row r="575" spans="21:27" ht="39.950000000000003" customHeight="1" x14ac:dyDescent="0.25">
      <c r="U575" s="201"/>
      <c r="V575" s="201"/>
      <c r="W575" s="201"/>
      <c r="X575" s="201"/>
      <c r="Y575" s="201"/>
      <c r="Z575" s="201"/>
      <c r="AA575" s="201"/>
    </row>
    <row r="576" spans="21:27" ht="39.950000000000003" customHeight="1" x14ac:dyDescent="0.25">
      <c r="U576" s="201"/>
      <c r="V576" s="201"/>
      <c r="W576" s="201"/>
      <c r="X576" s="201"/>
      <c r="Y576" s="201"/>
      <c r="Z576" s="201"/>
      <c r="AA576" s="201"/>
    </row>
    <row r="577" spans="21:27" ht="39.950000000000003" customHeight="1" x14ac:dyDescent="0.25">
      <c r="U577" s="201"/>
      <c r="V577" s="201"/>
      <c r="W577" s="201"/>
      <c r="X577" s="201"/>
      <c r="Y577" s="201"/>
      <c r="Z577" s="201"/>
      <c r="AA577" s="201"/>
    </row>
    <row r="578" spans="21:27" ht="39.950000000000003" customHeight="1" x14ac:dyDescent="0.25">
      <c r="U578" s="201"/>
      <c r="V578" s="201"/>
      <c r="W578" s="201"/>
      <c r="X578" s="201"/>
      <c r="Y578" s="201"/>
      <c r="Z578" s="201"/>
      <c r="AA578" s="201"/>
    </row>
    <row r="579" spans="21:27" ht="39.950000000000003" customHeight="1" x14ac:dyDescent="0.25">
      <c r="U579" s="201"/>
      <c r="V579" s="201"/>
      <c r="W579" s="201"/>
      <c r="X579" s="201"/>
      <c r="Y579" s="201"/>
      <c r="Z579" s="201"/>
      <c r="AA579" s="201"/>
    </row>
    <row r="580" spans="21:27" ht="39.950000000000003" customHeight="1" x14ac:dyDescent="0.25">
      <c r="U580" s="201"/>
      <c r="V580" s="201"/>
      <c r="W580" s="201"/>
      <c r="X580" s="201"/>
      <c r="Y580" s="201"/>
      <c r="Z580" s="201"/>
      <c r="AA580" s="201"/>
    </row>
    <row r="581" spans="21:27" ht="39.950000000000003" customHeight="1" x14ac:dyDescent="0.25">
      <c r="U581" s="201"/>
      <c r="V581" s="201"/>
      <c r="W581" s="201"/>
      <c r="X581" s="201"/>
      <c r="Y581" s="201"/>
      <c r="Z581" s="201"/>
      <c r="AA581" s="201"/>
    </row>
    <row r="582" spans="21:27" ht="39.950000000000003" customHeight="1" x14ac:dyDescent="0.25">
      <c r="U582" s="201"/>
      <c r="V582" s="201"/>
      <c r="W582" s="201"/>
      <c r="X582" s="201"/>
      <c r="Y582" s="201"/>
      <c r="Z582" s="201"/>
      <c r="AA582" s="201"/>
    </row>
    <row r="583" spans="21:27" ht="39.950000000000003" customHeight="1" x14ac:dyDescent="0.25">
      <c r="U583" s="201"/>
      <c r="V583" s="201"/>
      <c r="W583" s="201"/>
      <c r="X583" s="201"/>
      <c r="Y583" s="201"/>
      <c r="Z583" s="201"/>
      <c r="AA583" s="201"/>
    </row>
    <row r="584" spans="21:27" ht="39.950000000000003" customHeight="1" x14ac:dyDescent="0.25">
      <c r="U584" s="201"/>
      <c r="V584" s="201"/>
      <c r="W584" s="201"/>
      <c r="X584" s="201"/>
      <c r="Y584" s="201"/>
      <c r="Z584" s="201"/>
      <c r="AA584" s="201"/>
    </row>
    <row r="585" spans="21:27" ht="39.950000000000003" customHeight="1" x14ac:dyDescent="0.25">
      <c r="U585" s="201"/>
      <c r="V585" s="201"/>
      <c r="W585" s="201"/>
      <c r="X585" s="201"/>
      <c r="Y585" s="201"/>
      <c r="Z585" s="201"/>
      <c r="AA585" s="201"/>
    </row>
    <row r="586" spans="21:27" ht="39.950000000000003" customHeight="1" x14ac:dyDescent="0.25">
      <c r="U586" s="201"/>
      <c r="V586" s="201"/>
      <c r="W586" s="201"/>
      <c r="X586" s="201"/>
      <c r="Y586" s="201"/>
      <c r="Z586" s="201"/>
      <c r="AA586" s="201"/>
    </row>
    <row r="587" spans="21:27" ht="39.950000000000003" customHeight="1" x14ac:dyDescent="0.25">
      <c r="U587" s="201"/>
      <c r="V587" s="201"/>
      <c r="W587" s="201"/>
      <c r="X587" s="201"/>
      <c r="Y587" s="201"/>
      <c r="Z587" s="201"/>
      <c r="AA587" s="201"/>
    </row>
    <row r="588" spans="21:27" ht="39.950000000000003" customHeight="1" x14ac:dyDescent="0.25">
      <c r="U588" s="201"/>
      <c r="V588" s="201"/>
      <c r="W588" s="201"/>
      <c r="X588" s="201"/>
      <c r="Y588" s="201"/>
      <c r="Z588" s="201"/>
      <c r="AA588" s="201"/>
    </row>
    <row r="589" spans="21:27" ht="39.950000000000003" customHeight="1" x14ac:dyDescent="0.25">
      <c r="U589" s="201"/>
      <c r="V589" s="201"/>
      <c r="W589" s="201"/>
      <c r="X589" s="201"/>
      <c r="Y589" s="201"/>
      <c r="Z589" s="201"/>
      <c r="AA589" s="201"/>
    </row>
    <row r="590" spans="21:27" ht="39.950000000000003" customHeight="1" x14ac:dyDescent="0.25">
      <c r="U590" s="201"/>
      <c r="V590" s="201"/>
      <c r="W590" s="201"/>
      <c r="X590" s="201"/>
      <c r="Y590" s="201"/>
      <c r="Z590" s="201"/>
      <c r="AA590" s="201"/>
    </row>
    <row r="591" spans="21:27" ht="39.950000000000003" customHeight="1" x14ac:dyDescent="0.25">
      <c r="U591" s="201"/>
      <c r="V591" s="201"/>
      <c r="W591" s="201"/>
      <c r="X591" s="201"/>
      <c r="Y591" s="201"/>
      <c r="Z591" s="201"/>
      <c r="AA591" s="201"/>
    </row>
    <row r="592" spans="21:27" ht="39.950000000000003" customHeight="1" x14ac:dyDescent="0.25">
      <c r="U592" s="201"/>
      <c r="V592" s="201"/>
      <c r="W592" s="201"/>
      <c r="X592" s="201"/>
      <c r="Y592" s="201"/>
      <c r="Z592" s="201"/>
      <c r="AA592" s="201"/>
    </row>
    <row r="593" spans="21:27" ht="39.950000000000003" customHeight="1" x14ac:dyDescent="0.25">
      <c r="U593" s="201"/>
      <c r="V593" s="201"/>
      <c r="W593" s="201"/>
      <c r="X593" s="201"/>
      <c r="Y593" s="201"/>
      <c r="Z593" s="201"/>
      <c r="AA593" s="201"/>
    </row>
    <row r="594" spans="21:27" ht="39.950000000000003" customHeight="1" x14ac:dyDescent="0.25">
      <c r="U594" s="201"/>
      <c r="V594" s="201"/>
      <c r="W594" s="201"/>
      <c r="X594" s="201"/>
      <c r="Y594" s="201"/>
      <c r="Z594" s="201"/>
      <c r="AA594" s="201"/>
    </row>
    <row r="595" spans="21:27" ht="39.950000000000003" customHeight="1" x14ac:dyDescent="0.25">
      <c r="U595" s="201"/>
      <c r="V595" s="201"/>
      <c r="W595" s="201"/>
      <c r="X595" s="201"/>
      <c r="Y595" s="201"/>
      <c r="Z595" s="201"/>
      <c r="AA595" s="201"/>
    </row>
    <row r="596" spans="21:27" ht="39.950000000000003" customHeight="1" x14ac:dyDescent="0.25">
      <c r="U596" s="201"/>
      <c r="V596" s="201"/>
      <c r="W596" s="201"/>
      <c r="X596" s="201"/>
      <c r="Y596" s="201"/>
      <c r="Z596" s="201"/>
      <c r="AA596" s="201"/>
    </row>
    <row r="597" spans="21:27" ht="39.950000000000003" customHeight="1" x14ac:dyDescent="0.25">
      <c r="U597" s="201"/>
      <c r="V597" s="201"/>
      <c r="W597" s="201"/>
      <c r="X597" s="201"/>
      <c r="Y597" s="201"/>
      <c r="Z597" s="201"/>
      <c r="AA597" s="201"/>
    </row>
    <row r="598" spans="21:27" ht="39.950000000000003" customHeight="1" x14ac:dyDescent="0.25">
      <c r="U598" s="201"/>
      <c r="V598" s="201"/>
      <c r="W598" s="201"/>
      <c r="X598" s="201"/>
      <c r="Y598" s="201"/>
      <c r="Z598" s="201"/>
      <c r="AA598" s="201"/>
    </row>
    <row r="599" spans="21:27" ht="39.950000000000003" customHeight="1" x14ac:dyDescent="0.25">
      <c r="U599" s="201"/>
      <c r="V599" s="201"/>
      <c r="W599" s="201"/>
      <c r="X599" s="201"/>
      <c r="Y599" s="201"/>
      <c r="Z599" s="201"/>
      <c r="AA599" s="201"/>
    </row>
    <row r="600" spans="21:27" ht="39.950000000000003" customHeight="1" x14ac:dyDescent="0.25">
      <c r="U600" s="201"/>
      <c r="V600" s="201"/>
      <c r="W600" s="201"/>
      <c r="X600" s="201"/>
      <c r="Y600" s="201"/>
      <c r="Z600" s="201"/>
      <c r="AA600" s="201"/>
    </row>
    <row r="601" spans="21:27" ht="39.950000000000003" customHeight="1" x14ac:dyDescent="0.25">
      <c r="U601" s="201"/>
      <c r="V601" s="201"/>
      <c r="W601" s="201"/>
      <c r="X601" s="201"/>
      <c r="Y601" s="201"/>
      <c r="Z601" s="201"/>
      <c r="AA601" s="201"/>
    </row>
    <row r="602" spans="21:27" ht="39.950000000000003" customHeight="1" x14ac:dyDescent="0.25">
      <c r="U602" s="201"/>
      <c r="V602" s="201"/>
      <c r="W602" s="201"/>
      <c r="X602" s="201"/>
      <c r="Y602" s="201"/>
      <c r="Z602" s="201"/>
      <c r="AA602" s="201"/>
    </row>
    <row r="603" spans="21:27" ht="39.950000000000003" customHeight="1" x14ac:dyDescent="0.25">
      <c r="U603" s="201"/>
      <c r="V603" s="201"/>
      <c r="W603" s="201"/>
      <c r="X603" s="201"/>
      <c r="Y603" s="201"/>
      <c r="Z603" s="201"/>
      <c r="AA603" s="201"/>
    </row>
    <row r="604" spans="21:27" ht="39.950000000000003" customHeight="1" x14ac:dyDescent="0.25">
      <c r="U604" s="201"/>
      <c r="V604" s="201"/>
      <c r="W604" s="201"/>
      <c r="X604" s="201"/>
      <c r="Y604" s="201"/>
      <c r="Z604" s="201"/>
      <c r="AA604" s="201"/>
    </row>
    <row r="605" spans="21:27" ht="39.950000000000003" customHeight="1" x14ac:dyDescent="0.25">
      <c r="U605" s="201"/>
      <c r="V605" s="201"/>
      <c r="W605" s="201"/>
      <c r="X605" s="201"/>
      <c r="Y605" s="201"/>
      <c r="Z605" s="201"/>
      <c r="AA605" s="201"/>
    </row>
    <row r="606" spans="21:27" ht="39.950000000000003" customHeight="1" x14ac:dyDescent="0.25">
      <c r="U606" s="201"/>
      <c r="V606" s="201"/>
      <c r="W606" s="201"/>
      <c r="X606" s="201"/>
      <c r="Y606" s="201"/>
      <c r="Z606" s="201"/>
      <c r="AA606" s="201"/>
    </row>
    <row r="607" spans="21:27" ht="39.950000000000003" customHeight="1" x14ac:dyDescent="0.25">
      <c r="U607" s="201"/>
      <c r="V607" s="201"/>
      <c r="W607" s="201"/>
      <c r="X607" s="201"/>
      <c r="Y607" s="201"/>
      <c r="Z607" s="201"/>
      <c r="AA607" s="201"/>
    </row>
    <row r="608" spans="21:27" ht="39.950000000000003" customHeight="1" x14ac:dyDescent="0.25">
      <c r="U608" s="201"/>
      <c r="V608" s="201"/>
      <c r="W608" s="201"/>
      <c r="X608" s="201"/>
      <c r="Y608" s="201"/>
      <c r="Z608" s="201"/>
      <c r="AA608" s="201"/>
    </row>
    <row r="609" spans="21:27" ht="39.950000000000003" customHeight="1" x14ac:dyDescent="0.25">
      <c r="U609" s="201"/>
      <c r="V609" s="201"/>
      <c r="W609" s="201"/>
      <c r="X609" s="201"/>
      <c r="Y609" s="201"/>
      <c r="Z609" s="201"/>
      <c r="AA609" s="201"/>
    </row>
    <row r="610" spans="21:27" ht="39.950000000000003" customHeight="1" x14ac:dyDescent="0.25">
      <c r="U610" s="201"/>
      <c r="V610" s="201"/>
      <c r="W610" s="201"/>
      <c r="X610" s="201"/>
      <c r="Y610" s="201"/>
      <c r="Z610" s="201"/>
      <c r="AA610" s="201"/>
    </row>
    <row r="611" spans="21:27" ht="39.950000000000003" customHeight="1" x14ac:dyDescent="0.25">
      <c r="U611" s="201"/>
      <c r="V611" s="201"/>
      <c r="W611" s="201"/>
      <c r="X611" s="201"/>
      <c r="Y611" s="201"/>
      <c r="Z611" s="201"/>
      <c r="AA611" s="201"/>
    </row>
    <row r="612" spans="21:27" ht="39.950000000000003" customHeight="1" x14ac:dyDescent="0.25">
      <c r="U612" s="201"/>
      <c r="V612" s="201"/>
      <c r="W612" s="201"/>
      <c r="X612" s="201"/>
      <c r="Y612" s="201"/>
      <c r="Z612" s="201"/>
      <c r="AA612" s="201"/>
    </row>
    <row r="613" spans="21:27" ht="39.950000000000003" customHeight="1" x14ac:dyDescent="0.25">
      <c r="U613" s="201"/>
      <c r="V613" s="201"/>
      <c r="W613" s="201"/>
      <c r="X613" s="201"/>
      <c r="Y613" s="201"/>
      <c r="Z613" s="201"/>
      <c r="AA613" s="201"/>
    </row>
    <row r="614" spans="21:27" ht="39.950000000000003" customHeight="1" x14ac:dyDescent="0.25">
      <c r="U614" s="201"/>
      <c r="V614" s="201"/>
      <c r="W614" s="201"/>
      <c r="X614" s="201"/>
      <c r="Y614" s="201"/>
      <c r="Z614" s="201"/>
      <c r="AA614" s="201"/>
    </row>
    <row r="615" spans="21:27" ht="39.950000000000003" customHeight="1" x14ac:dyDescent="0.25">
      <c r="U615" s="201"/>
      <c r="V615" s="201"/>
      <c r="W615" s="201"/>
      <c r="X615" s="201"/>
      <c r="Y615" s="201"/>
      <c r="Z615" s="201"/>
      <c r="AA615" s="201"/>
    </row>
    <row r="616" spans="21:27" ht="39.950000000000003" customHeight="1" x14ac:dyDescent="0.25">
      <c r="U616" s="201"/>
      <c r="V616" s="201"/>
      <c r="W616" s="201"/>
      <c r="X616" s="201"/>
      <c r="Y616" s="201"/>
      <c r="Z616" s="201"/>
      <c r="AA616" s="201"/>
    </row>
    <row r="617" spans="21:27" ht="39.950000000000003" customHeight="1" x14ac:dyDescent="0.25">
      <c r="U617" s="201"/>
      <c r="V617" s="201"/>
      <c r="W617" s="201"/>
      <c r="X617" s="201"/>
      <c r="Y617" s="201"/>
      <c r="Z617" s="201"/>
      <c r="AA617" s="201"/>
    </row>
    <row r="618" spans="21:27" ht="39.950000000000003" customHeight="1" x14ac:dyDescent="0.25">
      <c r="U618" s="201"/>
      <c r="V618" s="201"/>
      <c r="W618" s="201"/>
      <c r="X618" s="201"/>
      <c r="Y618" s="201"/>
      <c r="Z618" s="201"/>
      <c r="AA618" s="201"/>
    </row>
    <row r="619" spans="21:27" ht="39.950000000000003" customHeight="1" x14ac:dyDescent="0.25">
      <c r="U619" s="201"/>
      <c r="V619" s="201"/>
      <c r="W619" s="201"/>
      <c r="X619" s="201"/>
      <c r="Y619" s="201"/>
      <c r="Z619" s="201"/>
      <c r="AA619" s="201"/>
    </row>
    <row r="620" spans="21:27" ht="39.950000000000003" customHeight="1" x14ac:dyDescent="0.25">
      <c r="U620" s="201"/>
      <c r="V620" s="201"/>
      <c r="W620" s="201"/>
      <c r="X620" s="201"/>
      <c r="Y620" s="201"/>
      <c r="Z620" s="201"/>
      <c r="AA620" s="201"/>
    </row>
    <row r="621" spans="21:27" ht="39.950000000000003" customHeight="1" x14ac:dyDescent="0.25">
      <c r="U621" s="201"/>
      <c r="V621" s="201"/>
      <c r="W621" s="201"/>
      <c r="X621" s="201"/>
      <c r="Y621" s="201"/>
      <c r="Z621" s="201"/>
      <c r="AA621" s="201"/>
    </row>
    <row r="622" spans="21:27" ht="39.950000000000003" customHeight="1" x14ac:dyDescent="0.25">
      <c r="U622" s="201"/>
      <c r="V622" s="201"/>
      <c r="W622" s="201"/>
      <c r="X622" s="201"/>
      <c r="Y622" s="201"/>
      <c r="Z622" s="201"/>
      <c r="AA622" s="201"/>
    </row>
    <row r="623" spans="21:27" ht="39.950000000000003" customHeight="1" x14ac:dyDescent="0.25">
      <c r="U623" s="201"/>
      <c r="V623" s="201"/>
      <c r="W623" s="201"/>
      <c r="X623" s="201"/>
      <c r="Y623" s="201"/>
      <c r="Z623" s="201"/>
      <c r="AA623" s="201"/>
    </row>
    <row r="624" spans="21:27" ht="39.950000000000003" customHeight="1" x14ac:dyDescent="0.25">
      <c r="U624" s="201"/>
      <c r="V624" s="201"/>
      <c r="W624" s="201"/>
      <c r="X624" s="201"/>
      <c r="Y624" s="201"/>
      <c r="Z624" s="201"/>
      <c r="AA624" s="201"/>
    </row>
    <row r="625" spans="21:27" ht="39.950000000000003" customHeight="1" x14ac:dyDescent="0.25">
      <c r="U625" s="201"/>
      <c r="V625" s="201"/>
      <c r="W625" s="201"/>
      <c r="X625" s="201"/>
      <c r="Y625" s="201"/>
      <c r="Z625" s="201"/>
      <c r="AA625" s="201"/>
    </row>
    <row r="626" spans="21:27" ht="39.950000000000003" customHeight="1" x14ac:dyDescent="0.25">
      <c r="U626" s="201"/>
      <c r="V626" s="201"/>
      <c r="W626" s="201"/>
      <c r="X626" s="201"/>
      <c r="Y626" s="201"/>
      <c r="Z626" s="201"/>
      <c r="AA626" s="201"/>
    </row>
    <row r="627" spans="21:27" ht="39.950000000000003" customHeight="1" x14ac:dyDescent="0.25">
      <c r="U627" s="201"/>
      <c r="V627" s="201"/>
      <c r="W627" s="201"/>
      <c r="X627" s="201"/>
      <c r="Y627" s="201"/>
      <c r="Z627" s="201"/>
      <c r="AA627" s="201"/>
    </row>
    <row r="628" spans="21:27" ht="39.950000000000003" customHeight="1" x14ac:dyDescent="0.25">
      <c r="U628" s="201"/>
      <c r="V628" s="201"/>
      <c r="W628" s="201"/>
      <c r="X628" s="201"/>
      <c r="Y628" s="201"/>
      <c r="Z628" s="201"/>
      <c r="AA628" s="201"/>
    </row>
    <row r="629" spans="21:27" ht="39.950000000000003" customHeight="1" x14ac:dyDescent="0.25">
      <c r="U629" s="201"/>
      <c r="V629" s="201"/>
      <c r="W629" s="201"/>
      <c r="X629" s="201"/>
      <c r="Y629" s="201"/>
      <c r="Z629" s="201"/>
      <c r="AA629" s="201"/>
    </row>
    <row r="630" spans="21:27" ht="39.950000000000003" customHeight="1" x14ac:dyDescent="0.25">
      <c r="U630" s="201"/>
      <c r="V630" s="201"/>
      <c r="W630" s="201"/>
      <c r="X630" s="201"/>
      <c r="Y630" s="201"/>
      <c r="Z630" s="201"/>
      <c r="AA630" s="201"/>
    </row>
    <row r="631" spans="21:27" ht="39.950000000000003" customHeight="1" x14ac:dyDescent="0.25">
      <c r="U631" s="201"/>
      <c r="V631" s="201"/>
      <c r="W631" s="201"/>
      <c r="X631" s="201"/>
      <c r="Y631" s="201"/>
      <c r="Z631" s="201"/>
      <c r="AA631" s="201"/>
    </row>
    <row r="632" spans="21:27" ht="39.950000000000003" customHeight="1" x14ac:dyDescent="0.25">
      <c r="U632" s="201"/>
      <c r="V632" s="201"/>
      <c r="W632" s="201"/>
      <c r="X632" s="201"/>
      <c r="Y632" s="201"/>
      <c r="Z632" s="201"/>
      <c r="AA632" s="201"/>
    </row>
    <row r="633" spans="21:27" ht="39.950000000000003" customHeight="1" x14ac:dyDescent="0.25">
      <c r="U633" s="201"/>
      <c r="V633" s="201"/>
      <c r="W633" s="201"/>
      <c r="X633" s="201"/>
      <c r="Y633" s="201"/>
      <c r="Z633" s="201"/>
      <c r="AA633" s="201"/>
    </row>
    <row r="634" spans="21:27" ht="39.950000000000003" customHeight="1" x14ac:dyDescent="0.25">
      <c r="U634" s="201"/>
      <c r="V634" s="201"/>
      <c r="W634" s="201"/>
      <c r="X634" s="201"/>
      <c r="Y634" s="201"/>
      <c r="Z634" s="201"/>
      <c r="AA634" s="201"/>
    </row>
    <row r="635" spans="21:27" ht="39.950000000000003" customHeight="1" x14ac:dyDescent="0.25">
      <c r="U635" s="201"/>
      <c r="V635" s="201"/>
      <c r="W635" s="201"/>
      <c r="X635" s="201"/>
      <c r="Y635" s="201"/>
      <c r="Z635" s="201"/>
      <c r="AA635" s="201"/>
    </row>
    <row r="636" spans="21:27" ht="39.950000000000003" customHeight="1" x14ac:dyDescent="0.25">
      <c r="U636" s="201"/>
      <c r="V636" s="201"/>
      <c r="W636" s="201"/>
      <c r="X636" s="201"/>
      <c r="Y636" s="201"/>
      <c r="Z636" s="201"/>
      <c r="AA636" s="201"/>
    </row>
    <row r="637" spans="21:27" ht="39.950000000000003" customHeight="1" x14ac:dyDescent="0.25">
      <c r="U637" s="201"/>
      <c r="V637" s="201"/>
      <c r="W637" s="201"/>
      <c r="X637" s="201"/>
      <c r="Y637" s="201"/>
      <c r="Z637" s="201"/>
      <c r="AA637" s="201"/>
    </row>
    <row r="638" spans="21:27" ht="39.950000000000003" customHeight="1" x14ac:dyDescent="0.25">
      <c r="U638" s="201"/>
      <c r="V638" s="201"/>
      <c r="W638" s="201"/>
      <c r="X638" s="201"/>
      <c r="Y638" s="201"/>
      <c r="Z638" s="201"/>
      <c r="AA638" s="201"/>
    </row>
    <row r="639" spans="21:27" ht="39.950000000000003" customHeight="1" x14ac:dyDescent="0.25">
      <c r="U639" s="201"/>
      <c r="V639" s="201"/>
      <c r="W639" s="201"/>
      <c r="X639" s="201"/>
      <c r="Y639" s="201"/>
      <c r="Z639" s="201"/>
      <c r="AA639" s="201"/>
    </row>
    <row r="640" spans="21:27" ht="39.950000000000003" customHeight="1" x14ac:dyDescent="0.25">
      <c r="U640" s="201"/>
      <c r="V640" s="201"/>
      <c r="W640" s="201"/>
      <c r="X640" s="201"/>
      <c r="Y640" s="201"/>
      <c r="Z640" s="201"/>
      <c r="AA640" s="201"/>
    </row>
    <row r="641" spans="21:27" ht="39.950000000000003" customHeight="1" x14ac:dyDescent="0.25">
      <c r="U641" s="201"/>
      <c r="V641" s="201"/>
      <c r="W641" s="201"/>
      <c r="X641" s="201"/>
      <c r="Y641" s="201"/>
      <c r="Z641" s="201"/>
      <c r="AA641" s="201"/>
    </row>
    <row r="642" spans="21:27" ht="39.950000000000003" customHeight="1" x14ac:dyDescent="0.25">
      <c r="U642" s="201"/>
      <c r="V642" s="201"/>
      <c r="W642" s="201"/>
      <c r="X642" s="201"/>
      <c r="Y642" s="201"/>
      <c r="Z642" s="201"/>
      <c r="AA642" s="201"/>
    </row>
    <row r="643" spans="21:27" ht="39.950000000000003" customHeight="1" x14ac:dyDescent="0.25">
      <c r="U643" s="201"/>
      <c r="V643" s="201"/>
      <c r="W643" s="201"/>
      <c r="X643" s="201"/>
      <c r="Y643" s="201"/>
      <c r="Z643" s="201"/>
      <c r="AA643" s="201"/>
    </row>
    <row r="644" spans="21:27" ht="39.950000000000003" customHeight="1" x14ac:dyDescent="0.25">
      <c r="U644" s="201"/>
      <c r="V644" s="201"/>
      <c r="W644" s="201"/>
      <c r="X644" s="201"/>
      <c r="Y644" s="201"/>
      <c r="Z644" s="201"/>
      <c r="AA644" s="201"/>
    </row>
    <row r="645" spans="21:27" ht="39.950000000000003" customHeight="1" x14ac:dyDescent="0.25">
      <c r="U645" s="201"/>
      <c r="V645" s="201"/>
      <c r="W645" s="201"/>
      <c r="X645" s="201"/>
      <c r="Y645" s="201"/>
      <c r="Z645" s="201"/>
      <c r="AA645" s="201"/>
    </row>
    <row r="646" spans="21:27" ht="39.950000000000003" customHeight="1" x14ac:dyDescent="0.25">
      <c r="U646" s="201"/>
      <c r="V646" s="201"/>
      <c r="W646" s="201"/>
      <c r="X646" s="201"/>
      <c r="Y646" s="201"/>
      <c r="Z646" s="201"/>
      <c r="AA646" s="201"/>
    </row>
    <row r="647" spans="21:27" ht="39.950000000000003" customHeight="1" x14ac:dyDescent="0.25">
      <c r="U647" s="201"/>
      <c r="V647" s="201"/>
      <c r="W647" s="201"/>
      <c r="X647" s="201"/>
      <c r="Y647" s="201"/>
      <c r="Z647" s="201"/>
      <c r="AA647" s="201"/>
    </row>
    <row r="648" spans="21:27" ht="39.950000000000003" customHeight="1" x14ac:dyDescent="0.25">
      <c r="U648" s="201"/>
      <c r="V648" s="201"/>
      <c r="W648" s="201"/>
      <c r="X648" s="201"/>
      <c r="Y648" s="201"/>
      <c r="Z648" s="201"/>
      <c r="AA648" s="201"/>
    </row>
    <row r="649" spans="21:27" ht="39.950000000000003" customHeight="1" x14ac:dyDescent="0.25">
      <c r="U649" s="201"/>
      <c r="V649" s="201"/>
      <c r="W649" s="201"/>
      <c r="X649" s="201"/>
      <c r="Y649" s="201"/>
      <c r="Z649" s="201"/>
      <c r="AA649" s="201"/>
    </row>
  </sheetData>
  <mergeCells count="43">
    <mergeCell ref="A42:A44"/>
    <mergeCell ref="B42:B44"/>
    <mergeCell ref="A46:A49"/>
    <mergeCell ref="B46:B49"/>
    <mergeCell ref="A50:A57"/>
    <mergeCell ref="B50:B57"/>
    <mergeCell ref="A24:A26"/>
    <mergeCell ref="B24:B26"/>
    <mergeCell ref="A27:A33"/>
    <mergeCell ref="B27:B33"/>
    <mergeCell ref="A34:A40"/>
    <mergeCell ref="B34:B40"/>
    <mergeCell ref="A8:A16"/>
    <mergeCell ref="B8:B16"/>
    <mergeCell ref="A17:A19"/>
    <mergeCell ref="B17:B19"/>
    <mergeCell ref="A21:A23"/>
    <mergeCell ref="B21:B23"/>
    <mergeCell ref="AJ1:AJ2"/>
    <mergeCell ref="AK1:AK2"/>
    <mergeCell ref="AL1:AL2"/>
    <mergeCell ref="A6:A7"/>
    <mergeCell ref="B6:B7"/>
    <mergeCell ref="AD1:AD2"/>
    <mergeCell ref="AE1:AE2"/>
    <mergeCell ref="AF1:AF2"/>
    <mergeCell ref="AG1:AG2"/>
    <mergeCell ref="AH1:AH2"/>
    <mergeCell ref="AI1:AI2"/>
    <mergeCell ref="X1:X2"/>
    <mergeCell ref="Y1:Y2"/>
    <mergeCell ref="Z1:Z2"/>
    <mergeCell ref="AA1:AA2"/>
    <mergeCell ref="AB1:AB2"/>
    <mergeCell ref="AC1:AC2"/>
    <mergeCell ref="A1:C1"/>
    <mergeCell ref="D1:J1"/>
    <mergeCell ref="K1:T1"/>
    <mergeCell ref="U1:U2"/>
    <mergeCell ref="V1:V2"/>
    <mergeCell ref="W1:W2"/>
    <mergeCell ref="K2:T2"/>
    <mergeCell ref="A2:J2"/>
  </mergeCells>
  <conditionalFormatting sqref="AB4:AF58">
    <cfRule type="cellIs" dxfId="14" priority="1" stopIfTrue="1" operator="greaterThan">
      <formula>0</formula>
    </cfRule>
    <cfRule type="cellIs" dxfId="13" priority="2" stopIfTrue="1" operator="greaterThan">
      <formula>0</formula>
    </cfRule>
    <cfRule type="cellIs" dxfId="12" priority="3" stopIfTrue="1" operator="greaterThan">
      <formula>0</formula>
    </cfRule>
  </conditionalFormatting>
  <hyperlinks>
    <hyperlink ref="E499" r:id="rId1" display="https://www.havan.com.br/mangueira-para-gas-de-cozinha-glp-1-20m-durin-05207.html" xr:uid="{214009A3-5958-44A1-8524-8B8FD2F276D4}"/>
  </hyperlinks>
  <pageMargins left="0.511811024" right="0.511811024" top="0.78740157499999996" bottom="0.78740157499999996" header="0.31496062000000002" footer="0.31496062000000002"/>
  <legacy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L649"/>
  <sheetViews>
    <sheetView topLeftCell="K55" zoomScale="70" zoomScaleNormal="70" workbookViewId="0">
      <selection activeCell="W11" sqref="W11"/>
    </sheetView>
  </sheetViews>
  <sheetFormatPr defaultColWidth="9.7109375" defaultRowHeight="45" customHeight="1" x14ac:dyDescent="0.25"/>
  <cols>
    <col min="1" max="1" width="7" style="19" customWidth="1"/>
    <col min="2" max="2" width="15.5703125" style="19" customWidth="1"/>
    <col min="3" max="3" width="10.7109375" style="1" customWidth="1"/>
    <col min="4" max="4" width="20.140625" style="23" customWidth="1"/>
    <col min="5" max="5" width="16.85546875" style="24" customWidth="1"/>
    <col min="6" max="6" width="12.140625" style="24" bestFit="1" customWidth="1"/>
    <col min="7" max="7" width="13.42578125" style="1" bestFit="1" customWidth="1"/>
    <col min="8" max="8" width="10" style="1" customWidth="1"/>
    <col min="9" max="9" width="16.7109375" style="1" customWidth="1"/>
    <col min="10" max="10" width="16.140625" style="17" bestFit="1" customWidth="1"/>
    <col min="11" max="11" width="17.85546875" style="4" bestFit="1" customWidth="1"/>
    <col min="12" max="14" width="13.85546875" style="4" customWidth="1"/>
    <col min="15" max="15" width="18.5703125" style="4" customWidth="1"/>
    <col min="16" max="18" width="13.85546875" style="4" hidden="1" customWidth="1"/>
    <col min="19" max="19" width="13.28515625" style="16" customWidth="1"/>
    <col min="20" max="20" width="12.5703125" style="5" customWidth="1"/>
    <col min="21" max="28" width="15.5703125" style="6" customWidth="1"/>
    <col min="29" max="32" width="16" style="6" customWidth="1"/>
    <col min="33" max="35" width="16" style="2" customWidth="1"/>
    <col min="36" max="38" width="13.7109375" style="2" customWidth="1"/>
    <col min="39" max="16384" width="9.7109375" style="2"/>
  </cols>
  <sheetData>
    <row r="1" spans="1:38" ht="45" customHeight="1" x14ac:dyDescent="0.25">
      <c r="A1" s="296" t="s">
        <v>709</v>
      </c>
      <c r="B1" s="297"/>
      <c r="C1" s="296"/>
      <c r="D1" s="296" t="s">
        <v>465</v>
      </c>
      <c r="E1" s="296"/>
      <c r="F1" s="296"/>
      <c r="G1" s="296"/>
      <c r="H1" s="296"/>
      <c r="I1" s="296"/>
      <c r="J1" s="296"/>
      <c r="K1" s="296" t="s">
        <v>464</v>
      </c>
      <c r="L1" s="297"/>
      <c r="M1" s="297"/>
      <c r="N1" s="297"/>
      <c r="O1" s="297"/>
      <c r="P1" s="297"/>
      <c r="Q1" s="297"/>
      <c r="R1" s="297"/>
      <c r="S1" s="297"/>
      <c r="T1" s="297"/>
      <c r="U1" s="319" t="s">
        <v>816</v>
      </c>
      <c r="V1" s="319" t="s">
        <v>817</v>
      </c>
      <c r="W1" s="319" t="s">
        <v>818</v>
      </c>
      <c r="X1" s="319" t="s">
        <v>819</v>
      </c>
      <c r="Y1" s="326" t="s">
        <v>820</v>
      </c>
      <c r="Z1" s="319" t="s">
        <v>821</v>
      </c>
      <c r="AA1" s="319" t="s">
        <v>822</v>
      </c>
      <c r="AB1" s="319" t="s">
        <v>823</v>
      </c>
      <c r="AC1" s="319" t="s">
        <v>903</v>
      </c>
      <c r="AD1" s="319" t="s">
        <v>904</v>
      </c>
      <c r="AE1" s="319" t="s">
        <v>905</v>
      </c>
      <c r="AF1" s="319" t="s">
        <v>906</v>
      </c>
      <c r="AG1" s="319" t="s">
        <v>907</v>
      </c>
      <c r="AH1" s="319" t="s">
        <v>908</v>
      </c>
      <c r="AI1" s="326" t="s">
        <v>909</v>
      </c>
      <c r="AJ1" s="295" t="s">
        <v>466</v>
      </c>
      <c r="AK1" s="295" t="s">
        <v>466</v>
      </c>
      <c r="AL1" s="295" t="s">
        <v>466</v>
      </c>
    </row>
    <row r="2" spans="1:38" ht="38.450000000000003" customHeight="1" x14ac:dyDescent="0.25">
      <c r="A2" s="302" t="s">
        <v>835</v>
      </c>
      <c r="B2" s="303"/>
      <c r="C2" s="303"/>
      <c r="D2" s="303"/>
      <c r="E2" s="303"/>
      <c r="F2" s="303"/>
      <c r="G2" s="303"/>
      <c r="H2" s="303"/>
      <c r="I2" s="303"/>
      <c r="J2" s="304"/>
      <c r="K2" s="299" t="s">
        <v>720</v>
      </c>
      <c r="L2" s="300"/>
      <c r="M2" s="300"/>
      <c r="N2" s="300"/>
      <c r="O2" s="300"/>
      <c r="P2" s="300"/>
      <c r="Q2" s="300"/>
      <c r="R2" s="300"/>
      <c r="S2" s="300"/>
      <c r="T2" s="301"/>
      <c r="U2" s="320"/>
      <c r="V2" s="320"/>
      <c r="W2" s="320"/>
      <c r="X2" s="320"/>
      <c r="Y2" s="327"/>
      <c r="Z2" s="320"/>
      <c r="AA2" s="320"/>
      <c r="AB2" s="320"/>
      <c r="AC2" s="320"/>
      <c r="AD2" s="320"/>
      <c r="AE2" s="320"/>
      <c r="AF2" s="320"/>
      <c r="AG2" s="320"/>
      <c r="AH2" s="320"/>
      <c r="AI2" s="327"/>
      <c r="AJ2" s="295"/>
      <c r="AK2" s="295"/>
      <c r="AL2" s="295"/>
    </row>
    <row r="3" spans="1:38" s="3" customFormat="1" ht="45" customHeight="1" x14ac:dyDescent="0.2">
      <c r="A3" s="20" t="s">
        <v>462</v>
      </c>
      <c r="B3" s="21" t="s">
        <v>6</v>
      </c>
      <c r="C3" s="20" t="s">
        <v>11</v>
      </c>
      <c r="D3" s="20" t="s">
        <v>463</v>
      </c>
      <c r="E3" s="20" t="s">
        <v>16</v>
      </c>
      <c r="F3" s="21" t="s">
        <v>23</v>
      </c>
      <c r="G3" s="21" t="s">
        <v>24</v>
      </c>
      <c r="H3" s="21" t="s">
        <v>25</v>
      </c>
      <c r="I3" s="21" t="s">
        <v>8</v>
      </c>
      <c r="J3" s="22" t="s">
        <v>12</v>
      </c>
      <c r="K3" s="21" t="s">
        <v>13</v>
      </c>
      <c r="L3" s="102" t="s">
        <v>703</v>
      </c>
      <c r="M3" s="102" t="s">
        <v>704</v>
      </c>
      <c r="N3" s="102" t="s">
        <v>699</v>
      </c>
      <c r="O3" s="102" t="s">
        <v>619</v>
      </c>
      <c r="P3" s="102" t="s">
        <v>700</v>
      </c>
      <c r="Q3" s="102" t="s">
        <v>701</v>
      </c>
      <c r="R3" s="102" t="s">
        <v>702</v>
      </c>
      <c r="S3" s="25" t="s">
        <v>0</v>
      </c>
      <c r="T3" s="26" t="s">
        <v>2</v>
      </c>
      <c r="U3" s="209">
        <v>45735</v>
      </c>
      <c r="V3" s="209">
        <v>45751</v>
      </c>
      <c r="W3" s="209">
        <v>45839</v>
      </c>
      <c r="X3" s="209">
        <v>45839</v>
      </c>
      <c r="Y3" s="247">
        <v>45840</v>
      </c>
      <c r="Z3" s="209">
        <v>45840</v>
      </c>
      <c r="AA3" s="209">
        <v>45840</v>
      </c>
      <c r="AB3" s="209">
        <v>45840</v>
      </c>
      <c r="AC3" s="209">
        <v>45884</v>
      </c>
      <c r="AD3" s="209">
        <v>45890</v>
      </c>
      <c r="AE3" s="209">
        <v>45890</v>
      </c>
      <c r="AF3" s="209">
        <v>45903</v>
      </c>
      <c r="AG3" s="209">
        <v>45917</v>
      </c>
      <c r="AH3" s="209">
        <v>45989</v>
      </c>
      <c r="AI3" s="247" t="s">
        <v>910</v>
      </c>
      <c r="AJ3" s="28" t="s">
        <v>1</v>
      </c>
      <c r="AK3" s="28" t="s">
        <v>1</v>
      </c>
      <c r="AL3" s="28" t="s">
        <v>1</v>
      </c>
    </row>
    <row r="4" spans="1:38" ht="45" customHeight="1" x14ac:dyDescent="0.25">
      <c r="A4" s="75">
        <v>1</v>
      </c>
      <c r="B4" s="76" t="s">
        <v>467</v>
      </c>
      <c r="C4" s="77">
        <v>1</v>
      </c>
      <c r="D4" s="78" t="s">
        <v>541</v>
      </c>
      <c r="E4" s="79" t="s">
        <v>468</v>
      </c>
      <c r="F4" s="46" t="s">
        <v>469</v>
      </c>
      <c r="G4" s="54" t="s">
        <v>601</v>
      </c>
      <c r="H4" s="38" t="s">
        <v>597</v>
      </c>
      <c r="I4" s="98">
        <v>33903026</v>
      </c>
      <c r="J4" s="100">
        <v>38.409999999999997</v>
      </c>
      <c r="K4" s="8">
        <v>3</v>
      </c>
      <c r="L4" s="109">
        <f>IF(SUM(U4:AL4)&gt;K4+N4,K4+N4,SUM(U4:AL4))</f>
        <v>3</v>
      </c>
      <c r="M4" s="109">
        <f>(SUM(U4:AL4))</f>
        <v>3</v>
      </c>
      <c r="N4" s="120"/>
      <c r="O4" s="119">
        <f>ROUND(IF(K4*0.25-0.5&lt;0,0,K4*0.25-0.5),0)-R4-P4</f>
        <v>0</v>
      </c>
      <c r="P4" s="120"/>
      <c r="Q4" s="120"/>
      <c r="R4" s="120"/>
      <c r="S4" s="13">
        <f>K4+N4+P4+Q4-M4</f>
        <v>0</v>
      </c>
      <c r="T4" s="14" t="str">
        <f t="shared" ref="T4:T58" si="0">IF(S4&lt;0,"ATENÇÃO","OK")</f>
        <v>OK</v>
      </c>
      <c r="U4" s="213"/>
      <c r="V4" s="213"/>
      <c r="W4" s="213"/>
      <c r="X4" s="219">
        <v>3</v>
      </c>
      <c r="Y4" s="220"/>
      <c r="Z4" s="220"/>
      <c r="AA4" s="220"/>
      <c r="AB4" s="213"/>
      <c r="AC4" s="197"/>
      <c r="AD4" s="197"/>
      <c r="AE4" s="197"/>
      <c r="AF4" s="197"/>
      <c r="AG4" s="204"/>
      <c r="AH4" s="204"/>
      <c r="AI4" s="204"/>
      <c r="AJ4" s="31"/>
      <c r="AK4" s="31"/>
      <c r="AL4" s="31"/>
    </row>
    <row r="5" spans="1:38" ht="45" customHeight="1" x14ac:dyDescent="0.25">
      <c r="A5" s="80">
        <v>2</v>
      </c>
      <c r="B5" s="81" t="s">
        <v>470</v>
      </c>
      <c r="C5" s="82">
        <v>2</v>
      </c>
      <c r="D5" s="83" t="s">
        <v>542</v>
      </c>
      <c r="E5" s="84" t="s">
        <v>471</v>
      </c>
      <c r="F5" s="85" t="s">
        <v>472</v>
      </c>
      <c r="G5" s="97">
        <v>105961017</v>
      </c>
      <c r="H5" s="238" t="s">
        <v>597</v>
      </c>
      <c r="I5" s="99">
        <v>33903017</v>
      </c>
      <c r="J5" s="101">
        <v>33.200000000000003</v>
      </c>
      <c r="K5" s="8">
        <v>20</v>
      </c>
      <c r="L5" s="109">
        <f t="shared" ref="L5:L58" si="1">IF(SUM(U5:AL5)&gt;K5+N5,K5+N5,SUM(U5:AL5))</f>
        <v>20</v>
      </c>
      <c r="M5" s="109">
        <f t="shared" ref="M5:M58" si="2">(SUM(U5:AL5))</f>
        <v>20</v>
      </c>
      <c r="N5" s="120"/>
      <c r="O5" s="119">
        <f t="shared" ref="O5:O58" si="3">ROUND(IF(K5*0.25-0.5&lt;0,0,K5*0.25-0.5),0)-R5-P5</f>
        <v>5</v>
      </c>
      <c r="P5" s="120"/>
      <c r="Q5" s="120"/>
      <c r="R5" s="120"/>
      <c r="S5" s="13">
        <f t="shared" ref="S5:S58" si="4">K5+N5+P5+Q5-M5</f>
        <v>0</v>
      </c>
      <c r="T5" s="14" t="str">
        <f>IF(S5&lt;0,"ATENÇÃO","OK")</f>
        <v>OK</v>
      </c>
      <c r="U5" s="213"/>
      <c r="V5" s="213"/>
      <c r="W5" s="198">
        <v>20</v>
      </c>
      <c r="X5" s="220"/>
      <c r="Y5" s="220"/>
      <c r="Z5" s="220"/>
      <c r="AA5" s="220"/>
      <c r="AB5" s="213"/>
      <c r="AC5" s="197"/>
      <c r="AD5" s="197"/>
      <c r="AE5" s="197"/>
      <c r="AF5" s="197"/>
      <c r="AG5" s="204"/>
      <c r="AH5" s="204"/>
      <c r="AI5" s="204"/>
      <c r="AJ5" s="31"/>
      <c r="AK5" s="31"/>
      <c r="AL5" s="31"/>
    </row>
    <row r="6" spans="1:38" ht="45" customHeight="1" x14ac:dyDescent="0.25">
      <c r="A6" s="305">
        <v>3</v>
      </c>
      <c r="B6" s="307" t="s">
        <v>473</v>
      </c>
      <c r="C6" s="77">
        <v>3</v>
      </c>
      <c r="D6" s="67" t="s">
        <v>543</v>
      </c>
      <c r="E6" s="68" t="s">
        <v>474</v>
      </c>
      <c r="F6" s="46" t="s">
        <v>472</v>
      </c>
      <c r="G6" s="54" t="s">
        <v>602</v>
      </c>
      <c r="H6" s="38" t="s">
        <v>597</v>
      </c>
      <c r="I6" s="98">
        <v>33903017</v>
      </c>
      <c r="J6" s="100">
        <v>36.270000000000003</v>
      </c>
      <c r="K6" s="8">
        <v>30</v>
      </c>
      <c r="L6" s="109">
        <f t="shared" si="1"/>
        <v>0</v>
      </c>
      <c r="M6" s="109">
        <f t="shared" si="2"/>
        <v>0</v>
      </c>
      <c r="N6" s="120"/>
      <c r="O6" s="119">
        <f t="shared" si="3"/>
        <v>7</v>
      </c>
      <c r="P6" s="120"/>
      <c r="Q6" s="120"/>
      <c r="R6" s="120"/>
      <c r="S6" s="13">
        <f t="shared" si="4"/>
        <v>30</v>
      </c>
      <c r="T6" s="14" t="str">
        <f t="shared" si="0"/>
        <v>OK</v>
      </c>
      <c r="U6" s="213"/>
      <c r="V6" s="213"/>
      <c r="W6" s="213"/>
      <c r="X6" s="220"/>
      <c r="Y6" s="219">
        <f>30-30</f>
        <v>0</v>
      </c>
      <c r="Z6" s="220"/>
      <c r="AA6" s="220"/>
      <c r="AB6" s="213"/>
      <c r="AC6" s="197"/>
      <c r="AD6" s="197"/>
      <c r="AE6" s="197"/>
      <c r="AF6" s="197"/>
      <c r="AG6" s="204"/>
      <c r="AH6" s="204"/>
      <c r="AI6" s="204"/>
      <c r="AJ6" s="31"/>
      <c r="AK6" s="31"/>
      <c r="AL6" s="31"/>
    </row>
    <row r="7" spans="1:38" ht="45" customHeight="1" x14ac:dyDescent="0.25">
      <c r="A7" s="306"/>
      <c r="B7" s="308"/>
      <c r="C7" s="77">
        <v>4</v>
      </c>
      <c r="D7" s="67" t="s">
        <v>544</v>
      </c>
      <c r="E7" s="68" t="s">
        <v>475</v>
      </c>
      <c r="F7" s="46" t="s">
        <v>476</v>
      </c>
      <c r="G7" s="54">
        <v>25097009</v>
      </c>
      <c r="H7" s="38" t="s">
        <v>597</v>
      </c>
      <c r="I7" s="98">
        <v>33903017</v>
      </c>
      <c r="J7" s="100">
        <v>32.130000000000003</v>
      </c>
      <c r="K7" s="8">
        <v>60</v>
      </c>
      <c r="L7" s="109">
        <f t="shared" si="1"/>
        <v>0</v>
      </c>
      <c r="M7" s="109">
        <f t="shared" si="2"/>
        <v>0</v>
      </c>
      <c r="N7" s="120"/>
      <c r="O7" s="119">
        <f t="shared" si="3"/>
        <v>15</v>
      </c>
      <c r="P7" s="120"/>
      <c r="Q7" s="120"/>
      <c r="R7" s="120"/>
      <c r="S7" s="13">
        <f t="shared" si="4"/>
        <v>60</v>
      </c>
      <c r="T7" s="14" t="str">
        <f t="shared" si="0"/>
        <v>OK</v>
      </c>
      <c r="U7" s="213"/>
      <c r="V7" s="213"/>
      <c r="W7" s="213"/>
      <c r="X7" s="220"/>
      <c r="Y7" s="219">
        <f>60-60</f>
        <v>0</v>
      </c>
      <c r="Z7" s="220"/>
      <c r="AA7" s="220"/>
      <c r="AB7" s="213"/>
      <c r="AC7" s="197"/>
      <c r="AD7" s="197"/>
      <c r="AE7" s="197"/>
      <c r="AF7" s="197"/>
      <c r="AG7" s="204"/>
      <c r="AH7" s="204"/>
      <c r="AI7" s="204"/>
      <c r="AJ7" s="31"/>
      <c r="AK7" s="31"/>
      <c r="AL7" s="31"/>
    </row>
    <row r="8" spans="1:38" ht="45" customHeight="1" x14ac:dyDescent="0.25">
      <c r="A8" s="309">
        <v>4</v>
      </c>
      <c r="B8" s="311" t="s">
        <v>477</v>
      </c>
      <c r="C8" s="82">
        <v>5</v>
      </c>
      <c r="D8" s="83" t="s">
        <v>545</v>
      </c>
      <c r="E8" s="84" t="s">
        <v>478</v>
      </c>
      <c r="F8" s="85" t="s">
        <v>472</v>
      </c>
      <c r="G8" s="97">
        <v>77500014</v>
      </c>
      <c r="H8" s="238" t="s">
        <v>597</v>
      </c>
      <c r="I8" s="99">
        <v>33903017</v>
      </c>
      <c r="J8" s="101">
        <v>28</v>
      </c>
      <c r="K8" s="8"/>
      <c r="L8" s="109">
        <f t="shared" si="1"/>
        <v>20</v>
      </c>
      <c r="M8" s="109">
        <f t="shared" si="2"/>
        <v>20</v>
      </c>
      <c r="N8" s="120">
        <v>20</v>
      </c>
      <c r="O8" s="119">
        <f t="shared" si="3"/>
        <v>0</v>
      </c>
      <c r="P8" s="120"/>
      <c r="Q8" s="120"/>
      <c r="R8" s="120"/>
      <c r="S8" s="13">
        <f t="shared" si="4"/>
        <v>0</v>
      </c>
      <c r="T8" s="14" t="str">
        <f t="shared" si="0"/>
        <v>OK</v>
      </c>
      <c r="U8" s="213"/>
      <c r="V8" s="213"/>
      <c r="W8" s="213"/>
      <c r="X8" s="220"/>
      <c r="Y8" s="220"/>
      <c r="Z8" s="220"/>
      <c r="AA8" s="220"/>
      <c r="AB8" s="213"/>
      <c r="AC8" s="197"/>
      <c r="AD8" s="197"/>
      <c r="AE8" s="198">
        <v>20</v>
      </c>
      <c r="AF8" s="197"/>
      <c r="AG8" s="204"/>
      <c r="AH8" s="204"/>
      <c r="AI8" s="204"/>
      <c r="AJ8" s="31"/>
      <c r="AK8" s="31"/>
      <c r="AL8" s="31"/>
    </row>
    <row r="9" spans="1:38" ht="45" customHeight="1" x14ac:dyDescent="0.25">
      <c r="A9" s="310"/>
      <c r="B9" s="312"/>
      <c r="C9" s="82">
        <v>6</v>
      </c>
      <c r="D9" s="86" t="s">
        <v>546</v>
      </c>
      <c r="E9" s="87" t="s">
        <v>479</v>
      </c>
      <c r="F9" s="88" t="s">
        <v>480</v>
      </c>
      <c r="G9" s="97">
        <v>77500014</v>
      </c>
      <c r="H9" s="238" t="s">
        <v>597</v>
      </c>
      <c r="I9" s="99" t="s">
        <v>600</v>
      </c>
      <c r="J9" s="101">
        <v>665</v>
      </c>
      <c r="K9" s="8">
        <v>3</v>
      </c>
      <c r="L9" s="109">
        <f t="shared" si="1"/>
        <v>3</v>
      </c>
      <c r="M9" s="109">
        <f t="shared" si="2"/>
        <v>3</v>
      </c>
      <c r="N9" s="120"/>
      <c r="O9" s="119">
        <f t="shared" si="3"/>
        <v>0</v>
      </c>
      <c r="P9" s="120"/>
      <c r="Q9" s="120"/>
      <c r="R9" s="120"/>
      <c r="S9" s="13">
        <f t="shared" si="4"/>
        <v>0</v>
      </c>
      <c r="T9" s="14" t="str">
        <f t="shared" si="0"/>
        <v>OK</v>
      </c>
      <c r="U9" s="213"/>
      <c r="V9" s="213"/>
      <c r="W9" s="213"/>
      <c r="X9" s="220"/>
      <c r="Y9" s="220"/>
      <c r="Z9" s="219">
        <v>3</v>
      </c>
      <c r="AA9" s="220"/>
      <c r="AB9" s="213"/>
      <c r="AC9" s="197"/>
      <c r="AD9" s="197"/>
      <c r="AE9" s="197"/>
      <c r="AF9" s="197"/>
      <c r="AG9" s="204"/>
      <c r="AH9" s="204"/>
      <c r="AI9" s="204"/>
      <c r="AJ9" s="31"/>
      <c r="AK9" s="31"/>
      <c r="AL9" s="31"/>
    </row>
    <row r="10" spans="1:38" ht="45" customHeight="1" x14ac:dyDescent="0.25">
      <c r="A10" s="310"/>
      <c r="B10" s="312"/>
      <c r="C10" s="82">
        <v>7</v>
      </c>
      <c r="D10" s="89" t="s">
        <v>547</v>
      </c>
      <c r="E10" s="87" t="s">
        <v>481</v>
      </c>
      <c r="F10" s="88" t="s">
        <v>480</v>
      </c>
      <c r="G10" s="97">
        <v>77500014</v>
      </c>
      <c r="H10" s="238" t="s">
        <v>597</v>
      </c>
      <c r="I10" s="99" t="s">
        <v>600</v>
      </c>
      <c r="J10" s="101">
        <v>246</v>
      </c>
      <c r="K10" s="8"/>
      <c r="L10" s="109">
        <f t="shared" si="1"/>
        <v>0</v>
      </c>
      <c r="M10" s="109">
        <f t="shared" si="2"/>
        <v>0</v>
      </c>
      <c r="N10" s="120"/>
      <c r="O10" s="119">
        <f t="shared" si="3"/>
        <v>0</v>
      </c>
      <c r="P10" s="120"/>
      <c r="Q10" s="120"/>
      <c r="R10" s="120"/>
      <c r="S10" s="13">
        <f t="shared" si="4"/>
        <v>0</v>
      </c>
      <c r="T10" s="14" t="str">
        <f t="shared" si="0"/>
        <v>OK</v>
      </c>
      <c r="U10" s="213"/>
      <c r="V10" s="213"/>
      <c r="W10" s="213"/>
      <c r="X10" s="220"/>
      <c r="Y10" s="220"/>
      <c r="Z10" s="220"/>
      <c r="AA10" s="220"/>
      <c r="AB10" s="213"/>
      <c r="AC10" s="197"/>
      <c r="AD10" s="197"/>
      <c r="AE10" s="197"/>
      <c r="AF10" s="197"/>
      <c r="AG10" s="204"/>
      <c r="AH10" s="204"/>
      <c r="AI10" s="204"/>
      <c r="AJ10" s="31"/>
      <c r="AK10" s="31"/>
      <c r="AL10" s="31"/>
    </row>
    <row r="11" spans="1:38" ht="45" customHeight="1" x14ac:dyDescent="0.25">
      <c r="A11" s="310"/>
      <c r="B11" s="312"/>
      <c r="C11" s="82">
        <v>8</v>
      </c>
      <c r="D11" s="90" t="s">
        <v>548</v>
      </c>
      <c r="E11" s="87" t="s">
        <v>482</v>
      </c>
      <c r="F11" s="85" t="s">
        <v>472</v>
      </c>
      <c r="G11" s="97">
        <v>125377006</v>
      </c>
      <c r="H11" s="238" t="s">
        <v>597</v>
      </c>
      <c r="I11" s="97">
        <v>33903017</v>
      </c>
      <c r="J11" s="101">
        <v>30</v>
      </c>
      <c r="K11" s="8"/>
      <c r="L11" s="109">
        <f t="shared" si="1"/>
        <v>0</v>
      </c>
      <c r="M11" s="109">
        <f t="shared" si="2"/>
        <v>0</v>
      </c>
      <c r="N11" s="120"/>
      <c r="O11" s="119">
        <f t="shared" si="3"/>
        <v>0</v>
      </c>
      <c r="P11" s="120"/>
      <c r="Q11" s="120"/>
      <c r="R11" s="120"/>
      <c r="S11" s="13">
        <f t="shared" si="4"/>
        <v>0</v>
      </c>
      <c r="T11" s="14" t="str">
        <f t="shared" si="0"/>
        <v>OK</v>
      </c>
      <c r="U11" s="213"/>
      <c r="V11" s="213"/>
      <c r="W11" s="213"/>
      <c r="X11" s="220"/>
      <c r="Y11" s="220"/>
      <c r="Z11" s="220"/>
      <c r="AA11" s="213"/>
      <c r="AB11" s="213"/>
      <c r="AC11" s="197"/>
      <c r="AD11" s="197"/>
      <c r="AE11" s="197"/>
      <c r="AF11" s="197"/>
      <c r="AG11" s="204"/>
      <c r="AH11" s="204"/>
      <c r="AI11" s="204"/>
      <c r="AJ11" s="31"/>
      <c r="AK11" s="31"/>
      <c r="AL11" s="31"/>
    </row>
    <row r="12" spans="1:38" ht="45" customHeight="1" x14ac:dyDescent="0.25">
      <c r="A12" s="310"/>
      <c r="B12" s="312"/>
      <c r="C12" s="82">
        <v>9</v>
      </c>
      <c r="D12" s="86" t="s">
        <v>549</v>
      </c>
      <c r="E12" s="91" t="s">
        <v>483</v>
      </c>
      <c r="F12" s="85" t="s">
        <v>472</v>
      </c>
      <c r="G12" s="97">
        <v>125377006</v>
      </c>
      <c r="H12" s="238" t="s">
        <v>597</v>
      </c>
      <c r="I12" s="97">
        <v>33903017</v>
      </c>
      <c r="J12" s="101">
        <v>930</v>
      </c>
      <c r="K12" s="8">
        <v>3</v>
      </c>
      <c r="L12" s="109">
        <f t="shared" si="1"/>
        <v>3</v>
      </c>
      <c r="M12" s="109">
        <f t="shared" si="2"/>
        <v>3</v>
      </c>
      <c r="N12" s="120"/>
      <c r="O12" s="119">
        <f t="shared" si="3"/>
        <v>0</v>
      </c>
      <c r="P12" s="120"/>
      <c r="Q12" s="120"/>
      <c r="R12" s="120"/>
      <c r="S12" s="13">
        <f t="shared" si="4"/>
        <v>0</v>
      </c>
      <c r="T12" s="14" t="str">
        <f t="shared" si="0"/>
        <v>OK</v>
      </c>
      <c r="U12" s="213"/>
      <c r="V12" s="213"/>
      <c r="W12" s="213"/>
      <c r="X12" s="220"/>
      <c r="Y12" s="220"/>
      <c r="Z12" s="219">
        <v>3</v>
      </c>
      <c r="AA12" s="220"/>
      <c r="AB12" s="213"/>
      <c r="AC12" s="197"/>
      <c r="AD12" s="197"/>
      <c r="AE12" s="197"/>
      <c r="AF12" s="197"/>
      <c r="AG12" s="204"/>
      <c r="AH12" s="204"/>
      <c r="AI12" s="204"/>
      <c r="AJ12" s="31"/>
      <c r="AK12" s="31"/>
      <c r="AL12" s="31"/>
    </row>
    <row r="13" spans="1:38" ht="45" customHeight="1" x14ac:dyDescent="0.25">
      <c r="A13" s="310"/>
      <c r="B13" s="312"/>
      <c r="C13" s="82">
        <v>10</v>
      </c>
      <c r="D13" s="92" t="s">
        <v>550</v>
      </c>
      <c r="E13" s="91" t="s">
        <v>484</v>
      </c>
      <c r="F13" s="85" t="s">
        <v>472</v>
      </c>
      <c r="G13" s="97">
        <v>125377006</v>
      </c>
      <c r="H13" s="238" t="s">
        <v>597</v>
      </c>
      <c r="I13" s="97">
        <v>33903047</v>
      </c>
      <c r="J13" s="101">
        <v>380</v>
      </c>
      <c r="K13" s="8"/>
      <c r="L13" s="109">
        <f t="shared" si="1"/>
        <v>0</v>
      </c>
      <c r="M13" s="109">
        <f t="shared" si="2"/>
        <v>0</v>
      </c>
      <c r="N13" s="120"/>
      <c r="O13" s="119">
        <f t="shared" si="3"/>
        <v>0</v>
      </c>
      <c r="P13" s="120"/>
      <c r="Q13" s="120"/>
      <c r="R13" s="120"/>
      <c r="S13" s="13">
        <f t="shared" si="4"/>
        <v>0</v>
      </c>
      <c r="T13" s="14" t="str">
        <f t="shared" si="0"/>
        <v>OK</v>
      </c>
      <c r="U13" s="213"/>
      <c r="V13" s="213"/>
      <c r="W13" s="213"/>
      <c r="X13" s="220"/>
      <c r="Y13" s="220"/>
      <c r="Z13" s="220"/>
      <c r="AA13" s="220"/>
      <c r="AB13" s="213"/>
      <c r="AC13" s="197"/>
      <c r="AD13" s="197"/>
      <c r="AE13" s="197"/>
      <c r="AF13" s="197"/>
      <c r="AG13" s="204"/>
      <c r="AH13" s="204"/>
      <c r="AI13" s="204"/>
      <c r="AJ13" s="31"/>
      <c r="AK13" s="31"/>
      <c r="AL13" s="31"/>
    </row>
    <row r="14" spans="1:38" ht="45" customHeight="1" x14ac:dyDescent="0.25">
      <c r="A14" s="310"/>
      <c r="B14" s="312"/>
      <c r="C14" s="82">
        <v>11</v>
      </c>
      <c r="D14" s="90" t="s">
        <v>551</v>
      </c>
      <c r="E14" s="91" t="s">
        <v>485</v>
      </c>
      <c r="F14" s="85" t="s">
        <v>472</v>
      </c>
      <c r="G14" s="97">
        <v>125377006</v>
      </c>
      <c r="H14" s="238" t="s">
        <v>597</v>
      </c>
      <c r="I14" s="97">
        <v>33903047</v>
      </c>
      <c r="J14" s="101">
        <v>31</v>
      </c>
      <c r="K14" s="8"/>
      <c r="L14" s="109">
        <f t="shared" si="1"/>
        <v>0</v>
      </c>
      <c r="M14" s="109">
        <f t="shared" si="2"/>
        <v>0</v>
      </c>
      <c r="N14" s="120"/>
      <c r="O14" s="119">
        <f t="shared" si="3"/>
        <v>0</v>
      </c>
      <c r="P14" s="120"/>
      <c r="Q14" s="120"/>
      <c r="R14" s="120"/>
      <c r="S14" s="13">
        <f t="shared" si="4"/>
        <v>0</v>
      </c>
      <c r="T14" s="14" t="str">
        <f t="shared" si="0"/>
        <v>OK</v>
      </c>
      <c r="U14" s="213"/>
      <c r="V14" s="213"/>
      <c r="W14" s="213"/>
      <c r="X14" s="220"/>
      <c r="Y14" s="221"/>
      <c r="Z14" s="220"/>
      <c r="AA14" s="220"/>
      <c r="AB14" s="213"/>
      <c r="AC14" s="197"/>
      <c r="AD14" s="197"/>
      <c r="AE14" s="197"/>
      <c r="AF14" s="197"/>
      <c r="AG14" s="204"/>
      <c r="AH14" s="204"/>
      <c r="AI14" s="204"/>
      <c r="AJ14" s="31"/>
      <c r="AK14" s="31"/>
      <c r="AL14" s="31"/>
    </row>
    <row r="15" spans="1:38" ht="45" customHeight="1" x14ac:dyDescent="0.25">
      <c r="A15" s="310"/>
      <c r="B15" s="312"/>
      <c r="C15" s="82">
        <v>12</v>
      </c>
      <c r="D15" s="86" t="s">
        <v>552</v>
      </c>
      <c r="E15" s="87" t="s">
        <v>486</v>
      </c>
      <c r="F15" s="85" t="s">
        <v>472</v>
      </c>
      <c r="G15" s="97">
        <v>504220065</v>
      </c>
      <c r="H15" s="238" t="s">
        <v>597</v>
      </c>
      <c r="I15" s="99" t="s">
        <v>600</v>
      </c>
      <c r="J15" s="101">
        <v>150</v>
      </c>
      <c r="K15" s="8">
        <v>3</v>
      </c>
      <c r="L15" s="109">
        <f t="shared" si="1"/>
        <v>3</v>
      </c>
      <c r="M15" s="109">
        <f t="shared" si="2"/>
        <v>3</v>
      </c>
      <c r="N15" s="120"/>
      <c r="O15" s="119">
        <f t="shared" si="3"/>
        <v>0</v>
      </c>
      <c r="P15" s="120"/>
      <c r="Q15" s="120"/>
      <c r="R15" s="120"/>
      <c r="S15" s="13">
        <f t="shared" si="4"/>
        <v>0</v>
      </c>
      <c r="T15" s="14" t="str">
        <f t="shared" si="0"/>
        <v>OK</v>
      </c>
      <c r="U15" s="213"/>
      <c r="V15" s="213"/>
      <c r="W15" s="213"/>
      <c r="X15" s="220"/>
      <c r="Y15" s="221"/>
      <c r="Z15" s="219">
        <v>3</v>
      </c>
      <c r="AA15" s="220"/>
      <c r="AB15" s="213"/>
      <c r="AC15" s="197"/>
      <c r="AD15" s="197"/>
      <c r="AE15" s="197"/>
      <c r="AF15" s="197"/>
      <c r="AG15" s="204"/>
      <c r="AH15" s="204"/>
      <c r="AI15" s="204"/>
      <c r="AJ15" s="31"/>
      <c r="AK15" s="31"/>
      <c r="AL15" s="31"/>
    </row>
    <row r="16" spans="1:38" ht="45" customHeight="1" x14ac:dyDescent="0.25">
      <c r="A16" s="310"/>
      <c r="B16" s="313"/>
      <c r="C16" s="82">
        <v>13</v>
      </c>
      <c r="D16" s="92" t="s">
        <v>553</v>
      </c>
      <c r="E16" s="91" t="s">
        <v>487</v>
      </c>
      <c r="F16" s="85" t="s">
        <v>472</v>
      </c>
      <c r="G16" s="97">
        <v>504220065</v>
      </c>
      <c r="H16" s="238" t="s">
        <v>597</v>
      </c>
      <c r="I16" s="99" t="s">
        <v>600</v>
      </c>
      <c r="J16" s="101">
        <v>285</v>
      </c>
      <c r="K16" s="8"/>
      <c r="L16" s="109">
        <f t="shared" si="1"/>
        <v>0</v>
      </c>
      <c r="M16" s="109">
        <f t="shared" si="2"/>
        <v>0</v>
      </c>
      <c r="N16" s="120"/>
      <c r="O16" s="119">
        <f t="shared" si="3"/>
        <v>0</v>
      </c>
      <c r="P16" s="120"/>
      <c r="Q16" s="120"/>
      <c r="R16" s="120"/>
      <c r="S16" s="13">
        <f t="shared" si="4"/>
        <v>0</v>
      </c>
      <c r="T16" s="14" t="str">
        <f t="shared" si="0"/>
        <v>OK</v>
      </c>
      <c r="U16" s="213"/>
      <c r="V16" s="213"/>
      <c r="W16" s="213"/>
      <c r="X16" s="220"/>
      <c r="Y16" s="221"/>
      <c r="Z16" s="220"/>
      <c r="AA16" s="220"/>
      <c r="AB16" s="213"/>
      <c r="AC16" s="197"/>
      <c r="AD16" s="197"/>
      <c r="AE16" s="197"/>
      <c r="AF16" s="197"/>
      <c r="AG16" s="204"/>
      <c r="AH16" s="204"/>
      <c r="AI16" s="204"/>
      <c r="AJ16" s="31"/>
      <c r="AK16" s="31"/>
      <c r="AL16" s="31"/>
    </row>
    <row r="17" spans="1:38" ht="45" customHeight="1" x14ac:dyDescent="0.25">
      <c r="A17" s="305">
        <v>5</v>
      </c>
      <c r="B17" s="307" t="s">
        <v>488</v>
      </c>
      <c r="C17" s="77">
        <v>14</v>
      </c>
      <c r="D17" s="67" t="s">
        <v>554</v>
      </c>
      <c r="E17" s="68" t="s">
        <v>489</v>
      </c>
      <c r="F17" s="46" t="s">
        <v>472</v>
      </c>
      <c r="G17" s="54">
        <v>79588061</v>
      </c>
      <c r="H17" s="38" t="s">
        <v>597</v>
      </c>
      <c r="I17" s="54">
        <v>33903017</v>
      </c>
      <c r="J17" s="100">
        <v>501.2</v>
      </c>
      <c r="K17" s="8"/>
      <c r="L17" s="109">
        <f t="shared" si="1"/>
        <v>0</v>
      </c>
      <c r="M17" s="109">
        <f t="shared" si="2"/>
        <v>0</v>
      </c>
      <c r="N17" s="120"/>
      <c r="O17" s="119">
        <f t="shared" si="3"/>
        <v>0</v>
      </c>
      <c r="P17" s="120"/>
      <c r="Q17" s="120"/>
      <c r="R17" s="120"/>
      <c r="S17" s="13">
        <f t="shared" si="4"/>
        <v>0</v>
      </c>
      <c r="T17" s="14" t="str">
        <f t="shared" si="0"/>
        <v>OK</v>
      </c>
      <c r="U17" s="213"/>
      <c r="V17" s="213"/>
      <c r="W17" s="213"/>
      <c r="X17" s="220"/>
      <c r="Y17" s="221"/>
      <c r="Z17" s="220"/>
      <c r="AA17" s="220"/>
      <c r="AB17" s="213"/>
      <c r="AC17" s="197"/>
      <c r="AD17" s="197"/>
      <c r="AE17" s="197"/>
      <c r="AF17" s="197"/>
      <c r="AG17" s="204"/>
      <c r="AH17" s="204"/>
      <c r="AI17" s="204"/>
      <c r="AJ17" s="31"/>
      <c r="AK17" s="31"/>
      <c r="AL17" s="31"/>
    </row>
    <row r="18" spans="1:38" ht="45" customHeight="1" x14ac:dyDescent="0.25">
      <c r="A18" s="306"/>
      <c r="B18" s="314"/>
      <c r="C18" s="77">
        <v>15</v>
      </c>
      <c r="D18" s="67" t="s">
        <v>555</v>
      </c>
      <c r="E18" s="68" t="s">
        <v>490</v>
      </c>
      <c r="F18" s="46" t="s">
        <v>472</v>
      </c>
      <c r="G18" s="54">
        <v>79588061</v>
      </c>
      <c r="H18" s="38" t="s">
        <v>597</v>
      </c>
      <c r="I18" s="54">
        <v>33903017</v>
      </c>
      <c r="J18" s="100">
        <v>677.7</v>
      </c>
      <c r="K18" s="8"/>
      <c r="L18" s="109">
        <f t="shared" si="1"/>
        <v>0</v>
      </c>
      <c r="M18" s="109">
        <f t="shared" si="2"/>
        <v>0</v>
      </c>
      <c r="N18" s="120"/>
      <c r="O18" s="119">
        <f t="shared" si="3"/>
        <v>0</v>
      </c>
      <c r="P18" s="120"/>
      <c r="Q18" s="120"/>
      <c r="R18" s="120"/>
      <c r="S18" s="13">
        <f t="shared" si="4"/>
        <v>0</v>
      </c>
      <c r="T18" s="14" t="str">
        <f t="shared" si="0"/>
        <v>OK</v>
      </c>
      <c r="U18" s="213"/>
      <c r="V18" s="213"/>
      <c r="W18" s="213"/>
      <c r="X18" s="220"/>
      <c r="Y18" s="221"/>
      <c r="Z18" s="220"/>
      <c r="AA18" s="220"/>
      <c r="AB18" s="213"/>
      <c r="AC18" s="197"/>
      <c r="AD18" s="197"/>
      <c r="AE18" s="197"/>
      <c r="AF18" s="197"/>
      <c r="AG18" s="204"/>
      <c r="AH18" s="204"/>
      <c r="AI18" s="204"/>
      <c r="AJ18" s="31"/>
      <c r="AK18" s="31"/>
      <c r="AL18" s="31"/>
    </row>
    <row r="19" spans="1:38" ht="45" customHeight="1" x14ac:dyDescent="0.25">
      <c r="A19" s="306"/>
      <c r="B19" s="308"/>
      <c r="C19" s="77">
        <v>16</v>
      </c>
      <c r="D19" s="67" t="s">
        <v>556</v>
      </c>
      <c r="E19" s="68" t="s">
        <v>491</v>
      </c>
      <c r="F19" s="46" t="s">
        <v>472</v>
      </c>
      <c r="G19" s="54">
        <v>79588061</v>
      </c>
      <c r="H19" s="38" t="s">
        <v>597</v>
      </c>
      <c r="I19" s="54" t="s">
        <v>15</v>
      </c>
      <c r="J19" s="100">
        <v>460.2</v>
      </c>
      <c r="K19" s="8"/>
      <c r="L19" s="109">
        <f t="shared" si="1"/>
        <v>0</v>
      </c>
      <c r="M19" s="109">
        <f t="shared" si="2"/>
        <v>0</v>
      </c>
      <c r="N19" s="120"/>
      <c r="O19" s="119">
        <f t="shared" si="3"/>
        <v>0</v>
      </c>
      <c r="P19" s="120"/>
      <c r="Q19" s="120"/>
      <c r="R19" s="120"/>
      <c r="S19" s="13">
        <f t="shared" si="4"/>
        <v>0</v>
      </c>
      <c r="T19" s="14" t="str">
        <f t="shared" si="0"/>
        <v>OK</v>
      </c>
      <c r="U19" s="213"/>
      <c r="V19" s="213"/>
      <c r="W19" s="213"/>
      <c r="X19" s="220"/>
      <c r="Y19" s="221"/>
      <c r="Z19" s="220"/>
      <c r="AA19" s="220"/>
      <c r="AB19" s="213"/>
      <c r="AC19" s="197"/>
      <c r="AD19" s="197"/>
      <c r="AE19" s="197"/>
      <c r="AF19" s="197"/>
      <c r="AG19" s="204"/>
      <c r="AH19" s="204"/>
      <c r="AI19" s="204"/>
      <c r="AJ19" s="31"/>
      <c r="AK19" s="31"/>
      <c r="AL19" s="31"/>
    </row>
    <row r="20" spans="1:38" ht="45" customHeight="1" x14ac:dyDescent="0.25">
      <c r="A20" s="80">
        <v>6</v>
      </c>
      <c r="B20" s="81" t="s">
        <v>470</v>
      </c>
      <c r="C20" s="82">
        <v>17</v>
      </c>
      <c r="D20" s="90" t="s">
        <v>557</v>
      </c>
      <c r="E20" s="91" t="s">
        <v>492</v>
      </c>
      <c r="F20" s="85" t="s">
        <v>472</v>
      </c>
      <c r="G20" s="97">
        <v>504220069</v>
      </c>
      <c r="H20" s="238" t="s">
        <v>597</v>
      </c>
      <c r="I20" s="97">
        <v>33903017</v>
      </c>
      <c r="J20" s="101">
        <v>621.25</v>
      </c>
      <c r="K20" s="8">
        <v>12</v>
      </c>
      <c r="L20" s="109">
        <f t="shared" si="1"/>
        <v>12</v>
      </c>
      <c r="M20" s="109">
        <f t="shared" si="2"/>
        <v>12</v>
      </c>
      <c r="N20" s="120"/>
      <c r="O20" s="119">
        <f t="shared" si="3"/>
        <v>3</v>
      </c>
      <c r="P20" s="120"/>
      <c r="Q20" s="120"/>
      <c r="R20" s="120"/>
      <c r="S20" s="13">
        <f t="shared" si="4"/>
        <v>0</v>
      </c>
      <c r="T20" s="14" t="str">
        <f t="shared" si="0"/>
        <v>OK</v>
      </c>
      <c r="U20" s="213"/>
      <c r="V20" s="213"/>
      <c r="W20" s="198">
        <v>12</v>
      </c>
      <c r="X20" s="220"/>
      <c r="Y20" s="221"/>
      <c r="Z20" s="220"/>
      <c r="AA20" s="220"/>
      <c r="AB20" s="213"/>
      <c r="AC20" s="197"/>
      <c r="AD20" s="197"/>
      <c r="AE20" s="197"/>
      <c r="AF20" s="197"/>
      <c r="AG20" s="204"/>
      <c r="AH20" s="204"/>
      <c r="AI20" s="204"/>
      <c r="AJ20" s="31"/>
      <c r="AK20" s="31"/>
      <c r="AL20" s="31"/>
    </row>
    <row r="21" spans="1:38" ht="45" customHeight="1" x14ac:dyDescent="0.25">
      <c r="A21" s="305">
        <v>9</v>
      </c>
      <c r="B21" s="307" t="s">
        <v>493</v>
      </c>
      <c r="C21" s="77">
        <v>26</v>
      </c>
      <c r="D21" s="78" t="s">
        <v>558</v>
      </c>
      <c r="E21" s="79" t="s">
        <v>494</v>
      </c>
      <c r="F21" s="46" t="s">
        <v>472</v>
      </c>
      <c r="G21" s="54" t="s">
        <v>596</v>
      </c>
      <c r="H21" s="38" t="s">
        <v>597</v>
      </c>
      <c r="I21" s="54">
        <v>33903017</v>
      </c>
      <c r="J21" s="100">
        <v>105</v>
      </c>
      <c r="K21" s="8">
        <v>3</v>
      </c>
      <c r="L21" s="109">
        <f t="shared" si="1"/>
        <v>3</v>
      </c>
      <c r="M21" s="109">
        <f t="shared" si="2"/>
        <v>3</v>
      </c>
      <c r="N21" s="120"/>
      <c r="O21" s="119">
        <f t="shared" si="3"/>
        <v>0</v>
      </c>
      <c r="P21" s="120"/>
      <c r="Q21" s="120"/>
      <c r="R21" s="120"/>
      <c r="S21" s="13">
        <f t="shared" si="4"/>
        <v>0</v>
      </c>
      <c r="T21" s="14" t="str">
        <f t="shared" si="0"/>
        <v>OK</v>
      </c>
      <c r="U21" s="213"/>
      <c r="V21" s="213"/>
      <c r="W21" s="213"/>
      <c r="X21" s="220"/>
      <c r="Y21" s="221"/>
      <c r="Z21" s="220"/>
      <c r="AA21" s="220"/>
      <c r="AB21" s="213"/>
      <c r="AC21" s="197"/>
      <c r="AD21" s="197"/>
      <c r="AE21" s="197"/>
      <c r="AF21" s="198">
        <v>3</v>
      </c>
      <c r="AG21" s="204"/>
      <c r="AH21" s="204"/>
      <c r="AI21" s="204"/>
      <c r="AJ21" s="31"/>
      <c r="AK21" s="31"/>
      <c r="AL21" s="31"/>
    </row>
    <row r="22" spans="1:38" ht="45" customHeight="1" x14ac:dyDescent="0.25">
      <c r="A22" s="306"/>
      <c r="B22" s="314"/>
      <c r="C22" s="77">
        <v>27</v>
      </c>
      <c r="D22" s="93" t="s">
        <v>559</v>
      </c>
      <c r="E22" s="94" t="s">
        <v>495</v>
      </c>
      <c r="F22" s="43" t="s">
        <v>472</v>
      </c>
      <c r="G22" s="54">
        <v>105392001</v>
      </c>
      <c r="H22" s="38" t="s">
        <v>597</v>
      </c>
      <c r="I22" s="54">
        <v>33903017</v>
      </c>
      <c r="J22" s="100">
        <v>450.09</v>
      </c>
      <c r="K22" s="8"/>
      <c r="L22" s="109">
        <f t="shared" si="1"/>
        <v>0</v>
      </c>
      <c r="M22" s="109">
        <f t="shared" si="2"/>
        <v>0</v>
      </c>
      <c r="N22" s="120"/>
      <c r="O22" s="119">
        <f t="shared" si="3"/>
        <v>0</v>
      </c>
      <c r="P22" s="120"/>
      <c r="Q22" s="120"/>
      <c r="R22" s="120"/>
      <c r="S22" s="13">
        <f t="shared" si="4"/>
        <v>0</v>
      </c>
      <c r="T22" s="14" t="str">
        <f t="shared" si="0"/>
        <v>OK</v>
      </c>
      <c r="U22" s="213"/>
      <c r="V22" s="213"/>
      <c r="W22" s="213"/>
      <c r="X22" s="220"/>
      <c r="Y22" s="221"/>
      <c r="Z22" s="220"/>
      <c r="AA22" s="220"/>
      <c r="AB22" s="213"/>
      <c r="AC22" s="197"/>
      <c r="AD22" s="197"/>
      <c r="AE22" s="197"/>
      <c r="AF22" s="197"/>
      <c r="AG22" s="204"/>
      <c r="AH22" s="204"/>
      <c r="AI22" s="204"/>
      <c r="AJ22" s="31"/>
      <c r="AK22" s="31"/>
      <c r="AL22" s="31"/>
    </row>
    <row r="23" spans="1:38" ht="45" customHeight="1" x14ac:dyDescent="0.25">
      <c r="A23" s="306"/>
      <c r="B23" s="308"/>
      <c r="C23" s="77">
        <v>28</v>
      </c>
      <c r="D23" s="67" t="s">
        <v>560</v>
      </c>
      <c r="E23" s="68" t="s">
        <v>496</v>
      </c>
      <c r="F23" s="43" t="s">
        <v>497</v>
      </c>
      <c r="G23" s="54">
        <v>105392001</v>
      </c>
      <c r="H23" s="38" t="s">
        <v>597</v>
      </c>
      <c r="I23" s="54">
        <v>33903017</v>
      </c>
      <c r="J23" s="100">
        <v>1371</v>
      </c>
      <c r="K23" s="8"/>
      <c r="L23" s="109">
        <f t="shared" si="1"/>
        <v>0</v>
      </c>
      <c r="M23" s="109">
        <f t="shared" si="2"/>
        <v>0</v>
      </c>
      <c r="N23" s="120"/>
      <c r="O23" s="119">
        <f t="shared" si="3"/>
        <v>0</v>
      </c>
      <c r="P23" s="120"/>
      <c r="Q23" s="120"/>
      <c r="R23" s="120"/>
      <c r="S23" s="13">
        <f t="shared" si="4"/>
        <v>0</v>
      </c>
      <c r="T23" s="14" t="str">
        <f t="shared" si="0"/>
        <v>OK</v>
      </c>
      <c r="U23" s="213"/>
      <c r="V23" s="213"/>
      <c r="W23" s="213"/>
      <c r="X23" s="220"/>
      <c r="Y23" s="221"/>
      <c r="Z23" s="220"/>
      <c r="AA23" s="220"/>
      <c r="AB23" s="213"/>
      <c r="AC23" s="197"/>
      <c r="AD23" s="197"/>
      <c r="AE23" s="197"/>
      <c r="AF23" s="197"/>
      <c r="AG23" s="204"/>
      <c r="AH23" s="204"/>
      <c r="AI23" s="204"/>
      <c r="AJ23" s="31"/>
      <c r="AK23" s="31"/>
      <c r="AL23" s="31"/>
    </row>
    <row r="24" spans="1:38" ht="45" customHeight="1" x14ac:dyDescent="0.25">
      <c r="A24" s="309">
        <v>10</v>
      </c>
      <c r="B24" s="311" t="s">
        <v>498</v>
      </c>
      <c r="C24" s="82">
        <v>29</v>
      </c>
      <c r="D24" s="83" t="s">
        <v>561</v>
      </c>
      <c r="E24" s="84" t="s">
        <v>499</v>
      </c>
      <c r="F24" s="85" t="s">
        <v>383</v>
      </c>
      <c r="G24" s="97" t="s">
        <v>598</v>
      </c>
      <c r="H24" s="238" t="s">
        <v>597</v>
      </c>
      <c r="I24" s="97">
        <v>33903029</v>
      </c>
      <c r="J24" s="101">
        <v>229.85</v>
      </c>
      <c r="K24" s="8">
        <v>15</v>
      </c>
      <c r="L24" s="109">
        <f t="shared" si="1"/>
        <v>15</v>
      </c>
      <c r="M24" s="109">
        <f t="shared" si="2"/>
        <v>15</v>
      </c>
      <c r="N24" s="120"/>
      <c r="O24" s="119">
        <f t="shared" si="3"/>
        <v>3</v>
      </c>
      <c r="P24" s="120"/>
      <c r="Q24" s="120"/>
      <c r="R24" s="120"/>
      <c r="S24" s="13">
        <f t="shared" si="4"/>
        <v>0</v>
      </c>
      <c r="T24" s="14" t="str">
        <f t="shared" si="0"/>
        <v>OK</v>
      </c>
      <c r="U24" s="213"/>
      <c r="V24" s="213"/>
      <c r="W24" s="213"/>
      <c r="X24" s="220"/>
      <c r="Y24" s="221"/>
      <c r="Z24" s="220"/>
      <c r="AA24" s="222">
        <v>15</v>
      </c>
      <c r="AB24" s="213"/>
      <c r="AC24" s="197"/>
      <c r="AD24" s="197"/>
      <c r="AE24" s="197"/>
      <c r="AF24" s="197"/>
      <c r="AG24" s="204"/>
      <c r="AH24" s="204"/>
      <c r="AI24" s="204"/>
      <c r="AJ24" s="31"/>
      <c r="AK24" s="31"/>
      <c r="AL24" s="31"/>
    </row>
    <row r="25" spans="1:38" ht="45" customHeight="1" x14ac:dyDescent="0.25">
      <c r="A25" s="310"/>
      <c r="B25" s="312"/>
      <c r="C25" s="82">
        <v>30</v>
      </c>
      <c r="D25" s="86" t="s">
        <v>562</v>
      </c>
      <c r="E25" s="87" t="s">
        <v>500</v>
      </c>
      <c r="F25" s="85" t="s">
        <v>383</v>
      </c>
      <c r="G25" s="97" t="s">
        <v>599</v>
      </c>
      <c r="H25" s="238" t="s">
        <v>597</v>
      </c>
      <c r="I25" s="97">
        <v>33903029</v>
      </c>
      <c r="J25" s="101">
        <v>471.08</v>
      </c>
      <c r="K25" s="8">
        <v>27</v>
      </c>
      <c r="L25" s="109">
        <f t="shared" si="1"/>
        <v>27</v>
      </c>
      <c r="M25" s="109">
        <f t="shared" si="2"/>
        <v>27</v>
      </c>
      <c r="N25" s="120"/>
      <c r="O25" s="119">
        <f t="shared" si="3"/>
        <v>6</v>
      </c>
      <c r="P25" s="120"/>
      <c r="Q25" s="120"/>
      <c r="R25" s="120"/>
      <c r="S25" s="13">
        <f t="shared" si="4"/>
        <v>0</v>
      </c>
      <c r="T25" s="14" t="str">
        <f t="shared" si="0"/>
        <v>OK</v>
      </c>
      <c r="U25" s="213"/>
      <c r="V25" s="213"/>
      <c r="W25" s="213"/>
      <c r="X25" s="220"/>
      <c r="Y25" s="221"/>
      <c r="Z25" s="220"/>
      <c r="AA25" s="222">
        <v>15</v>
      </c>
      <c r="AB25" s="213"/>
      <c r="AC25" s="198">
        <v>2</v>
      </c>
      <c r="AD25" s="197"/>
      <c r="AE25" s="197"/>
      <c r="AF25" s="197"/>
      <c r="AG25" s="204"/>
      <c r="AH25" s="198">
        <v>10</v>
      </c>
      <c r="AI25" s="204"/>
      <c r="AJ25" s="31"/>
      <c r="AK25" s="31"/>
      <c r="AL25" s="31"/>
    </row>
    <row r="26" spans="1:38" ht="45" customHeight="1" x14ac:dyDescent="0.25">
      <c r="A26" s="310"/>
      <c r="B26" s="313"/>
      <c r="C26" s="82">
        <v>31</v>
      </c>
      <c r="D26" s="89" t="s">
        <v>563</v>
      </c>
      <c r="E26" s="87" t="s">
        <v>501</v>
      </c>
      <c r="F26" s="85" t="s">
        <v>383</v>
      </c>
      <c r="G26" s="97" t="s">
        <v>599</v>
      </c>
      <c r="H26" s="238" t="s">
        <v>597</v>
      </c>
      <c r="I26" s="97">
        <v>33903029</v>
      </c>
      <c r="J26" s="101">
        <v>230.39</v>
      </c>
      <c r="K26" s="8"/>
      <c r="L26" s="109">
        <f t="shared" si="1"/>
        <v>0</v>
      </c>
      <c r="M26" s="109">
        <f t="shared" si="2"/>
        <v>0</v>
      </c>
      <c r="N26" s="120"/>
      <c r="O26" s="119">
        <f t="shared" si="3"/>
        <v>0</v>
      </c>
      <c r="P26" s="120"/>
      <c r="Q26" s="120"/>
      <c r="R26" s="120"/>
      <c r="S26" s="13">
        <f t="shared" si="4"/>
        <v>0</v>
      </c>
      <c r="T26" s="14" t="str">
        <f t="shared" si="0"/>
        <v>OK</v>
      </c>
      <c r="U26" s="213"/>
      <c r="V26" s="213"/>
      <c r="W26" s="213"/>
      <c r="X26" s="220"/>
      <c r="Y26" s="221"/>
      <c r="Z26" s="220"/>
      <c r="AA26" s="220"/>
      <c r="AB26" s="213"/>
      <c r="AC26" s="197"/>
      <c r="AD26" s="197"/>
      <c r="AE26" s="197"/>
      <c r="AF26" s="197"/>
      <c r="AG26" s="204"/>
      <c r="AH26" s="204"/>
      <c r="AI26" s="204"/>
      <c r="AJ26" s="31"/>
      <c r="AK26" s="31"/>
      <c r="AL26" s="31"/>
    </row>
    <row r="27" spans="1:38" ht="45" customHeight="1" x14ac:dyDescent="0.25">
      <c r="A27" s="305">
        <v>12</v>
      </c>
      <c r="B27" s="307" t="s">
        <v>467</v>
      </c>
      <c r="C27" s="77">
        <v>33</v>
      </c>
      <c r="D27" s="67" t="s">
        <v>564</v>
      </c>
      <c r="E27" s="68" t="s">
        <v>502</v>
      </c>
      <c r="F27" s="46" t="s">
        <v>503</v>
      </c>
      <c r="G27" s="54" t="s">
        <v>603</v>
      </c>
      <c r="H27" s="38" t="s">
        <v>597</v>
      </c>
      <c r="I27" s="54">
        <v>33903026</v>
      </c>
      <c r="J27" s="100">
        <v>43.53</v>
      </c>
      <c r="K27" s="8"/>
      <c r="L27" s="109">
        <f t="shared" si="1"/>
        <v>10</v>
      </c>
      <c r="M27" s="109">
        <f t="shared" si="2"/>
        <v>10</v>
      </c>
      <c r="N27" s="120">
        <v>10</v>
      </c>
      <c r="O27" s="119">
        <f t="shared" si="3"/>
        <v>0</v>
      </c>
      <c r="P27" s="120"/>
      <c r="Q27" s="120"/>
      <c r="R27" s="120"/>
      <c r="S27" s="13">
        <f t="shared" si="4"/>
        <v>0</v>
      </c>
      <c r="T27" s="14" t="str">
        <f t="shared" si="0"/>
        <v>OK</v>
      </c>
      <c r="U27" s="213"/>
      <c r="V27" s="213"/>
      <c r="W27" s="213"/>
      <c r="X27" s="221"/>
      <c r="Y27" s="220"/>
      <c r="Z27" s="220"/>
      <c r="AA27" s="220"/>
      <c r="AB27" s="213"/>
      <c r="AC27" s="197"/>
      <c r="AD27" s="198">
        <v>10</v>
      </c>
      <c r="AE27" s="197"/>
      <c r="AF27" s="197"/>
      <c r="AG27" s="204"/>
      <c r="AH27" s="204"/>
      <c r="AI27" s="204"/>
      <c r="AJ27" s="31"/>
      <c r="AK27" s="31"/>
      <c r="AL27" s="31"/>
    </row>
    <row r="28" spans="1:38" ht="45" customHeight="1" x14ac:dyDescent="0.25">
      <c r="A28" s="315"/>
      <c r="B28" s="314"/>
      <c r="C28" s="77">
        <v>34</v>
      </c>
      <c r="D28" s="67" t="s">
        <v>565</v>
      </c>
      <c r="E28" s="68" t="s">
        <v>504</v>
      </c>
      <c r="F28" s="46" t="s">
        <v>503</v>
      </c>
      <c r="G28" s="54" t="s">
        <v>603</v>
      </c>
      <c r="H28" s="38" t="s">
        <v>597</v>
      </c>
      <c r="I28" s="54">
        <v>33903026</v>
      </c>
      <c r="J28" s="100">
        <v>58.25</v>
      </c>
      <c r="K28" s="8"/>
      <c r="L28" s="109">
        <f t="shared" si="1"/>
        <v>0</v>
      </c>
      <c r="M28" s="109">
        <f t="shared" si="2"/>
        <v>0</v>
      </c>
      <c r="N28" s="120"/>
      <c r="O28" s="119">
        <f t="shared" si="3"/>
        <v>0</v>
      </c>
      <c r="P28" s="120"/>
      <c r="Q28" s="120"/>
      <c r="R28" s="120"/>
      <c r="S28" s="13">
        <f t="shared" si="4"/>
        <v>0</v>
      </c>
      <c r="T28" s="14" t="str">
        <f t="shared" si="0"/>
        <v>OK</v>
      </c>
      <c r="U28" s="213"/>
      <c r="V28" s="213"/>
      <c r="W28" s="213"/>
      <c r="X28" s="221"/>
      <c r="Y28" s="220"/>
      <c r="Z28" s="220"/>
      <c r="AA28" s="220"/>
      <c r="AB28" s="213"/>
      <c r="AC28" s="197"/>
      <c r="AD28" s="197"/>
      <c r="AE28" s="197"/>
      <c r="AF28" s="197"/>
      <c r="AG28" s="204"/>
      <c r="AH28" s="204"/>
      <c r="AI28" s="204"/>
      <c r="AJ28" s="31"/>
      <c r="AK28" s="31"/>
      <c r="AL28" s="31"/>
    </row>
    <row r="29" spans="1:38" ht="45" customHeight="1" x14ac:dyDescent="0.25">
      <c r="A29" s="315"/>
      <c r="B29" s="314"/>
      <c r="C29" s="77">
        <v>35</v>
      </c>
      <c r="D29" s="67" t="s">
        <v>566</v>
      </c>
      <c r="E29" s="68" t="s">
        <v>505</v>
      </c>
      <c r="F29" s="46" t="s">
        <v>503</v>
      </c>
      <c r="G29" s="54" t="s">
        <v>603</v>
      </c>
      <c r="H29" s="38" t="s">
        <v>597</v>
      </c>
      <c r="I29" s="54">
        <v>33903026</v>
      </c>
      <c r="J29" s="100">
        <v>308.75</v>
      </c>
      <c r="K29" s="8"/>
      <c r="L29" s="109">
        <f t="shared" si="1"/>
        <v>0</v>
      </c>
      <c r="M29" s="109">
        <f t="shared" si="2"/>
        <v>0</v>
      </c>
      <c r="N29" s="120"/>
      <c r="O29" s="119">
        <f t="shared" si="3"/>
        <v>0</v>
      </c>
      <c r="P29" s="120"/>
      <c r="Q29" s="120"/>
      <c r="R29" s="120"/>
      <c r="S29" s="13">
        <f t="shared" si="4"/>
        <v>0</v>
      </c>
      <c r="T29" s="14" t="str">
        <f t="shared" si="0"/>
        <v>OK</v>
      </c>
      <c r="U29" s="213"/>
      <c r="V29" s="213"/>
      <c r="W29" s="213"/>
      <c r="X29" s="221"/>
      <c r="Y29" s="220"/>
      <c r="Z29" s="220"/>
      <c r="AA29" s="220"/>
      <c r="AB29" s="213"/>
      <c r="AC29" s="197"/>
      <c r="AD29" s="197"/>
      <c r="AE29" s="197"/>
      <c r="AF29" s="197"/>
      <c r="AG29" s="204"/>
      <c r="AH29" s="204"/>
      <c r="AI29" s="204"/>
      <c r="AJ29" s="31"/>
      <c r="AK29" s="31"/>
      <c r="AL29" s="31"/>
    </row>
    <row r="30" spans="1:38" ht="45" customHeight="1" x14ac:dyDescent="0.25">
      <c r="A30" s="315"/>
      <c r="B30" s="314"/>
      <c r="C30" s="77">
        <v>36</v>
      </c>
      <c r="D30" s="67" t="s">
        <v>567</v>
      </c>
      <c r="E30" s="68" t="s">
        <v>506</v>
      </c>
      <c r="F30" s="46" t="s">
        <v>503</v>
      </c>
      <c r="G30" s="54" t="s">
        <v>603</v>
      </c>
      <c r="H30" s="38" t="s">
        <v>597</v>
      </c>
      <c r="I30" s="54">
        <v>33903026</v>
      </c>
      <c r="J30" s="100">
        <v>88.13</v>
      </c>
      <c r="K30" s="8"/>
      <c r="L30" s="109">
        <f t="shared" si="1"/>
        <v>0</v>
      </c>
      <c r="M30" s="109">
        <f t="shared" si="2"/>
        <v>0</v>
      </c>
      <c r="N30" s="120"/>
      <c r="O30" s="119">
        <f t="shared" si="3"/>
        <v>0</v>
      </c>
      <c r="P30" s="120"/>
      <c r="Q30" s="120"/>
      <c r="R30" s="120"/>
      <c r="S30" s="13">
        <f t="shared" si="4"/>
        <v>0</v>
      </c>
      <c r="T30" s="14" t="str">
        <f t="shared" si="0"/>
        <v>OK</v>
      </c>
      <c r="U30" s="213"/>
      <c r="V30" s="213"/>
      <c r="W30" s="213"/>
      <c r="X30" s="220"/>
      <c r="Y30" s="220"/>
      <c r="Z30" s="220"/>
      <c r="AA30" s="220"/>
      <c r="AB30" s="213"/>
      <c r="AC30" s="197"/>
      <c r="AD30" s="197"/>
      <c r="AE30" s="197"/>
      <c r="AF30" s="197"/>
      <c r="AG30" s="204"/>
      <c r="AH30" s="204"/>
      <c r="AI30" s="204"/>
      <c r="AJ30" s="31"/>
      <c r="AK30" s="31"/>
      <c r="AL30" s="31"/>
    </row>
    <row r="31" spans="1:38" ht="45" customHeight="1" x14ac:dyDescent="0.25">
      <c r="A31" s="315"/>
      <c r="B31" s="314"/>
      <c r="C31" s="77">
        <v>37</v>
      </c>
      <c r="D31" s="95" t="s">
        <v>568</v>
      </c>
      <c r="E31" s="94" t="s">
        <v>506</v>
      </c>
      <c r="F31" s="46" t="s">
        <v>503</v>
      </c>
      <c r="G31" s="54" t="s">
        <v>603</v>
      </c>
      <c r="H31" s="38" t="s">
        <v>597</v>
      </c>
      <c r="I31" s="54">
        <v>33903026</v>
      </c>
      <c r="J31" s="100">
        <v>333.27</v>
      </c>
      <c r="K31" s="8"/>
      <c r="L31" s="109">
        <f t="shared" si="1"/>
        <v>0</v>
      </c>
      <c r="M31" s="109">
        <f t="shared" si="2"/>
        <v>0</v>
      </c>
      <c r="N31" s="120"/>
      <c r="O31" s="119">
        <f t="shared" si="3"/>
        <v>0</v>
      </c>
      <c r="P31" s="120"/>
      <c r="Q31" s="120"/>
      <c r="R31" s="120"/>
      <c r="S31" s="13">
        <f t="shared" si="4"/>
        <v>0</v>
      </c>
      <c r="T31" s="14" t="str">
        <f t="shared" si="0"/>
        <v>OK</v>
      </c>
      <c r="U31" s="213"/>
      <c r="V31" s="213"/>
      <c r="W31" s="213"/>
      <c r="X31" s="220"/>
      <c r="Y31" s="220"/>
      <c r="Z31" s="220"/>
      <c r="AA31" s="220"/>
      <c r="AB31" s="213"/>
      <c r="AC31" s="197"/>
      <c r="AD31" s="197"/>
      <c r="AE31" s="197"/>
      <c r="AF31" s="197"/>
      <c r="AG31" s="204"/>
      <c r="AH31" s="204"/>
      <c r="AI31" s="204"/>
      <c r="AJ31" s="31"/>
      <c r="AK31" s="31"/>
      <c r="AL31" s="31"/>
    </row>
    <row r="32" spans="1:38" ht="45" customHeight="1" x14ac:dyDescent="0.25">
      <c r="A32" s="315"/>
      <c r="B32" s="314"/>
      <c r="C32" s="77">
        <v>38</v>
      </c>
      <c r="D32" s="95" t="s">
        <v>569</v>
      </c>
      <c r="E32" s="94" t="s">
        <v>507</v>
      </c>
      <c r="F32" s="46" t="s">
        <v>503</v>
      </c>
      <c r="G32" s="54" t="s">
        <v>603</v>
      </c>
      <c r="H32" s="38" t="s">
        <v>597</v>
      </c>
      <c r="I32" s="54">
        <v>33903026</v>
      </c>
      <c r="J32" s="100">
        <v>331.19</v>
      </c>
      <c r="K32" s="8">
        <v>6</v>
      </c>
      <c r="L32" s="109">
        <f t="shared" si="1"/>
        <v>6</v>
      </c>
      <c r="M32" s="109">
        <f t="shared" si="2"/>
        <v>6</v>
      </c>
      <c r="N32" s="120"/>
      <c r="O32" s="119">
        <f t="shared" si="3"/>
        <v>1</v>
      </c>
      <c r="P32" s="120"/>
      <c r="Q32" s="120"/>
      <c r="R32" s="120"/>
      <c r="S32" s="13">
        <f t="shared" si="4"/>
        <v>0</v>
      </c>
      <c r="T32" s="14" t="str">
        <f t="shared" si="0"/>
        <v>OK</v>
      </c>
      <c r="U32" s="213"/>
      <c r="V32" s="213"/>
      <c r="W32" s="213"/>
      <c r="X32" s="219">
        <v>6</v>
      </c>
      <c r="Y32" s="220"/>
      <c r="Z32" s="220"/>
      <c r="AA32" s="220"/>
      <c r="AB32" s="213"/>
      <c r="AC32" s="197"/>
      <c r="AD32" s="197"/>
      <c r="AE32" s="197"/>
      <c r="AF32" s="197"/>
      <c r="AG32" s="204"/>
      <c r="AH32" s="204"/>
      <c r="AI32" s="204"/>
      <c r="AJ32" s="31"/>
      <c r="AK32" s="31"/>
      <c r="AL32" s="31"/>
    </row>
    <row r="33" spans="1:38" ht="45" customHeight="1" x14ac:dyDescent="0.25">
      <c r="A33" s="315"/>
      <c r="B33" s="308"/>
      <c r="C33" s="77">
        <v>39</v>
      </c>
      <c r="D33" s="67" t="s">
        <v>570</v>
      </c>
      <c r="E33" s="68" t="s">
        <v>508</v>
      </c>
      <c r="F33" s="46" t="s">
        <v>503</v>
      </c>
      <c r="G33" s="54" t="s">
        <v>603</v>
      </c>
      <c r="H33" s="38" t="s">
        <v>597</v>
      </c>
      <c r="I33" s="54">
        <v>33903026</v>
      </c>
      <c r="J33" s="100">
        <v>549.65</v>
      </c>
      <c r="K33" s="8"/>
      <c r="L33" s="109">
        <f t="shared" si="1"/>
        <v>0</v>
      </c>
      <c r="M33" s="109">
        <f t="shared" si="2"/>
        <v>0</v>
      </c>
      <c r="N33" s="120"/>
      <c r="O33" s="119">
        <f t="shared" si="3"/>
        <v>0</v>
      </c>
      <c r="P33" s="120"/>
      <c r="Q33" s="120"/>
      <c r="R33" s="120"/>
      <c r="S33" s="13">
        <f t="shared" si="4"/>
        <v>0</v>
      </c>
      <c r="T33" s="14" t="str">
        <f t="shared" si="0"/>
        <v>OK</v>
      </c>
      <c r="U33" s="213"/>
      <c r="V33" s="213"/>
      <c r="W33" s="213"/>
      <c r="X33" s="220"/>
      <c r="Y33" s="220"/>
      <c r="Z33" s="220"/>
      <c r="AA33" s="220"/>
      <c r="AB33" s="213"/>
      <c r="AC33" s="197"/>
      <c r="AD33" s="197"/>
      <c r="AE33" s="197"/>
      <c r="AF33" s="197"/>
      <c r="AG33" s="204"/>
      <c r="AH33" s="204"/>
      <c r="AI33" s="204"/>
      <c r="AJ33" s="31"/>
      <c r="AK33" s="31"/>
      <c r="AL33" s="31"/>
    </row>
    <row r="34" spans="1:38" ht="45" customHeight="1" x14ac:dyDescent="0.25">
      <c r="A34" s="309">
        <v>18</v>
      </c>
      <c r="B34" s="311" t="s">
        <v>509</v>
      </c>
      <c r="C34" s="82">
        <v>59</v>
      </c>
      <c r="D34" s="90" t="s">
        <v>571</v>
      </c>
      <c r="E34" s="91" t="s">
        <v>510</v>
      </c>
      <c r="F34" s="85" t="s">
        <v>472</v>
      </c>
      <c r="G34" s="97" t="s">
        <v>604</v>
      </c>
      <c r="H34" s="238" t="s">
        <v>597</v>
      </c>
      <c r="I34" s="97">
        <v>33903017</v>
      </c>
      <c r="J34" s="101">
        <v>241.02</v>
      </c>
      <c r="K34" s="8">
        <v>42</v>
      </c>
      <c r="L34" s="109">
        <f t="shared" si="1"/>
        <v>62</v>
      </c>
      <c r="M34" s="109">
        <f t="shared" si="2"/>
        <v>62</v>
      </c>
      <c r="N34" s="120">
        <f>10+10</f>
        <v>20</v>
      </c>
      <c r="O34" s="119">
        <f t="shared" si="3"/>
        <v>10</v>
      </c>
      <c r="P34" s="120"/>
      <c r="Q34" s="120"/>
      <c r="R34" s="120"/>
      <c r="S34" s="13">
        <f t="shared" si="4"/>
        <v>0</v>
      </c>
      <c r="T34" s="14" t="str">
        <f t="shared" si="0"/>
        <v>OK</v>
      </c>
      <c r="U34" s="213"/>
      <c r="V34" s="198">
        <v>42</v>
      </c>
      <c r="W34" s="213"/>
      <c r="X34" s="220"/>
      <c r="Y34" s="220"/>
      <c r="Z34" s="220"/>
      <c r="AA34" s="220"/>
      <c r="AB34" s="198">
        <v>20</v>
      </c>
      <c r="AC34" s="197"/>
      <c r="AD34" s="197"/>
      <c r="AE34" s="197"/>
      <c r="AF34" s="197"/>
      <c r="AG34" s="204"/>
      <c r="AH34" s="204"/>
      <c r="AI34" s="204"/>
      <c r="AJ34" s="31"/>
      <c r="AK34" s="31"/>
      <c r="AL34" s="31"/>
    </row>
    <row r="35" spans="1:38" ht="45" customHeight="1" x14ac:dyDescent="0.25">
      <c r="A35" s="310"/>
      <c r="B35" s="312"/>
      <c r="C35" s="82">
        <v>60</v>
      </c>
      <c r="D35" s="90" t="s">
        <v>572</v>
      </c>
      <c r="E35" s="91" t="s">
        <v>730</v>
      </c>
      <c r="F35" s="85" t="s">
        <v>472</v>
      </c>
      <c r="G35" s="97" t="s">
        <v>605</v>
      </c>
      <c r="H35" s="238" t="s">
        <v>597</v>
      </c>
      <c r="I35" s="97">
        <v>33903017</v>
      </c>
      <c r="J35" s="101">
        <v>285.95999999999998</v>
      </c>
      <c r="K35" s="8"/>
      <c r="L35" s="109">
        <f t="shared" si="1"/>
        <v>40</v>
      </c>
      <c r="M35" s="109">
        <f t="shared" si="2"/>
        <v>40</v>
      </c>
      <c r="N35" s="120">
        <f>10+40</f>
        <v>50</v>
      </c>
      <c r="O35" s="119">
        <f t="shared" si="3"/>
        <v>0</v>
      </c>
      <c r="P35" s="120"/>
      <c r="Q35" s="120"/>
      <c r="R35" s="120"/>
      <c r="S35" s="13">
        <f t="shared" si="4"/>
        <v>10</v>
      </c>
      <c r="T35" s="14" t="str">
        <f t="shared" si="0"/>
        <v>OK</v>
      </c>
      <c r="U35" s="213"/>
      <c r="V35" s="213"/>
      <c r="W35" s="213"/>
      <c r="X35" s="220"/>
      <c r="Y35" s="220"/>
      <c r="Z35" s="220"/>
      <c r="AA35" s="220"/>
      <c r="AB35" s="198">
        <v>40</v>
      </c>
      <c r="AC35" s="197"/>
      <c r="AD35" s="197"/>
      <c r="AE35" s="197"/>
      <c r="AF35" s="197"/>
      <c r="AG35" s="204"/>
      <c r="AH35" s="204"/>
      <c r="AI35" s="246">
        <f>10-10</f>
        <v>0</v>
      </c>
      <c r="AJ35" s="31"/>
      <c r="AK35" s="31"/>
      <c r="AL35" s="31"/>
    </row>
    <row r="36" spans="1:38" ht="45" customHeight="1" x14ac:dyDescent="0.25">
      <c r="A36" s="310"/>
      <c r="B36" s="312"/>
      <c r="C36" s="82">
        <v>61</v>
      </c>
      <c r="D36" s="90" t="s">
        <v>573</v>
      </c>
      <c r="E36" s="91" t="s">
        <v>512</v>
      </c>
      <c r="F36" s="85" t="s">
        <v>472</v>
      </c>
      <c r="G36" s="97" t="s">
        <v>605</v>
      </c>
      <c r="H36" s="238" t="s">
        <v>597</v>
      </c>
      <c r="I36" s="97">
        <v>33903017</v>
      </c>
      <c r="J36" s="101">
        <v>652.70000000000005</v>
      </c>
      <c r="K36" s="8"/>
      <c r="L36" s="109">
        <f t="shared" si="1"/>
        <v>0</v>
      </c>
      <c r="M36" s="109">
        <f t="shared" si="2"/>
        <v>0</v>
      </c>
      <c r="N36" s="120"/>
      <c r="O36" s="119">
        <f t="shared" si="3"/>
        <v>0</v>
      </c>
      <c r="P36" s="120"/>
      <c r="Q36" s="120"/>
      <c r="R36" s="120"/>
      <c r="S36" s="13">
        <f t="shared" si="4"/>
        <v>0</v>
      </c>
      <c r="T36" s="14" t="str">
        <f t="shared" si="0"/>
        <v>OK</v>
      </c>
      <c r="U36" s="213"/>
      <c r="V36" s="213"/>
      <c r="W36" s="213"/>
      <c r="X36" s="220"/>
      <c r="Y36" s="220"/>
      <c r="Z36" s="220"/>
      <c r="AA36" s="220"/>
      <c r="AB36" s="213"/>
      <c r="AC36" s="197"/>
      <c r="AD36" s="197"/>
      <c r="AE36" s="197"/>
      <c r="AF36" s="197"/>
      <c r="AG36" s="204"/>
      <c r="AH36" s="204"/>
      <c r="AI36" s="204"/>
      <c r="AJ36" s="31"/>
      <c r="AK36" s="31"/>
      <c r="AL36" s="31"/>
    </row>
    <row r="37" spans="1:38" ht="45" customHeight="1" x14ac:dyDescent="0.25">
      <c r="A37" s="310"/>
      <c r="B37" s="312"/>
      <c r="C37" s="82">
        <v>62</v>
      </c>
      <c r="D37" s="92" t="s">
        <v>574</v>
      </c>
      <c r="E37" s="91" t="s">
        <v>513</v>
      </c>
      <c r="F37" s="85" t="s">
        <v>472</v>
      </c>
      <c r="G37" s="97" t="s">
        <v>605</v>
      </c>
      <c r="H37" s="238" t="s">
        <v>597</v>
      </c>
      <c r="I37" s="97">
        <v>33903017</v>
      </c>
      <c r="J37" s="101">
        <v>646.72</v>
      </c>
      <c r="K37" s="8"/>
      <c r="L37" s="109">
        <f t="shared" si="1"/>
        <v>0</v>
      </c>
      <c r="M37" s="109">
        <f t="shared" si="2"/>
        <v>0</v>
      </c>
      <c r="N37" s="120"/>
      <c r="O37" s="119">
        <f t="shared" si="3"/>
        <v>0</v>
      </c>
      <c r="P37" s="120"/>
      <c r="Q37" s="120"/>
      <c r="R37" s="120"/>
      <c r="S37" s="13">
        <f t="shared" si="4"/>
        <v>0</v>
      </c>
      <c r="T37" s="14" t="str">
        <f t="shared" si="0"/>
        <v>OK</v>
      </c>
      <c r="U37" s="213"/>
      <c r="V37" s="213"/>
      <c r="W37" s="213"/>
      <c r="X37" s="220"/>
      <c r="Y37" s="220"/>
      <c r="Z37" s="220"/>
      <c r="AA37" s="220"/>
      <c r="AB37" s="213"/>
      <c r="AC37" s="197"/>
      <c r="AD37" s="197"/>
      <c r="AE37" s="197"/>
      <c r="AF37" s="197"/>
      <c r="AG37" s="204"/>
      <c r="AH37" s="204"/>
      <c r="AI37" s="204"/>
      <c r="AJ37" s="31"/>
      <c r="AK37" s="31"/>
      <c r="AL37" s="31"/>
    </row>
    <row r="38" spans="1:38" ht="45" customHeight="1" x14ac:dyDescent="0.25">
      <c r="A38" s="310"/>
      <c r="B38" s="312"/>
      <c r="C38" s="82">
        <v>63</v>
      </c>
      <c r="D38" s="89" t="s">
        <v>575</v>
      </c>
      <c r="E38" s="87" t="s">
        <v>514</v>
      </c>
      <c r="F38" s="85" t="s">
        <v>472</v>
      </c>
      <c r="G38" s="97" t="s">
        <v>605</v>
      </c>
      <c r="H38" s="238" t="s">
        <v>597</v>
      </c>
      <c r="I38" s="97">
        <v>33903017</v>
      </c>
      <c r="J38" s="101">
        <v>1144.82</v>
      </c>
      <c r="K38" s="8"/>
      <c r="L38" s="109">
        <f t="shared" si="1"/>
        <v>0</v>
      </c>
      <c r="M38" s="109">
        <f t="shared" si="2"/>
        <v>0</v>
      </c>
      <c r="N38" s="120"/>
      <c r="O38" s="119">
        <f t="shared" si="3"/>
        <v>0</v>
      </c>
      <c r="P38" s="120"/>
      <c r="Q38" s="120"/>
      <c r="R38" s="120"/>
      <c r="S38" s="13">
        <f t="shared" si="4"/>
        <v>0</v>
      </c>
      <c r="T38" s="14" t="str">
        <f t="shared" si="0"/>
        <v>OK</v>
      </c>
      <c r="U38" s="213"/>
      <c r="V38" s="213"/>
      <c r="W38" s="213"/>
      <c r="X38" s="220"/>
      <c r="Y38" s="220"/>
      <c r="Z38" s="221"/>
      <c r="AA38" s="220"/>
      <c r="AB38" s="213"/>
      <c r="AC38" s="197"/>
      <c r="AD38" s="197"/>
      <c r="AE38" s="197"/>
      <c r="AF38" s="197"/>
      <c r="AG38" s="204"/>
      <c r="AH38" s="204"/>
      <c r="AI38" s="204"/>
      <c r="AJ38" s="31"/>
      <c r="AK38" s="31"/>
      <c r="AL38" s="31"/>
    </row>
    <row r="39" spans="1:38" ht="45" customHeight="1" x14ac:dyDescent="0.25">
      <c r="A39" s="310"/>
      <c r="B39" s="312"/>
      <c r="C39" s="82">
        <v>64</v>
      </c>
      <c r="D39" s="90" t="s">
        <v>576</v>
      </c>
      <c r="E39" s="91" t="s">
        <v>515</v>
      </c>
      <c r="F39" s="85" t="s">
        <v>472</v>
      </c>
      <c r="G39" s="97" t="s">
        <v>606</v>
      </c>
      <c r="H39" s="238" t="s">
        <v>597</v>
      </c>
      <c r="I39" s="97">
        <v>33903017</v>
      </c>
      <c r="J39" s="101">
        <v>2771.79</v>
      </c>
      <c r="K39" s="8">
        <v>3</v>
      </c>
      <c r="L39" s="109">
        <f t="shared" si="1"/>
        <v>3</v>
      </c>
      <c r="M39" s="109">
        <f t="shared" si="2"/>
        <v>3</v>
      </c>
      <c r="N39" s="120"/>
      <c r="O39" s="119">
        <f t="shared" si="3"/>
        <v>0</v>
      </c>
      <c r="P39" s="120"/>
      <c r="Q39" s="120"/>
      <c r="R39" s="120"/>
      <c r="S39" s="13">
        <f t="shared" si="4"/>
        <v>0</v>
      </c>
      <c r="T39" s="14" t="str">
        <f t="shared" si="0"/>
        <v>OK</v>
      </c>
      <c r="U39" s="213"/>
      <c r="V39" s="198">
        <v>2</v>
      </c>
      <c r="W39" s="213"/>
      <c r="X39" s="220"/>
      <c r="Y39" s="220"/>
      <c r="Z39" s="221"/>
      <c r="AA39" s="220"/>
      <c r="AB39" s="198">
        <v>1</v>
      </c>
      <c r="AC39" s="197"/>
      <c r="AD39" s="197"/>
      <c r="AE39" s="197"/>
      <c r="AF39" s="197"/>
      <c r="AG39" s="204"/>
      <c r="AH39" s="204"/>
      <c r="AI39" s="204"/>
      <c r="AJ39" s="31"/>
      <c r="AK39" s="31"/>
      <c r="AL39" s="31"/>
    </row>
    <row r="40" spans="1:38" ht="45" customHeight="1" x14ac:dyDescent="0.25">
      <c r="A40" s="310"/>
      <c r="B40" s="313"/>
      <c r="C40" s="82">
        <v>65</v>
      </c>
      <c r="D40" s="90" t="s">
        <v>577</v>
      </c>
      <c r="E40" s="91" t="s">
        <v>516</v>
      </c>
      <c r="F40" s="85" t="s">
        <v>472</v>
      </c>
      <c r="G40" s="97" t="s">
        <v>607</v>
      </c>
      <c r="H40" s="238" t="s">
        <v>597</v>
      </c>
      <c r="I40" s="97">
        <v>33903017</v>
      </c>
      <c r="J40" s="101">
        <v>1058.8599999999999</v>
      </c>
      <c r="K40" s="8">
        <v>12</v>
      </c>
      <c r="L40" s="109">
        <f t="shared" si="1"/>
        <v>12</v>
      </c>
      <c r="M40" s="109">
        <f t="shared" si="2"/>
        <v>12</v>
      </c>
      <c r="N40" s="120"/>
      <c r="O40" s="119">
        <f t="shared" si="3"/>
        <v>3</v>
      </c>
      <c r="P40" s="120"/>
      <c r="Q40" s="120"/>
      <c r="R40" s="120"/>
      <c r="S40" s="13">
        <f t="shared" si="4"/>
        <v>0</v>
      </c>
      <c r="T40" s="14" t="str">
        <f t="shared" si="0"/>
        <v>OK</v>
      </c>
      <c r="U40" s="213"/>
      <c r="V40" s="198">
        <v>8</v>
      </c>
      <c r="W40" s="213"/>
      <c r="X40" s="220"/>
      <c r="Y40" s="220"/>
      <c r="Z40" s="221"/>
      <c r="AA40" s="220"/>
      <c r="AB40" s="198">
        <v>4</v>
      </c>
      <c r="AC40" s="197"/>
      <c r="AD40" s="197"/>
      <c r="AE40" s="197"/>
      <c r="AF40" s="197"/>
      <c r="AG40" s="204"/>
      <c r="AH40" s="204"/>
      <c r="AI40" s="204"/>
      <c r="AJ40" s="31"/>
      <c r="AK40" s="31"/>
      <c r="AL40" s="31"/>
    </row>
    <row r="41" spans="1:38" ht="45" customHeight="1" x14ac:dyDescent="0.25">
      <c r="A41" s="75">
        <v>21</v>
      </c>
      <c r="B41" s="76" t="s">
        <v>517</v>
      </c>
      <c r="C41" s="77">
        <v>68</v>
      </c>
      <c r="D41" s="95" t="s">
        <v>578</v>
      </c>
      <c r="E41" s="94" t="s">
        <v>518</v>
      </c>
      <c r="F41" s="46" t="s">
        <v>519</v>
      </c>
      <c r="G41" s="54" t="s">
        <v>608</v>
      </c>
      <c r="H41" s="38" t="s">
        <v>597</v>
      </c>
      <c r="I41" s="54">
        <v>33903016</v>
      </c>
      <c r="J41" s="100">
        <v>56.81</v>
      </c>
      <c r="K41" s="8">
        <v>20</v>
      </c>
      <c r="L41" s="109">
        <f t="shared" si="1"/>
        <v>0</v>
      </c>
      <c r="M41" s="109">
        <f t="shared" si="2"/>
        <v>0</v>
      </c>
      <c r="N41" s="120"/>
      <c r="O41" s="119">
        <f t="shared" si="3"/>
        <v>5</v>
      </c>
      <c r="P41" s="120"/>
      <c r="Q41" s="120"/>
      <c r="R41" s="120"/>
      <c r="S41" s="13">
        <f t="shared" si="4"/>
        <v>20</v>
      </c>
      <c r="T41" s="14" t="str">
        <f t="shared" si="0"/>
        <v>OK</v>
      </c>
      <c r="U41" s="213"/>
      <c r="V41" s="213"/>
      <c r="W41" s="213"/>
      <c r="X41" s="220"/>
      <c r="Y41" s="220"/>
      <c r="Z41" s="221"/>
      <c r="AA41" s="220"/>
      <c r="AB41" s="213"/>
      <c r="AC41" s="197"/>
      <c r="AD41" s="197"/>
      <c r="AE41" s="197"/>
      <c r="AF41" s="197"/>
      <c r="AG41" s="204"/>
      <c r="AH41" s="204"/>
      <c r="AI41" s="204"/>
      <c r="AJ41" s="31"/>
      <c r="AK41" s="31"/>
      <c r="AL41" s="31"/>
    </row>
    <row r="42" spans="1:38" ht="45" customHeight="1" x14ac:dyDescent="0.25">
      <c r="A42" s="309">
        <v>23</v>
      </c>
      <c r="B42" s="311" t="s">
        <v>520</v>
      </c>
      <c r="C42" s="82">
        <v>75</v>
      </c>
      <c r="D42" s="83" t="s">
        <v>579</v>
      </c>
      <c r="E42" s="84" t="s">
        <v>521</v>
      </c>
      <c r="F42" s="85" t="s">
        <v>522</v>
      </c>
      <c r="G42" s="97" t="s">
        <v>609</v>
      </c>
      <c r="H42" s="238" t="s">
        <v>597</v>
      </c>
      <c r="I42" s="97">
        <v>33903017</v>
      </c>
      <c r="J42" s="101">
        <v>13.87</v>
      </c>
      <c r="K42" s="8">
        <v>3</v>
      </c>
      <c r="L42" s="109">
        <f t="shared" si="1"/>
        <v>0</v>
      </c>
      <c r="M42" s="109">
        <f t="shared" si="2"/>
        <v>0</v>
      </c>
      <c r="N42" s="120"/>
      <c r="O42" s="119">
        <f t="shared" si="3"/>
        <v>0</v>
      </c>
      <c r="P42" s="120"/>
      <c r="Q42" s="120"/>
      <c r="R42" s="120"/>
      <c r="S42" s="13">
        <f t="shared" si="4"/>
        <v>3</v>
      </c>
      <c r="T42" s="14" t="str">
        <f t="shared" si="0"/>
        <v>OK</v>
      </c>
      <c r="U42" s="213"/>
      <c r="V42" s="213"/>
      <c r="W42" s="213"/>
      <c r="X42" s="220"/>
      <c r="Y42" s="220"/>
      <c r="Z42" s="221"/>
      <c r="AA42" s="220"/>
      <c r="AB42" s="213"/>
      <c r="AC42" s="197"/>
      <c r="AD42" s="197"/>
      <c r="AE42" s="197"/>
      <c r="AF42" s="197"/>
      <c r="AG42" s="204"/>
      <c r="AH42" s="204"/>
      <c r="AI42" s="204"/>
      <c r="AJ42" s="31"/>
      <c r="AK42" s="31"/>
      <c r="AL42" s="31"/>
    </row>
    <row r="43" spans="1:38" ht="45" customHeight="1" x14ac:dyDescent="0.25">
      <c r="A43" s="310"/>
      <c r="B43" s="312"/>
      <c r="C43" s="82">
        <v>76</v>
      </c>
      <c r="D43" s="83" t="s">
        <v>580</v>
      </c>
      <c r="E43" s="84" t="s">
        <v>523</v>
      </c>
      <c r="F43" s="85" t="s">
        <v>524</v>
      </c>
      <c r="G43" s="97">
        <v>3816046</v>
      </c>
      <c r="H43" s="238" t="s">
        <v>597</v>
      </c>
      <c r="I43" s="97">
        <v>33903016</v>
      </c>
      <c r="J43" s="101">
        <v>24.91</v>
      </c>
      <c r="K43" s="8"/>
      <c r="L43" s="109">
        <f t="shared" si="1"/>
        <v>0</v>
      </c>
      <c r="M43" s="109">
        <f t="shared" si="2"/>
        <v>0</v>
      </c>
      <c r="N43" s="120"/>
      <c r="O43" s="119">
        <f t="shared" si="3"/>
        <v>0</v>
      </c>
      <c r="P43" s="120"/>
      <c r="Q43" s="120"/>
      <c r="R43" s="120"/>
      <c r="S43" s="13">
        <f t="shared" si="4"/>
        <v>0</v>
      </c>
      <c r="T43" s="14" t="str">
        <f t="shared" si="0"/>
        <v>OK</v>
      </c>
      <c r="U43" s="213"/>
      <c r="V43" s="213"/>
      <c r="W43" s="213"/>
      <c r="X43" s="220"/>
      <c r="Y43" s="220"/>
      <c r="Z43" s="221"/>
      <c r="AA43" s="220"/>
      <c r="AB43" s="213"/>
      <c r="AC43" s="197"/>
      <c r="AD43" s="197"/>
      <c r="AE43" s="197"/>
      <c r="AF43" s="197"/>
      <c r="AG43" s="204"/>
      <c r="AH43" s="204"/>
      <c r="AI43" s="204"/>
      <c r="AJ43" s="31"/>
      <c r="AK43" s="31"/>
      <c r="AL43" s="31"/>
    </row>
    <row r="44" spans="1:38" ht="45" customHeight="1" x14ac:dyDescent="0.25">
      <c r="A44" s="310"/>
      <c r="B44" s="313"/>
      <c r="C44" s="82">
        <v>77</v>
      </c>
      <c r="D44" s="83" t="s">
        <v>581</v>
      </c>
      <c r="E44" s="84" t="s">
        <v>523</v>
      </c>
      <c r="F44" s="85" t="s">
        <v>525</v>
      </c>
      <c r="G44" s="97">
        <v>36021004</v>
      </c>
      <c r="H44" s="238" t="s">
        <v>597</v>
      </c>
      <c r="I44" s="97">
        <v>33903011</v>
      </c>
      <c r="J44" s="101">
        <v>27.94</v>
      </c>
      <c r="K44" s="8"/>
      <c r="L44" s="109">
        <f t="shared" si="1"/>
        <v>0</v>
      </c>
      <c r="M44" s="109">
        <f t="shared" si="2"/>
        <v>0</v>
      </c>
      <c r="N44" s="120"/>
      <c r="O44" s="119">
        <f t="shared" si="3"/>
        <v>0</v>
      </c>
      <c r="P44" s="120"/>
      <c r="Q44" s="120"/>
      <c r="R44" s="120"/>
      <c r="S44" s="13">
        <f t="shared" si="4"/>
        <v>0</v>
      </c>
      <c r="T44" s="14" t="str">
        <f t="shared" si="0"/>
        <v>OK</v>
      </c>
      <c r="U44" s="213"/>
      <c r="V44" s="213"/>
      <c r="W44" s="213"/>
      <c r="X44" s="220"/>
      <c r="Y44" s="220"/>
      <c r="Z44" s="221"/>
      <c r="AA44" s="220"/>
      <c r="AB44" s="213"/>
      <c r="AC44" s="197"/>
      <c r="AD44" s="197"/>
      <c r="AE44" s="197"/>
      <c r="AF44" s="197"/>
      <c r="AG44" s="204"/>
      <c r="AH44" s="204"/>
      <c r="AI44" s="204"/>
      <c r="AJ44" s="31"/>
      <c r="AK44" s="31"/>
      <c r="AL44" s="31"/>
    </row>
    <row r="45" spans="1:38" ht="45" customHeight="1" x14ac:dyDescent="0.25">
      <c r="A45" s="75">
        <v>24</v>
      </c>
      <c r="B45" s="76" t="s">
        <v>526</v>
      </c>
      <c r="C45" s="77">
        <v>78</v>
      </c>
      <c r="D45" s="96" t="s">
        <v>582</v>
      </c>
      <c r="E45" s="68" t="s">
        <v>527</v>
      </c>
      <c r="F45" s="46" t="s">
        <v>522</v>
      </c>
      <c r="G45" s="54" t="s">
        <v>610</v>
      </c>
      <c r="H45" s="38" t="s">
        <v>597</v>
      </c>
      <c r="I45" s="54">
        <v>33903017</v>
      </c>
      <c r="J45" s="100">
        <v>250</v>
      </c>
      <c r="K45" s="8"/>
      <c r="L45" s="109">
        <f t="shared" si="1"/>
        <v>0</v>
      </c>
      <c r="M45" s="109">
        <f t="shared" si="2"/>
        <v>0</v>
      </c>
      <c r="N45" s="120"/>
      <c r="O45" s="119">
        <f t="shared" si="3"/>
        <v>0</v>
      </c>
      <c r="P45" s="120"/>
      <c r="Q45" s="120"/>
      <c r="R45" s="120"/>
      <c r="S45" s="13">
        <f t="shared" si="4"/>
        <v>0</v>
      </c>
      <c r="T45" s="14" t="str">
        <f t="shared" si="0"/>
        <v>OK</v>
      </c>
      <c r="U45" s="213"/>
      <c r="V45" s="213"/>
      <c r="W45" s="213"/>
      <c r="X45" s="220"/>
      <c r="Y45" s="220"/>
      <c r="Z45" s="221"/>
      <c r="AA45" s="220"/>
      <c r="AB45" s="213"/>
      <c r="AC45" s="197"/>
      <c r="AD45" s="197"/>
      <c r="AE45" s="197"/>
      <c r="AF45" s="197"/>
      <c r="AG45" s="204"/>
      <c r="AH45" s="204"/>
      <c r="AI45" s="204"/>
      <c r="AJ45" s="31"/>
      <c r="AK45" s="31"/>
      <c r="AL45" s="31"/>
    </row>
    <row r="46" spans="1:38" ht="45" customHeight="1" x14ac:dyDescent="0.25">
      <c r="A46" s="309">
        <v>30</v>
      </c>
      <c r="B46" s="311" t="s">
        <v>528</v>
      </c>
      <c r="C46" s="82">
        <v>84</v>
      </c>
      <c r="D46" s="92" t="s">
        <v>583</v>
      </c>
      <c r="E46" s="91" t="s">
        <v>529</v>
      </c>
      <c r="F46" s="85" t="s">
        <v>530</v>
      </c>
      <c r="G46" s="97" t="s">
        <v>611</v>
      </c>
      <c r="H46" s="238" t="s">
        <v>597</v>
      </c>
      <c r="I46" s="97">
        <v>33903017</v>
      </c>
      <c r="J46" s="101">
        <v>1357.6</v>
      </c>
      <c r="K46" s="8"/>
      <c r="L46" s="109">
        <f t="shared" si="1"/>
        <v>0</v>
      </c>
      <c r="M46" s="109">
        <f t="shared" si="2"/>
        <v>0</v>
      </c>
      <c r="N46" s="120"/>
      <c r="O46" s="119">
        <f t="shared" si="3"/>
        <v>0</v>
      </c>
      <c r="P46" s="120"/>
      <c r="Q46" s="120"/>
      <c r="R46" s="120"/>
      <c r="S46" s="13">
        <f t="shared" si="4"/>
        <v>0</v>
      </c>
      <c r="T46" s="14" t="str">
        <f t="shared" si="0"/>
        <v>OK</v>
      </c>
      <c r="U46" s="213"/>
      <c r="V46" s="213"/>
      <c r="W46" s="213"/>
      <c r="X46" s="220"/>
      <c r="Y46" s="220"/>
      <c r="Z46" s="221"/>
      <c r="AA46" s="220"/>
      <c r="AB46" s="213"/>
      <c r="AC46" s="197"/>
      <c r="AD46" s="197"/>
      <c r="AE46" s="197"/>
      <c r="AF46" s="197"/>
      <c r="AG46" s="204"/>
      <c r="AH46" s="204"/>
      <c r="AI46" s="204"/>
      <c r="AJ46" s="31"/>
      <c r="AK46" s="31"/>
      <c r="AL46" s="31"/>
    </row>
    <row r="47" spans="1:38" ht="45" customHeight="1" x14ac:dyDescent="0.25">
      <c r="A47" s="310"/>
      <c r="B47" s="312"/>
      <c r="C47" s="82">
        <v>85</v>
      </c>
      <c r="D47" s="92" t="s">
        <v>584</v>
      </c>
      <c r="E47" s="91" t="s">
        <v>529</v>
      </c>
      <c r="F47" s="85" t="s">
        <v>530</v>
      </c>
      <c r="G47" s="97" t="s">
        <v>611</v>
      </c>
      <c r="H47" s="238" t="s">
        <v>597</v>
      </c>
      <c r="I47" s="97">
        <v>33903017</v>
      </c>
      <c r="J47" s="101">
        <v>1413.46</v>
      </c>
      <c r="K47" s="8"/>
      <c r="L47" s="109">
        <f t="shared" si="1"/>
        <v>0</v>
      </c>
      <c r="M47" s="109">
        <f t="shared" si="2"/>
        <v>0</v>
      </c>
      <c r="N47" s="120"/>
      <c r="O47" s="119">
        <f t="shared" si="3"/>
        <v>0</v>
      </c>
      <c r="P47" s="120"/>
      <c r="Q47" s="120"/>
      <c r="R47" s="120"/>
      <c r="S47" s="13">
        <f t="shared" si="4"/>
        <v>0</v>
      </c>
      <c r="T47" s="14" t="str">
        <f t="shared" si="0"/>
        <v>OK</v>
      </c>
      <c r="U47" s="213"/>
      <c r="V47" s="213"/>
      <c r="W47" s="213"/>
      <c r="X47" s="220"/>
      <c r="Y47" s="220"/>
      <c r="Z47" s="221"/>
      <c r="AA47" s="220"/>
      <c r="AB47" s="213"/>
      <c r="AC47" s="197"/>
      <c r="AD47" s="197"/>
      <c r="AE47" s="197"/>
      <c r="AF47" s="197"/>
      <c r="AG47" s="204"/>
      <c r="AH47" s="204"/>
      <c r="AI47" s="204"/>
      <c r="AJ47" s="31"/>
      <c r="AK47" s="31"/>
      <c r="AL47" s="31"/>
    </row>
    <row r="48" spans="1:38" ht="45" customHeight="1" x14ac:dyDescent="0.25">
      <c r="A48" s="310"/>
      <c r="B48" s="312"/>
      <c r="C48" s="82">
        <v>86</v>
      </c>
      <c r="D48" s="92" t="s">
        <v>585</v>
      </c>
      <c r="E48" s="91" t="s">
        <v>529</v>
      </c>
      <c r="F48" s="85" t="s">
        <v>530</v>
      </c>
      <c r="G48" s="97" t="s">
        <v>611</v>
      </c>
      <c r="H48" s="238" t="s">
        <v>597</v>
      </c>
      <c r="I48" s="97">
        <v>33903017</v>
      </c>
      <c r="J48" s="101">
        <v>1452.36</v>
      </c>
      <c r="K48" s="8"/>
      <c r="L48" s="109">
        <f t="shared" si="1"/>
        <v>0</v>
      </c>
      <c r="M48" s="109">
        <f t="shared" si="2"/>
        <v>0</v>
      </c>
      <c r="N48" s="120"/>
      <c r="O48" s="119">
        <f t="shared" si="3"/>
        <v>0</v>
      </c>
      <c r="P48" s="120"/>
      <c r="Q48" s="120"/>
      <c r="R48" s="120"/>
      <c r="S48" s="13">
        <f t="shared" si="4"/>
        <v>0</v>
      </c>
      <c r="T48" s="14" t="str">
        <f t="shared" si="0"/>
        <v>OK</v>
      </c>
      <c r="U48" s="213"/>
      <c r="V48" s="213"/>
      <c r="W48" s="213"/>
      <c r="X48" s="220"/>
      <c r="Y48" s="220"/>
      <c r="Z48" s="221"/>
      <c r="AA48" s="220"/>
      <c r="AB48" s="213"/>
      <c r="AC48" s="197"/>
      <c r="AD48" s="197"/>
      <c r="AE48" s="197"/>
      <c r="AF48" s="197"/>
      <c r="AG48" s="204"/>
      <c r="AH48" s="204"/>
      <c r="AI48" s="204"/>
      <c r="AJ48" s="31"/>
      <c r="AK48" s="31"/>
      <c r="AL48" s="31"/>
    </row>
    <row r="49" spans="1:38" ht="45" customHeight="1" x14ac:dyDescent="0.25">
      <c r="A49" s="310"/>
      <c r="B49" s="313"/>
      <c r="C49" s="82">
        <v>87</v>
      </c>
      <c r="D49" s="92" t="s">
        <v>586</v>
      </c>
      <c r="E49" s="91" t="s">
        <v>529</v>
      </c>
      <c r="F49" s="85" t="s">
        <v>530</v>
      </c>
      <c r="G49" s="97" t="s">
        <v>611</v>
      </c>
      <c r="H49" s="238" t="s">
        <v>597</v>
      </c>
      <c r="I49" s="97">
        <v>33903017</v>
      </c>
      <c r="J49" s="101">
        <v>1462.34</v>
      </c>
      <c r="K49" s="8"/>
      <c r="L49" s="109">
        <f t="shared" si="1"/>
        <v>0</v>
      </c>
      <c r="M49" s="109">
        <f t="shared" si="2"/>
        <v>0</v>
      </c>
      <c r="N49" s="120"/>
      <c r="O49" s="119">
        <f t="shared" si="3"/>
        <v>0</v>
      </c>
      <c r="P49" s="120"/>
      <c r="Q49" s="120"/>
      <c r="R49" s="120"/>
      <c r="S49" s="13">
        <f t="shared" si="4"/>
        <v>0</v>
      </c>
      <c r="T49" s="14" t="str">
        <f t="shared" si="0"/>
        <v>OK</v>
      </c>
      <c r="U49" s="213"/>
      <c r="V49" s="213"/>
      <c r="W49" s="213"/>
      <c r="X49" s="220"/>
      <c r="Y49" s="220"/>
      <c r="Z49" s="221"/>
      <c r="AA49" s="220"/>
      <c r="AB49" s="213"/>
      <c r="AC49" s="197"/>
      <c r="AD49" s="197"/>
      <c r="AE49" s="197"/>
      <c r="AF49" s="197"/>
      <c r="AG49" s="204"/>
      <c r="AH49" s="204"/>
      <c r="AI49" s="204"/>
      <c r="AJ49" s="31"/>
      <c r="AK49" s="31"/>
      <c r="AL49" s="31"/>
    </row>
    <row r="50" spans="1:38" ht="45" customHeight="1" x14ac:dyDescent="0.25">
      <c r="A50" s="305">
        <v>32</v>
      </c>
      <c r="B50" s="307" t="s">
        <v>532</v>
      </c>
      <c r="C50" s="77">
        <v>89</v>
      </c>
      <c r="D50" s="95" t="s">
        <v>587</v>
      </c>
      <c r="E50" s="94" t="s">
        <v>533</v>
      </c>
      <c r="F50" s="46" t="s">
        <v>531</v>
      </c>
      <c r="G50" s="54" t="s">
        <v>612</v>
      </c>
      <c r="H50" s="38" t="s">
        <v>597</v>
      </c>
      <c r="I50" s="54">
        <v>33903041</v>
      </c>
      <c r="J50" s="100">
        <v>68.25</v>
      </c>
      <c r="K50" s="8"/>
      <c r="L50" s="109">
        <f t="shared" si="1"/>
        <v>20</v>
      </c>
      <c r="M50" s="109">
        <f t="shared" si="2"/>
        <v>20</v>
      </c>
      <c r="N50" s="120">
        <v>20</v>
      </c>
      <c r="O50" s="119">
        <f t="shared" si="3"/>
        <v>0</v>
      </c>
      <c r="P50" s="120"/>
      <c r="Q50" s="120"/>
      <c r="R50" s="120"/>
      <c r="S50" s="13">
        <f t="shared" si="4"/>
        <v>0</v>
      </c>
      <c r="T50" s="14" t="str">
        <f t="shared" si="0"/>
        <v>OK</v>
      </c>
      <c r="U50" s="213"/>
      <c r="V50" s="213"/>
      <c r="W50" s="213"/>
      <c r="X50" s="220"/>
      <c r="Y50" s="220"/>
      <c r="Z50" s="221"/>
      <c r="AA50" s="220"/>
      <c r="AB50" s="213"/>
      <c r="AC50" s="197"/>
      <c r="AD50" s="197"/>
      <c r="AE50" s="197"/>
      <c r="AF50" s="197"/>
      <c r="AG50" s="243">
        <v>20</v>
      </c>
      <c r="AH50" s="204"/>
      <c r="AI50" s="204"/>
      <c r="AJ50" s="31"/>
      <c r="AK50" s="31"/>
      <c r="AL50" s="31"/>
    </row>
    <row r="51" spans="1:38" ht="45" customHeight="1" x14ac:dyDescent="0.25">
      <c r="A51" s="315"/>
      <c r="B51" s="314"/>
      <c r="C51" s="77">
        <v>90</v>
      </c>
      <c r="D51" s="95" t="s">
        <v>588</v>
      </c>
      <c r="E51" s="94" t="s">
        <v>534</v>
      </c>
      <c r="F51" s="46" t="s">
        <v>531</v>
      </c>
      <c r="G51" s="54" t="s">
        <v>612</v>
      </c>
      <c r="H51" s="38" t="s">
        <v>597</v>
      </c>
      <c r="I51" s="54">
        <v>33903041</v>
      </c>
      <c r="J51" s="100">
        <v>72.45</v>
      </c>
      <c r="K51" s="8"/>
      <c r="L51" s="109">
        <f t="shared" si="1"/>
        <v>20</v>
      </c>
      <c r="M51" s="109">
        <f t="shared" si="2"/>
        <v>20</v>
      </c>
      <c r="N51" s="120">
        <v>20</v>
      </c>
      <c r="O51" s="119">
        <f t="shared" si="3"/>
        <v>0</v>
      </c>
      <c r="P51" s="120"/>
      <c r="Q51" s="120"/>
      <c r="R51" s="120"/>
      <c r="S51" s="13">
        <f t="shared" si="4"/>
        <v>0</v>
      </c>
      <c r="T51" s="14" t="str">
        <f t="shared" si="0"/>
        <v>OK</v>
      </c>
      <c r="U51" s="213"/>
      <c r="V51" s="213"/>
      <c r="W51" s="213"/>
      <c r="X51" s="220"/>
      <c r="Y51" s="220"/>
      <c r="Z51" s="221"/>
      <c r="AA51" s="220"/>
      <c r="AB51" s="213"/>
      <c r="AC51" s="197"/>
      <c r="AD51" s="197"/>
      <c r="AE51" s="197"/>
      <c r="AF51" s="197"/>
      <c r="AG51" s="243">
        <v>20</v>
      </c>
      <c r="AH51" s="204"/>
      <c r="AI51" s="204"/>
      <c r="AJ51" s="31"/>
      <c r="AK51" s="31"/>
      <c r="AL51" s="31"/>
    </row>
    <row r="52" spans="1:38" ht="45" customHeight="1" x14ac:dyDescent="0.25">
      <c r="A52" s="315"/>
      <c r="B52" s="314"/>
      <c r="C52" s="77">
        <v>91</v>
      </c>
      <c r="D52" s="95" t="s">
        <v>589</v>
      </c>
      <c r="E52" s="94" t="s">
        <v>535</v>
      </c>
      <c r="F52" s="46" t="s">
        <v>531</v>
      </c>
      <c r="G52" s="54" t="s">
        <v>612</v>
      </c>
      <c r="H52" s="38" t="s">
        <v>597</v>
      </c>
      <c r="I52" s="54">
        <v>33903041</v>
      </c>
      <c r="J52" s="100">
        <v>71.400000000000006</v>
      </c>
      <c r="K52" s="8"/>
      <c r="L52" s="109">
        <f t="shared" si="1"/>
        <v>20</v>
      </c>
      <c r="M52" s="109">
        <f t="shared" si="2"/>
        <v>20</v>
      </c>
      <c r="N52" s="120">
        <v>20</v>
      </c>
      <c r="O52" s="119">
        <f t="shared" si="3"/>
        <v>0</v>
      </c>
      <c r="P52" s="120"/>
      <c r="Q52" s="120"/>
      <c r="R52" s="120"/>
      <c r="S52" s="13">
        <f t="shared" si="4"/>
        <v>0</v>
      </c>
      <c r="T52" s="14" t="str">
        <f t="shared" si="0"/>
        <v>OK</v>
      </c>
      <c r="U52" s="213"/>
      <c r="V52" s="213"/>
      <c r="W52" s="213"/>
      <c r="X52" s="220"/>
      <c r="Y52" s="220"/>
      <c r="Z52" s="221"/>
      <c r="AA52" s="220"/>
      <c r="AB52" s="213"/>
      <c r="AC52" s="197"/>
      <c r="AD52" s="197"/>
      <c r="AE52" s="197"/>
      <c r="AF52" s="197"/>
      <c r="AG52" s="243">
        <v>20</v>
      </c>
      <c r="AH52" s="204"/>
      <c r="AI52" s="204"/>
      <c r="AJ52" s="31"/>
      <c r="AK52" s="31"/>
      <c r="AL52" s="31"/>
    </row>
    <row r="53" spans="1:38" ht="45" customHeight="1" x14ac:dyDescent="0.25">
      <c r="A53" s="315"/>
      <c r="B53" s="314"/>
      <c r="C53" s="77">
        <v>92</v>
      </c>
      <c r="D53" s="95" t="s">
        <v>590</v>
      </c>
      <c r="E53" s="94" t="s">
        <v>536</v>
      </c>
      <c r="F53" s="46" t="s">
        <v>531</v>
      </c>
      <c r="G53" s="54" t="s">
        <v>612</v>
      </c>
      <c r="H53" s="38" t="s">
        <v>597</v>
      </c>
      <c r="I53" s="54">
        <v>33903041</v>
      </c>
      <c r="J53" s="100">
        <v>99.75</v>
      </c>
      <c r="K53" s="8"/>
      <c r="L53" s="109">
        <f t="shared" si="1"/>
        <v>20</v>
      </c>
      <c r="M53" s="109">
        <f t="shared" si="2"/>
        <v>20</v>
      </c>
      <c r="N53" s="120">
        <v>20</v>
      </c>
      <c r="O53" s="119">
        <f t="shared" si="3"/>
        <v>0</v>
      </c>
      <c r="P53" s="120"/>
      <c r="Q53" s="120"/>
      <c r="R53" s="120"/>
      <c r="S53" s="13">
        <f t="shared" si="4"/>
        <v>0</v>
      </c>
      <c r="T53" s="14" t="str">
        <f t="shared" si="0"/>
        <v>OK</v>
      </c>
      <c r="U53" s="213"/>
      <c r="V53" s="213"/>
      <c r="W53" s="213"/>
      <c r="X53" s="220"/>
      <c r="Y53" s="220"/>
      <c r="Z53" s="221"/>
      <c r="AA53" s="220"/>
      <c r="AB53" s="213"/>
      <c r="AC53" s="197"/>
      <c r="AD53" s="197"/>
      <c r="AE53" s="197"/>
      <c r="AF53" s="197"/>
      <c r="AG53" s="243">
        <v>20</v>
      </c>
      <c r="AH53" s="204"/>
      <c r="AI53" s="204"/>
      <c r="AJ53" s="31"/>
      <c r="AK53" s="31"/>
      <c r="AL53" s="31"/>
    </row>
    <row r="54" spans="1:38" ht="45" customHeight="1" x14ac:dyDescent="0.25">
      <c r="A54" s="315"/>
      <c r="B54" s="314"/>
      <c r="C54" s="77">
        <v>93</v>
      </c>
      <c r="D54" s="95" t="s">
        <v>591</v>
      </c>
      <c r="E54" s="94" t="s">
        <v>537</v>
      </c>
      <c r="F54" s="46" t="s">
        <v>531</v>
      </c>
      <c r="G54" s="54" t="s">
        <v>612</v>
      </c>
      <c r="H54" s="38" t="s">
        <v>597</v>
      </c>
      <c r="I54" s="54">
        <v>33903041</v>
      </c>
      <c r="J54" s="100">
        <v>136.5</v>
      </c>
      <c r="K54" s="8"/>
      <c r="L54" s="109">
        <f t="shared" si="1"/>
        <v>20</v>
      </c>
      <c r="M54" s="109">
        <f t="shared" si="2"/>
        <v>20</v>
      </c>
      <c r="N54" s="120">
        <v>20</v>
      </c>
      <c r="O54" s="119">
        <f t="shared" si="3"/>
        <v>0</v>
      </c>
      <c r="P54" s="120"/>
      <c r="Q54" s="120"/>
      <c r="R54" s="120"/>
      <c r="S54" s="13">
        <f t="shared" si="4"/>
        <v>0</v>
      </c>
      <c r="T54" s="14" t="str">
        <f t="shared" si="0"/>
        <v>OK</v>
      </c>
      <c r="U54" s="213"/>
      <c r="V54" s="213"/>
      <c r="W54" s="213"/>
      <c r="X54" s="220"/>
      <c r="Y54" s="220"/>
      <c r="Z54" s="221"/>
      <c r="AA54" s="220"/>
      <c r="AB54" s="213"/>
      <c r="AC54" s="197"/>
      <c r="AD54" s="197"/>
      <c r="AE54" s="197"/>
      <c r="AF54" s="197"/>
      <c r="AG54" s="243">
        <v>20</v>
      </c>
      <c r="AH54" s="204"/>
      <c r="AI54" s="204"/>
      <c r="AJ54" s="31"/>
      <c r="AK54" s="31"/>
      <c r="AL54" s="31"/>
    </row>
    <row r="55" spans="1:38" ht="45" customHeight="1" x14ac:dyDescent="0.25">
      <c r="A55" s="315"/>
      <c r="B55" s="314"/>
      <c r="C55" s="77">
        <v>94</v>
      </c>
      <c r="D55" s="95" t="s">
        <v>592</v>
      </c>
      <c r="E55" s="94" t="s">
        <v>534</v>
      </c>
      <c r="F55" s="46" t="s">
        <v>531</v>
      </c>
      <c r="G55" s="54" t="s">
        <v>612</v>
      </c>
      <c r="H55" s="38" t="s">
        <v>597</v>
      </c>
      <c r="I55" s="54">
        <v>33903041</v>
      </c>
      <c r="J55" s="100">
        <v>72.45</v>
      </c>
      <c r="K55" s="8">
        <v>15</v>
      </c>
      <c r="L55" s="109">
        <f t="shared" si="1"/>
        <v>15</v>
      </c>
      <c r="M55" s="109">
        <f t="shared" si="2"/>
        <v>15</v>
      </c>
      <c r="N55" s="120"/>
      <c r="O55" s="119">
        <f t="shared" si="3"/>
        <v>3</v>
      </c>
      <c r="P55" s="120"/>
      <c r="Q55" s="120"/>
      <c r="R55" s="120"/>
      <c r="S55" s="13">
        <f t="shared" si="4"/>
        <v>0</v>
      </c>
      <c r="T55" s="14" t="str">
        <f t="shared" si="0"/>
        <v>OK</v>
      </c>
      <c r="U55" s="198">
        <v>15</v>
      </c>
      <c r="V55" s="213"/>
      <c r="W55" s="213"/>
      <c r="X55" s="220"/>
      <c r="Y55" s="220"/>
      <c r="Z55" s="221"/>
      <c r="AA55" s="220"/>
      <c r="AB55" s="213"/>
      <c r="AC55" s="197"/>
      <c r="AD55" s="197"/>
      <c r="AE55" s="197"/>
      <c r="AF55" s="197"/>
      <c r="AG55" s="204"/>
      <c r="AH55" s="204"/>
      <c r="AI55" s="204"/>
      <c r="AJ55" s="31"/>
      <c r="AK55" s="31"/>
      <c r="AL55" s="31"/>
    </row>
    <row r="56" spans="1:38" ht="45" customHeight="1" x14ac:dyDescent="0.25">
      <c r="A56" s="315"/>
      <c r="B56" s="314"/>
      <c r="C56" s="77">
        <v>95</v>
      </c>
      <c r="D56" s="95" t="s">
        <v>593</v>
      </c>
      <c r="E56" s="94" t="s">
        <v>535</v>
      </c>
      <c r="F56" s="46" t="s">
        <v>531</v>
      </c>
      <c r="G56" s="54" t="s">
        <v>612</v>
      </c>
      <c r="H56" s="38" t="s">
        <v>597</v>
      </c>
      <c r="I56" s="54">
        <v>33903041</v>
      </c>
      <c r="J56" s="100">
        <v>71.400000000000006</v>
      </c>
      <c r="K56" s="8">
        <v>15</v>
      </c>
      <c r="L56" s="109">
        <f t="shared" si="1"/>
        <v>30</v>
      </c>
      <c r="M56" s="109">
        <f t="shared" si="2"/>
        <v>30</v>
      </c>
      <c r="N56" s="120">
        <v>15</v>
      </c>
      <c r="O56" s="119">
        <f t="shared" si="3"/>
        <v>3</v>
      </c>
      <c r="P56" s="120"/>
      <c r="Q56" s="120"/>
      <c r="R56" s="120"/>
      <c r="S56" s="13">
        <f t="shared" si="4"/>
        <v>0</v>
      </c>
      <c r="T56" s="14" t="str">
        <f t="shared" si="0"/>
        <v>OK</v>
      </c>
      <c r="U56" s="198">
        <v>15</v>
      </c>
      <c r="V56" s="213"/>
      <c r="W56" s="213"/>
      <c r="X56" s="220"/>
      <c r="Y56" s="220"/>
      <c r="Z56" s="221"/>
      <c r="AA56" s="220"/>
      <c r="AB56" s="213"/>
      <c r="AC56" s="197"/>
      <c r="AD56" s="197"/>
      <c r="AE56" s="197"/>
      <c r="AF56" s="197"/>
      <c r="AG56" s="243">
        <v>15</v>
      </c>
      <c r="AH56" s="204"/>
      <c r="AI56" s="204"/>
      <c r="AJ56" s="31"/>
      <c r="AK56" s="31"/>
      <c r="AL56" s="31"/>
    </row>
    <row r="57" spans="1:38" ht="45" customHeight="1" x14ac:dyDescent="0.25">
      <c r="A57" s="315"/>
      <c r="B57" s="308"/>
      <c r="C57" s="77">
        <v>96</v>
      </c>
      <c r="D57" s="67" t="s">
        <v>594</v>
      </c>
      <c r="E57" s="68" t="s">
        <v>537</v>
      </c>
      <c r="F57" s="46" t="s">
        <v>531</v>
      </c>
      <c r="G57" s="54" t="s">
        <v>612</v>
      </c>
      <c r="H57" s="38" t="s">
        <v>597</v>
      </c>
      <c r="I57" s="54">
        <v>33903041</v>
      </c>
      <c r="J57" s="100">
        <v>136.5</v>
      </c>
      <c r="K57" s="8"/>
      <c r="L57" s="109">
        <f t="shared" si="1"/>
        <v>0</v>
      </c>
      <c r="M57" s="109">
        <f t="shared" si="2"/>
        <v>0</v>
      </c>
      <c r="N57" s="120"/>
      <c r="O57" s="119">
        <f t="shared" si="3"/>
        <v>0</v>
      </c>
      <c r="P57" s="120"/>
      <c r="Q57" s="120"/>
      <c r="R57" s="120"/>
      <c r="S57" s="13">
        <f t="shared" si="4"/>
        <v>0</v>
      </c>
      <c r="T57" s="14" t="str">
        <f t="shared" si="0"/>
        <v>OK</v>
      </c>
      <c r="U57" s="213"/>
      <c r="V57" s="213"/>
      <c r="W57" s="213"/>
      <c r="X57" s="220"/>
      <c r="Y57" s="220"/>
      <c r="Z57" s="221"/>
      <c r="AA57" s="220"/>
      <c r="AB57" s="213"/>
      <c r="AC57" s="197"/>
      <c r="AD57" s="197"/>
      <c r="AE57" s="197"/>
      <c r="AF57" s="197"/>
      <c r="AG57" s="204"/>
      <c r="AH57" s="204"/>
      <c r="AI57" s="204"/>
      <c r="AJ57" s="31"/>
      <c r="AK57" s="31"/>
      <c r="AL57" s="31"/>
    </row>
    <row r="58" spans="1:38" ht="45" customHeight="1" x14ac:dyDescent="0.25">
      <c r="A58" s="80">
        <v>36</v>
      </c>
      <c r="B58" s="81" t="s">
        <v>538</v>
      </c>
      <c r="C58" s="82">
        <v>101</v>
      </c>
      <c r="D58" s="86" t="s">
        <v>595</v>
      </c>
      <c r="E58" s="87" t="s">
        <v>539</v>
      </c>
      <c r="F58" s="85" t="s">
        <v>540</v>
      </c>
      <c r="G58" s="97" t="s">
        <v>613</v>
      </c>
      <c r="H58" s="238" t="s">
        <v>597</v>
      </c>
      <c r="I58" s="97">
        <v>33903035</v>
      </c>
      <c r="J58" s="101">
        <v>204.7</v>
      </c>
      <c r="K58" s="8">
        <v>15</v>
      </c>
      <c r="L58" s="109">
        <f t="shared" si="1"/>
        <v>0</v>
      </c>
      <c r="M58" s="109">
        <f t="shared" si="2"/>
        <v>0</v>
      </c>
      <c r="N58" s="120"/>
      <c r="O58" s="119">
        <f t="shared" si="3"/>
        <v>3</v>
      </c>
      <c r="P58" s="120"/>
      <c r="Q58" s="120"/>
      <c r="R58" s="120"/>
      <c r="S58" s="13">
        <f t="shared" si="4"/>
        <v>15</v>
      </c>
      <c r="T58" s="14" t="str">
        <f t="shared" si="0"/>
        <v>OK</v>
      </c>
      <c r="U58" s="213"/>
      <c r="V58" s="213"/>
      <c r="W58" s="213"/>
      <c r="X58" s="220"/>
      <c r="Y58" s="220"/>
      <c r="Z58" s="221"/>
      <c r="AA58" s="220"/>
      <c r="AB58" s="213"/>
      <c r="AC58" s="197"/>
      <c r="AD58" s="197"/>
      <c r="AE58" s="197"/>
      <c r="AF58" s="197"/>
      <c r="AG58" s="204"/>
      <c r="AH58" s="204"/>
      <c r="AI58" s="204"/>
      <c r="AJ58" s="31"/>
      <c r="AK58" s="31"/>
      <c r="AL58" s="31"/>
    </row>
    <row r="59" spans="1:38" ht="45" customHeight="1" x14ac:dyDescent="0.25">
      <c r="K59" s="4">
        <f>SUM(K4:K58)</f>
        <v>310</v>
      </c>
      <c r="S59" s="16">
        <f>SUM(S4:S58)</f>
        <v>138</v>
      </c>
      <c r="U59" s="199">
        <v>2157.75</v>
      </c>
      <c r="V59" s="199">
        <v>2157.75</v>
      </c>
      <c r="W59" s="199">
        <v>2157.75</v>
      </c>
      <c r="X59" s="199">
        <v>2157.75</v>
      </c>
      <c r="Y59" s="199">
        <v>2157.75</v>
      </c>
      <c r="Z59" s="199">
        <v>2157.75</v>
      </c>
      <c r="AA59" s="199">
        <v>2157.75</v>
      </c>
      <c r="AB59" s="199">
        <v>2157.75</v>
      </c>
      <c r="AC59" s="199">
        <v>2157.75</v>
      </c>
      <c r="AD59" s="199">
        <v>2157.75</v>
      </c>
      <c r="AE59" s="199">
        <v>2157.75</v>
      </c>
      <c r="AF59" s="199">
        <v>2157.75</v>
      </c>
      <c r="AG59" s="199">
        <v>2157.75</v>
      </c>
      <c r="AH59" s="199">
        <v>2157.75</v>
      </c>
      <c r="AI59" s="199">
        <v>2157.75</v>
      </c>
      <c r="AJ59" s="199">
        <v>2157.75</v>
      </c>
      <c r="AK59" s="199">
        <v>2157.75</v>
      </c>
      <c r="AL59" s="199">
        <v>2157.75</v>
      </c>
    </row>
    <row r="60" spans="1:38" ht="45" customHeight="1" x14ac:dyDescent="0.25">
      <c r="K60" s="160">
        <f>SUMPRODUCT($J$4:$J$58,K4:K58)</f>
        <v>72504.76999999999</v>
      </c>
      <c r="L60" s="160">
        <f t="shared" ref="L60:M60" si="5">SUMPRODUCT($J$4:$J$58,L4:L58)</f>
        <v>92532.66</v>
      </c>
      <c r="M60" s="160">
        <f t="shared" si="5"/>
        <v>92532.66</v>
      </c>
      <c r="U60" s="201"/>
      <c r="V60" s="201"/>
      <c r="W60" s="201"/>
      <c r="X60" s="201"/>
      <c r="Y60" s="201"/>
      <c r="Z60" s="201"/>
      <c r="AA60" s="201"/>
      <c r="AB60" s="201"/>
      <c r="AC60" s="201"/>
      <c r="AD60" s="201"/>
      <c r="AE60" s="201"/>
      <c r="AF60" s="201"/>
      <c r="AG60" s="201"/>
      <c r="AH60" s="201"/>
      <c r="AI60" s="201"/>
    </row>
    <row r="61" spans="1:38" ht="45" customHeight="1" x14ac:dyDescent="0.25">
      <c r="U61" s="201"/>
      <c r="V61" s="201"/>
      <c r="W61" s="201"/>
      <c r="X61" s="201"/>
      <c r="Y61" s="201"/>
      <c r="Z61" s="201"/>
      <c r="AA61" s="201"/>
      <c r="AB61" s="201"/>
      <c r="AC61" s="201"/>
      <c r="AD61" s="201"/>
      <c r="AE61" s="201"/>
      <c r="AF61" s="201"/>
      <c r="AG61" s="201"/>
      <c r="AH61" s="201"/>
      <c r="AI61" s="201"/>
    </row>
    <row r="62" spans="1:38" ht="45" customHeight="1" x14ac:dyDescent="0.25">
      <c r="U62" s="201"/>
      <c r="V62" s="201"/>
      <c r="W62" s="201"/>
      <c r="X62" s="201"/>
      <c r="Y62" s="201"/>
      <c r="Z62" s="201"/>
      <c r="AA62" s="201"/>
      <c r="AB62" s="201"/>
      <c r="AC62" s="201"/>
      <c r="AD62" s="201"/>
      <c r="AE62" s="201"/>
      <c r="AF62" s="201"/>
      <c r="AG62" s="201"/>
      <c r="AH62" s="201"/>
      <c r="AI62" s="201"/>
    </row>
    <row r="63" spans="1:38" ht="45" customHeight="1" x14ac:dyDescent="0.25">
      <c r="U63" s="201"/>
      <c r="V63" s="201"/>
      <c r="W63" s="201"/>
      <c r="X63" s="201"/>
      <c r="Y63" s="201"/>
      <c r="Z63" s="201"/>
      <c r="AA63" s="201"/>
      <c r="AB63" s="201"/>
      <c r="AC63" s="201"/>
      <c r="AD63" s="201"/>
      <c r="AE63" s="201"/>
      <c r="AF63" s="201"/>
      <c r="AG63" s="201"/>
      <c r="AH63" s="201"/>
      <c r="AI63" s="201"/>
    </row>
    <row r="64" spans="1:38" ht="45" customHeight="1" x14ac:dyDescent="0.25">
      <c r="U64" s="201"/>
      <c r="V64" s="201"/>
      <c r="W64" s="201"/>
      <c r="X64" s="201"/>
      <c r="Y64" s="201"/>
      <c r="Z64" s="201"/>
      <c r="AA64" s="201"/>
      <c r="AB64" s="201"/>
      <c r="AC64" s="201"/>
      <c r="AD64" s="201"/>
      <c r="AE64" s="201"/>
      <c r="AF64" s="201"/>
      <c r="AG64" s="201"/>
      <c r="AH64" s="201"/>
      <c r="AI64" s="201"/>
    </row>
    <row r="65" spans="21:35" ht="45" customHeight="1" x14ac:dyDescent="0.25">
      <c r="U65" s="201"/>
      <c r="V65" s="201"/>
      <c r="W65" s="201"/>
      <c r="X65" s="201"/>
      <c r="Y65" s="201"/>
      <c r="Z65" s="201"/>
      <c r="AA65" s="201"/>
      <c r="AB65" s="201"/>
      <c r="AC65" s="201"/>
      <c r="AD65" s="201"/>
      <c r="AE65" s="201"/>
      <c r="AF65" s="201"/>
      <c r="AG65" s="201"/>
      <c r="AH65" s="201"/>
      <c r="AI65" s="201"/>
    </row>
    <row r="66" spans="21:35" ht="45" customHeight="1" x14ac:dyDescent="0.25">
      <c r="U66" s="201"/>
      <c r="V66" s="201"/>
      <c r="W66" s="201"/>
      <c r="X66" s="201"/>
      <c r="Y66" s="201"/>
      <c r="Z66" s="201"/>
      <c r="AA66" s="201"/>
      <c r="AB66" s="201"/>
      <c r="AC66" s="201"/>
      <c r="AD66" s="201"/>
      <c r="AE66" s="201"/>
      <c r="AF66" s="201"/>
      <c r="AG66" s="201"/>
      <c r="AH66" s="201"/>
      <c r="AI66" s="201"/>
    </row>
    <row r="67" spans="21:35" ht="45" customHeight="1" x14ac:dyDescent="0.25">
      <c r="U67" s="201"/>
      <c r="V67" s="201"/>
      <c r="W67" s="201"/>
      <c r="X67" s="201"/>
      <c r="Y67" s="201"/>
      <c r="Z67" s="201"/>
      <c r="AA67" s="201"/>
      <c r="AB67" s="201"/>
      <c r="AC67" s="201"/>
      <c r="AD67" s="201"/>
      <c r="AE67" s="201"/>
      <c r="AF67" s="201"/>
      <c r="AG67" s="201"/>
      <c r="AH67" s="201"/>
      <c r="AI67" s="201"/>
    </row>
    <row r="68" spans="21:35" ht="45" customHeight="1" x14ac:dyDescent="0.25">
      <c r="U68" s="201"/>
      <c r="V68" s="201"/>
      <c r="W68" s="201"/>
      <c r="X68" s="201"/>
      <c r="Y68" s="201"/>
      <c r="Z68" s="201"/>
      <c r="AA68" s="201"/>
      <c r="AB68" s="201"/>
      <c r="AC68" s="201"/>
      <c r="AD68" s="201"/>
      <c r="AE68" s="201"/>
      <c r="AF68" s="201"/>
      <c r="AG68" s="201"/>
      <c r="AH68" s="201"/>
      <c r="AI68" s="201"/>
    </row>
    <row r="69" spans="21:35" ht="45" customHeight="1" x14ac:dyDescent="0.25">
      <c r="U69" s="201"/>
      <c r="V69" s="201"/>
      <c r="W69" s="201"/>
      <c r="X69" s="201"/>
      <c r="Y69" s="201"/>
      <c r="Z69" s="201"/>
      <c r="AA69" s="201"/>
      <c r="AB69" s="201"/>
      <c r="AC69" s="201"/>
      <c r="AD69" s="201"/>
      <c r="AE69" s="201"/>
      <c r="AF69" s="201"/>
      <c r="AG69" s="201"/>
      <c r="AH69" s="201"/>
      <c r="AI69" s="201"/>
    </row>
    <row r="70" spans="21:35" ht="45" customHeight="1" x14ac:dyDescent="0.25">
      <c r="U70" s="201"/>
      <c r="V70" s="201"/>
      <c r="W70" s="201"/>
      <c r="X70" s="201"/>
      <c r="Y70" s="201"/>
      <c r="Z70" s="201"/>
      <c r="AA70" s="201"/>
      <c r="AB70" s="201"/>
      <c r="AC70" s="201"/>
      <c r="AD70" s="201"/>
      <c r="AE70" s="201"/>
      <c r="AF70" s="201"/>
      <c r="AG70" s="201"/>
      <c r="AH70" s="201"/>
      <c r="AI70" s="201"/>
    </row>
    <row r="71" spans="21:35" ht="45" customHeight="1" x14ac:dyDescent="0.25">
      <c r="U71" s="201"/>
      <c r="V71" s="201"/>
      <c r="W71" s="201"/>
      <c r="X71" s="201"/>
      <c r="Y71" s="201"/>
      <c r="Z71" s="201"/>
      <c r="AA71" s="201"/>
      <c r="AB71" s="201"/>
      <c r="AC71" s="201"/>
      <c r="AD71" s="201"/>
      <c r="AE71" s="201"/>
      <c r="AF71" s="201"/>
      <c r="AG71" s="201"/>
      <c r="AH71" s="201"/>
      <c r="AI71" s="201"/>
    </row>
    <row r="72" spans="21:35" ht="45" customHeight="1" x14ac:dyDescent="0.25">
      <c r="U72" s="201"/>
      <c r="V72" s="201"/>
      <c r="W72" s="201"/>
      <c r="X72" s="201"/>
      <c r="Y72" s="201"/>
      <c r="Z72" s="201"/>
      <c r="AA72" s="201"/>
      <c r="AB72" s="201"/>
      <c r="AC72" s="201"/>
      <c r="AD72" s="201"/>
      <c r="AE72" s="201"/>
      <c r="AF72" s="201"/>
      <c r="AG72" s="201"/>
      <c r="AH72" s="201"/>
      <c r="AI72" s="201"/>
    </row>
    <row r="73" spans="21:35" ht="45" customHeight="1" x14ac:dyDescent="0.25">
      <c r="U73" s="201"/>
      <c r="V73" s="201"/>
      <c r="W73" s="201"/>
      <c r="X73" s="201"/>
      <c r="Y73" s="201"/>
      <c r="Z73" s="201"/>
      <c r="AA73" s="201"/>
      <c r="AB73" s="201"/>
      <c r="AC73" s="201"/>
      <c r="AD73" s="201"/>
      <c r="AE73" s="201"/>
      <c r="AF73" s="201"/>
      <c r="AG73" s="201"/>
      <c r="AH73" s="201"/>
      <c r="AI73" s="201"/>
    </row>
    <row r="74" spans="21:35" ht="45" customHeight="1" x14ac:dyDescent="0.25">
      <c r="U74" s="201"/>
      <c r="V74" s="201"/>
      <c r="W74" s="201"/>
      <c r="X74" s="201"/>
      <c r="Y74" s="201"/>
      <c r="Z74" s="201"/>
      <c r="AA74" s="201"/>
      <c r="AB74" s="201"/>
      <c r="AC74" s="201"/>
      <c r="AD74" s="201"/>
      <c r="AE74" s="201"/>
      <c r="AF74" s="201"/>
      <c r="AG74" s="201"/>
      <c r="AH74" s="201"/>
      <c r="AI74" s="201"/>
    </row>
    <row r="75" spans="21:35" ht="45" customHeight="1" x14ac:dyDescent="0.25">
      <c r="U75" s="201"/>
      <c r="V75" s="201"/>
      <c r="W75" s="201"/>
      <c r="X75" s="201"/>
      <c r="Y75" s="201"/>
      <c r="Z75" s="201"/>
      <c r="AA75" s="201"/>
      <c r="AB75" s="201"/>
      <c r="AC75" s="201"/>
      <c r="AD75" s="201"/>
      <c r="AE75" s="201"/>
      <c r="AF75" s="201"/>
      <c r="AG75" s="201"/>
      <c r="AH75" s="201"/>
      <c r="AI75" s="201"/>
    </row>
    <row r="76" spans="21:35" ht="45" customHeight="1" x14ac:dyDescent="0.25">
      <c r="U76" s="201"/>
      <c r="V76" s="201"/>
      <c r="W76" s="201"/>
      <c r="X76" s="201"/>
      <c r="Y76" s="201"/>
      <c r="Z76" s="201"/>
      <c r="AA76" s="201"/>
      <c r="AB76" s="201"/>
      <c r="AC76" s="201"/>
      <c r="AD76" s="201"/>
      <c r="AE76" s="201"/>
      <c r="AF76" s="201"/>
      <c r="AG76" s="201"/>
      <c r="AH76" s="201"/>
      <c r="AI76" s="201"/>
    </row>
    <row r="77" spans="21:35" ht="45" customHeight="1" x14ac:dyDescent="0.25">
      <c r="U77" s="201"/>
      <c r="V77" s="201"/>
      <c r="W77" s="201"/>
      <c r="X77" s="201"/>
      <c r="Y77" s="201"/>
      <c r="Z77" s="201"/>
      <c r="AA77" s="201"/>
      <c r="AB77" s="201"/>
      <c r="AC77" s="201"/>
      <c r="AD77" s="201"/>
      <c r="AE77" s="201"/>
      <c r="AF77" s="201"/>
      <c r="AG77" s="201"/>
      <c r="AH77" s="201"/>
      <c r="AI77" s="201"/>
    </row>
    <row r="78" spans="21:35" ht="45" customHeight="1" x14ac:dyDescent="0.25">
      <c r="U78" s="201"/>
      <c r="V78" s="201"/>
      <c r="W78" s="201"/>
      <c r="X78" s="201"/>
      <c r="Y78" s="201"/>
      <c r="Z78" s="201"/>
      <c r="AA78" s="201"/>
      <c r="AB78" s="201"/>
      <c r="AC78" s="201"/>
      <c r="AD78" s="201"/>
      <c r="AE78" s="201"/>
      <c r="AF78" s="201"/>
      <c r="AG78" s="201"/>
      <c r="AH78" s="201"/>
      <c r="AI78" s="201"/>
    </row>
    <row r="79" spans="21:35" ht="45" customHeight="1" x14ac:dyDescent="0.25">
      <c r="U79" s="201"/>
      <c r="V79" s="201"/>
      <c r="W79" s="201"/>
      <c r="X79" s="201"/>
      <c r="Y79" s="201"/>
      <c r="Z79" s="201"/>
      <c r="AA79" s="201"/>
      <c r="AB79" s="201"/>
      <c r="AC79" s="201"/>
      <c r="AD79" s="201"/>
      <c r="AE79" s="201"/>
      <c r="AF79" s="201"/>
      <c r="AG79" s="201"/>
      <c r="AH79" s="201"/>
      <c r="AI79" s="201"/>
    </row>
    <row r="80" spans="21:35" ht="45" customHeight="1" x14ac:dyDescent="0.25">
      <c r="U80" s="201"/>
      <c r="V80" s="201"/>
      <c r="W80" s="201"/>
      <c r="X80" s="201"/>
      <c r="Y80" s="201"/>
      <c r="Z80" s="201"/>
      <c r="AA80" s="201"/>
      <c r="AB80" s="201"/>
      <c r="AC80" s="201"/>
      <c r="AD80" s="201"/>
      <c r="AE80" s="201"/>
      <c r="AF80" s="201"/>
      <c r="AG80" s="201"/>
      <c r="AH80" s="201"/>
      <c r="AI80" s="201"/>
    </row>
    <row r="81" spans="21:35" ht="45" customHeight="1" x14ac:dyDescent="0.25">
      <c r="U81" s="201"/>
      <c r="V81" s="201"/>
      <c r="W81" s="201"/>
      <c r="X81" s="201"/>
      <c r="Y81" s="201"/>
      <c r="Z81" s="201"/>
      <c r="AA81" s="201"/>
      <c r="AB81" s="201"/>
      <c r="AC81" s="201"/>
      <c r="AD81" s="201"/>
      <c r="AE81" s="201"/>
      <c r="AF81" s="201"/>
      <c r="AG81" s="201"/>
      <c r="AH81" s="201"/>
      <c r="AI81" s="201"/>
    </row>
    <row r="82" spans="21:35" ht="45" customHeight="1" x14ac:dyDescent="0.25">
      <c r="U82" s="201"/>
      <c r="V82" s="201"/>
      <c r="W82" s="201"/>
      <c r="X82" s="201"/>
      <c r="Y82" s="201"/>
      <c r="Z82" s="201"/>
      <c r="AA82" s="201"/>
      <c r="AB82" s="201"/>
      <c r="AC82" s="201"/>
      <c r="AD82" s="201"/>
      <c r="AE82" s="201"/>
      <c r="AF82" s="201"/>
      <c r="AG82" s="201"/>
      <c r="AH82" s="201"/>
      <c r="AI82" s="201"/>
    </row>
    <row r="83" spans="21:35" ht="45" customHeight="1" x14ac:dyDescent="0.25">
      <c r="U83" s="201"/>
      <c r="V83" s="201"/>
      <c r="W83" s="201"/>
      <c r="X83" s="201"/>
      <c r="Y83" s="201"/>
      <c r="Z83" s="201"/>
      <c r="AA83" s="201"/>
      <c r="AB83" s="201"/>
      <c r="AC83" s="201"/>
      <c r="AD83" s="201"/>
      <c r="AE83" s="201"/>
      <c r="AF83" s="201"/>
      <c r="AG83" s="201"/>
      <c r="AH83" s="201"/>
      <c r="AI83" s="201"/>
    </row>
    <row r="84" spans="21:35" ht="45" customHeight="1" x14ac:dyDescent="0.25">
      <c r="U84" s="201"/>
      <c r="V84" s="201"/>
      <c r="W84" s="201"/>
      <c r="X84" s="201"/>
      <c r="Y84" s="201"/>
      <c r="Z84" s="201"/>
      <c r="AA84" s="201"/>
      <c r="AB84" s="201"/>
      <c r="AC84" s="201"/>
      <c r="AD84" s="201"/>
      <c r="AE84" s="201"/>
      <c r="AF84" s="201"/>
      <c r="AG84" s="201"/>
      <c r="AH84" s="201"/>
      <c r="AI84" s="201"/>
    </row>
    <row r="85" spans="21:35" ht="45" customHeight="1" x14ac:dyDescent="0.25">
      <c r="U85" s="201"/>
      <c r="V85" s="201"/>
      <c r="W85" s="201"/>
      <c r="X85" s="201"/>
      <c r="Y85" s="201"/>
      <c r="Z85" s="201"/>
      <c r="AA85" s="201"/>
      <c r="AB85" s="201"/>
      <c r="AC85" s="201"/>
      <c r="AD85" s="201"/>
      <c r="AE85" s="201"/>
      <c r="AF85" s="201"/>
      <c r="AG85" s="201"/>
      <c r="AH85" s="201"/>
      <c r="AI85" s="201"/>
    </row>
    <row r="86" spans="21:35" ht="45" customHeight="1" x14ac:dyDescent="0.25">
      <c r="U86" s="201"/>
      <c r="V86" s="201"/>
      <c r="W86" s="201"/>
      <c r="X86" s="201"/>
      <c r="Y86" s="201"/>
      <c r="Z86" s="201"/>
      <c r="AA86" s="201"/>
      <c r="AB86" s="201"/>
      <c r="AC86" s="201"/>
      <c r="AD86" s="201"/>
      <c r="AE86" s="201"/>
      <c r="AF86" s="201"/>
      <c r="AG86" s="201"/>
      <c r="AH86" s="201"/>
      <c r="AI86" s="201"/>
    </row>
    <row r="87" spans="21:35" ht="45" customHeight="1" x14ac:dyDescent="0.25">
      <c r="U87" s="201"/>
      <c r="V87" s="201"/>
      <c r="W87" s="201"/>
      <c r="X87" s="201"/>
      <c r="Y87" s="201"/>
      <c r="Z87" s="201"/>
      <c r="AA87" s="201"/>
      <c r="AB87" s="201"/>
      <c r="AC87" s="201"/>
      <c r="AD87" s="201"/>
      <c r="AE87" s="201"/>
      <c r="AF87" s="201"/>
      <c r="AG87" s="201"/>
      <c r="AH87" s="201"/>
      <c r="AI87" s="201"/>
    </row>
    <row r="88" spans="21:35" ht="45" customHeight="1" x14ac:dyDescent="0.25">
      <c r="U88" s="201"/>
      <c r="V88" s="201"/>
      <c r="W88" s="201"/>
      <c r="X88" s="201"/>
      <c r="Y88" s="201"/>
      <c r="Z88" s="201"/>
      <c r="AA88" s="201"/>
      <c r="AB88" s="201"/>
      <c r="AC88" s="201"/>
      <c r="AD88" s="201"/>
      <c r="AE88" s="201"/>
      <c r="AF88" s="201"/>
      <c r="AG88" s="201"/>
      <c r="AH88" s="201"/>
      <c r="AI88" s="201"/>
    </row>
    <row r="89" spans="21:35" ht="45" customHeight="1" x14ac:dyDescent="0.25">
      <c r="U89" s="201"/>
      <c r="V89" s="201"/>
      <c r="W89" s="201"/>
      <c r="X89" s="201"/>
      <c r="Y89" s="201"/>
      <c r="Z89" s="201"/>
      <c r="AA89" s="201"/>
      <c r="AB89" s="201"/>
      <c r="AC89" s="201"/>
      <c r="AD89" s="201"/>
      <c r="AE89" s="201"/>
      <c r="AF89" s="201"/>
      <c r="AG89" s="201"/>
      <c r="AH89" s="201"/>
      <c r="AI89" s="201"/>
    </row>
    <row r="90" spans="21:35" ht="45" customHeight="1" x14ac:dyDescent="0.25">
      <c r="U90" s="201"/>
      <c r="V90" s="201"/>
      <c r="W90" s="201"/>
      <c r="X90" s="201"/>
      <c r="Y90" s="201"/>
      <c r="Z90" s="201"/>
      <c r="AA90" s="201"/>
      <c r="AB90" s="201"/>
      <c r="AC90" s="201"/>
      <c r="AD90" s="201"/>
      <c r="AE90" s="201"/>
      <c r="AF90" s="201"/>
      <c r="AG90" s="201"/>
      <c r="AH90" s="201"/>
      <c r="AI90" s="201"/>
    </row>
    <row r="91" spans="21:35" ht="45" customHeight="1" x14ac:dyDescent="0.25">
      <c r="U91" s="201"/>
      <c r="V91" s="201"/>
      <c r="W91" s="201"/>
      <c r="X91" s="201"/>
      <c r="Y91" s="201"/>
      <c r="Z91" s="201"/>
      <c r="AA91" s="201"/>
      <c r="AB91" s="201"/>
      <c r="AC91" s="201"/>
      <c r="AD91" s="201"/>
      <c r="AE91" s="201"/>
      <c r="AF91" s="201"/>
      <c r="AG91" s="201"/>
      <c r="AH91" s="201"/>
      <c r="AI91" s="201"/>
    </row>
    <row r="92" spans="21:35" ht="45" customHeight="1" x14ac:dyDescent="0.25">
      <c r="U92" s="201"/>
      <c r="V92" s="201"/>
      <c r="W92" s="201"/>
      <c r="X92" s="201"/>
      <c r="Y92" s="201"/>
      <c r="Z92" s="201"/>
      <c r="AA92" s="201"/>
      <c r="AB92" s="201"/>
      <c r="AC92" s="201"/>
      <c r="AD92" s="201"/>
      <c r="AE92" s="201"/>
      <c r="AF92" s="201"/>
      <c r="AG92" s="201"/>
      <c r="AH92" s="201"/>
      <c r="AI92" s="201"/>
    </row>
    <row r="93" spans="21:35" ht="45" customHeight="1" x14ac:dyDescent="0.25">
      <c r="U93" s="201"/>
      <c r="V93" s="201"/>
      <c r="W93" s="201"/>
      <c r="X93" s="201"/>
      <c r="Y93" s="201"/>
      <c r="Z93" s="201"/>
      <c r="AA93" s="201"/>
      <c r="AB93" s="201"/>
      <c r="AC93" s="201"/>
      <c r="AD93" s="201"/>
      <c r="AE93" s="201"/>
      <c r="AF93" s="201"/>
      <c r="AG93" s="201"/>
      <c r="AH93" s="201"/>
      <c r="AI93" s="201"/>
    </row>
    <row r="94" spans="21:35" ht="45" customHeight="1" x14ac:dyDescent="0.25">
      <c r="U94" s="201"/>
      <c r="V94" s="201"/>
      <c r="W94" s="201"/>
      <c r="X94" s="201"/>
      <c r="Y94" s="201"/>
      <c r="Z94" s="201"/>
      <c r="AA94" s="201"/>
      <c r="AB94" s="201"/>
      <c r="AC94" s="201"/>
      <c r="AD94" s="201"/>
      <c r="AE94" s="201"/>
      <c r="AF94" s="201"/>
      <c r="AG94" s="201"/>
      <c r="AH94" s="201"/>
      <c r="AI94" s="201"/>
    </row>
    <row r="95" spans="21:35" ht="45" customHeight="1" x14ac:dyDescent="0.25">
      <c r="U95" s="201"/>
      <c r="V95" s="201"/>
      <c r="W95" s="201"/>
      <c r="X95" s="201"/>
      <c r="Y95" s="201"/>
      <c r="Z95" s="201"/>
      <c r="AA95" s="201"/>
      <c r="AB95" s="201"/>
      <c r="AC95" s="201"/>
      <c r="AD95" s="201"/>
      <c r="AE95" s="201"/>
      <c r="AF95" s="201"/>
      <c r="AG95" s="201"/>
      <c r="AH95" s="201"/>
      <c r="AI95" s="201"/>
    </row>
    <row r="96" spans="21:35" ht="45" customHeight="1" x14ac:dyDescent="0.25">
      <c r="U96" s="201"/>
      <c r="V96" s="201"/>
      <c r="W96" s="201"/>
      <c r="X96" s="201"/>
      <c r="Y96" s="201"/>
      <c r="Z96" s="201"/>
      <c r="AA96" s="201"/>
      <c r="AB96" s="201"/>
      <c r="AC96" s="201"/>
      <c r="AD96" s="201"/>
      <c r="AE96" s="201"/>
      <c r="AF96" s="201"/>
      <c r="AG96" s="201"/>
      <c r="AH96" s="201"/>
      <c r="AI96" s="201"/>
    </row>
    <row r="97" spans="21:35" ht="45" customHeight="1" x14ac:dyDescent="0.25">
      <c r="U97" s="201"/>
      <c r="V97" s="201"/>
      <c r="W97" s="201"/>
      <c r="X97" s="201"/>
      <c r="Y97" s="201"/>
      <c r="Z97" s="201"/>
      <c r="AA97" s="201"/>
      <c r="AB97" s="201"/>
      <c r="AC97" s="201"/>
      <c r="AD97" s="201"/>
      <c r="AE97" s="201"/>
      <c r="AF97" s="201"/>
      <c r="AG97" s="201"/>
      <c r="AH97" s="201"/>
      <c r="AI97" s="201"/>
    </row>
    <row r="98" spans="21:35" ht="45" customHeight="1" x14ac:dyDescent="0.25">
      <c r="U98" s="201"/>
      <c r="V98" s="201"/>
      <c r="W98" s="201"/>
      <c r="X98" s="201"/>
      <c r="Y98" s="201"/>
      <c r="Z98" s="201"/>
      <c r="AA98" s="201"/>
      <c r="AB98" s="201"/>
      <c r="AC98" s="201"/>
      <c r="AD98" s="201"/>
      <c r="AE98" s="201"/>
      <c r="AF98" s="201"/>
      <c r="AG98" s="201"/>
      <c r="AH98" s="201"/>
      <c r="AI98" s="201"/>
    </row>
    <row r="99" spans="21:35" ht="45" customHeight="1" x14ac:dyDescent="0.25">
      <c r="U99" s="201"/>
      <c r="V99" s="201"/>
      <c r="W99" s="201"/>
      <c r="X99" s="201"/>
      <c r="Y99" s="201"/>
      <c r="Z99" s="201"/>
      <c r="AA99" s="201"/>
      <c r="AB99" s="201"/>
      <c r="AC99" s="201"/>
      <c r="AD99" s="201"/>
      <c r="AE99" s="201"/>
      <c r="AF99" s="201"/>
      <c r="AG99" s="201"/>
      <c r="AH99" s="201"/>
      <c r="AI99" s="201"/>
    </row>
    <row r="100" spans="21:35" ht="45" customHeight="1" x14ac:dyDescent="0.25">
      <c r="U100" s="201"/>
      <c r="V100" s="201"/>
      <c r="W100" s="201"/>
      <c r="X100" s="201"/>
      <c r="Y100" s="201"/>
      <c r="Z100" s="201"/>
      <c r="AA100" s="201"/>
      <c r="AB100" s="201"/>
      <c r="AC100" s="201"/>
      <c r="AD100" s="201"/>
      <c r="AE100" s="201"/>
      <c r="AF100" s="201"/>
      <c r="AG100" s="201"/>
      <c r="AH100" s="201"/>
      <c r="AI100" s="201"/>
    </row>
    <row r="101" spans="21:35" ht="45" customHeight="1" x14ac:dyDescent="0.25">
      <c r="U101" s="201"/>
      <c r="V101" s="201"/>
      <c r="W101" s="201"/>
      <c r="X101" s="201"/>
      <c r="Y101" s="201"/>
      <c r="Z101" s="201"/>
      <c r="AA101" s="201"/>
      <c r="AB101" s="201"/>
      <c r="AC101" s="201"/>
      <c r="AD101" s="201"/>
      <c r="AE101" s="201"/>
      <c r="AF101" s="201"/>
      <c r="AG101" s="201"/>
      <c r="AH101" s="201"/>
      <c r="AI101" s="201"/>
    </row>
    <row r="102" spans="21:35" ht="45" customHeight="1" x14ac:dyDescent="0.25">
      <c r="U102" s="201"/>
      <c r="V102" s="201"/>
      <c r="W102" s="201"/>
      <c r="X102" s="201"/>
      <c r="Y102" s="201"/>
      <c r="Z102" s="201"/>
      <c r="AA102" s="201"/>
      <c r="AB102" s="201"/>
      <c r="AC102" s="201"/>
      <c r="AD102" s="201"/>
      <c r="AE102" s="201"/>
      <c r="AF102" s="201"/>
      <c r="AG102" s="201"/>
      <c r="AH102" s="201"/>
      <c r="AI102" s="201"/>
    </row>
    <row r="103" spans="21:35" ht="45" customHeight="1" x14ac:dyDescent="0.25">
      <c r="U103" s="201"/>
      <c r="V103" s="201"/>
      <c r="W103" s="201"/>
      <c r="X103" s="201"/>
      <c r="Y103" s="201"/>
      <c r="Z103" s="201"/>
      <c r="AA103" s="201"/>
      <c r="AB103" s="201"/>
      <c r="AC103" s="201"/>
      <c r="AD103" s="201"/>
      <c r="AE103" s="201"/>
      <c r="AF103" s="201"/>
      <c r="AG103" s="201"/>
      <c r="AH103" s="201"/>
      <c r="AI103" s="201"/>
    </row>
    <row r="104" spans="21:35" ht="45" customHeight="1" x14ac:dyDescent="0.25">
      <c r="U104" s="201"/>
      <c r="V104" s="201"/>
      <c r="W104" s="201"/>
      <c r="X104" s="201"/>
      <c r="Y104" s="201"/>
      <c r="Z104" s="201"/>
      <c r="AA104" s="201"/>
      <c r="AB104" s="201"/>
      <c r="AC104" s="201"/>
      <c r="AD104" s="201"/>
      <c r="AE104" s="201"/>
      <c r="AF104" s="201"/>
      <c r="AG104" s="201"/>
      <c r="AH104" s="201"/>
      <c r="AI104" s="201"/>
    </row>
    <row r="105" spans="21:35" ht="45" customHeight="1" x14ac:dyDescent="0.25">
      <c r="U105" s="201"/>
      <c r="V105" s="201"/>
      <c r="W105" s="201"/>
      <c r="X105" s="201"/>
      <c r="Y105" s="201"/>
      <c r="Z105" s="201"/>
      <c r="AA105" s="201"/>
      <c r="AB105" s="201"/>
      <c r="AC105" s="201"/>
      <c r="AD105" s="201"/>
      <c r="AE105" s="201"/>
      <c r="AF105" s="201"/>
      <c r="AG105" s="201"/>
      <c r="AH105" s="201"/>
      <c r="AI105" s="201"/>
    </row>
    <row r="106" spans="21:35" ht="45" customHeight="1" x14ac:dyDescent="0.25">
      <c r="U106" s="201"/>
      <c r="V106" s="201"/>
      <c r="W106" s="201"/>
      <c r="X106" s="201"/>
      <c r="Y106" s="201"/>
      <c r="Z106" s="201"/>
      <c r="AA106" s="201"/>
      <c r="AB106" s="201"/>
      <c r="AC106" s="201"/>
      <c r="AD106" s="201"/>
      <c r="AE106" s="201"/>
      <c r="AF106" s="201"/>
      <c r="AG106" s="201"/>
      <c r="AH106" s="201"/>
      <c r="AI106" s="201"/>
    </row>
    <row r="107" spans="21:35" ht="45" customHeight="1" x14ac:dyDescent="0.25">
      <c r="U107" s="201"/>
      <c r="V107" s="201"/>
      <c r="W107" s="201"/>
      <c r="X107" s="201"/>
      <c r="Y107" s="201"/>
      <c r="Z107" s="201"/>
      <c r="AA107" s="201"/>
      <c r="AB107" s="201"/>
      <c r="AC107" s="201"/>
      <c r="AD107" s="201"/>
      <c r="AE107" s="201"/>
      <c r="AF107" s="201"/>
      <c r="AG107" s="201"/>
      <c r="AH107" s="201"/>
      <c r="AI107" s="201"/>
    </row>
    <row r="108" spans="21:35" ht="45" customHeight="1" x14ac:dyDescent="0.25">
      <c r="U108" s="201"/>
      <c r="V108" s="201"/>
      <c r="W108" s="201"/>
      <c r="X108" s="201"/>
      <c r="Y108" s="201"/>
      <c r="Z108" s="201"/>
      <c r="AA108" s="201"/>
      <c r="AB108" s="201"/>
      <c r="AC108" s="201"/>
      <c r="AD108" s="201"/>
      <c r="AE108" s="201"/>
      <c r="AF108" s="201"/>
      <c r="AG108" s="201"/>
      <c r="AH108" s="201"/>
      <c r="AI108" s="201"/>
    </row>
    <row r="109" spans="21:35" ht="45" customHeight="1" x14ac:dyDescent="0.25">
      <c r="U109" s="201"/>
      <c r="V109" s="201"/>
      <c r="W109" s="201"/>
      <c r="X109" s="201"/>
      <c r="Y109" s="201"/>
      <c r="Z109" s="201"/>
      <c r="AA109" s="201"/>
      <c r="AB109" s="201"/>
      <c r="AC109" s="201"/>
      <c r="AD109" s="201"/>
      <c r="AE109" s="201"/>
      <c r="AF109" s="201"/>
      <c r="AG109" s="201"/>
      <c r="AH109" s="201"/>
      <c r="AI109" s="201"/>
    </row>
    <row r="110" spans="21:35" ht="45" customHeight="1" x14ac:dyDescent="0.25">
      <c r="U110" s="201"/>
      <c r="V110" s="201"/>
      <c r="W110" s="201"/>
      <c r="X110" s="201"/>
      <c r="Y110" s="201"/>
      <c r="Z110" s="201"/>
      <c r="AA110" s="201"/>
      <c r="AB110" s="201"/>
      <c r="AC110" s="201"/>
      <c r="AD110" s="201"/>
      <c r="AE110" s="201"/>
      <c r="AF110" s="201"/>
      <c r="AG110" s="201"/>
      <c r="AH110" s="201"/>
      <c r="AI110" s="201"/>
    </row>
    <row r="111" spans="21:35" ht="45" customHeight="1" x14ac:dyDescent="0.25">
      <c r="U111" s="201"/>
      <c r="V111" s="201"/>
      <c r="W111" s="201"/>
      <c r="X111" s="201"/>
      <c r="Y111" s="201"/>
      <c r="Z111" s="201"/>
      <c r="AA111" s="201"/>
      <c r="AB111" s="201"/>
      <c r="AC111" s="201"/>
      <c r="AD111" s="201"/>
      <c r="AE111" s="201"/>
      <c r="AF111" s="201"/>
      <c r="AG111" s="201"/>
      <c r="AH111" s="201"/>
      <c r="AI111" s="201"/>
    </row>
    <row r="112" spans="21:35" ht="45" customHeight="1" x14ac:dyDescent="0.25">
      <c r="U112" s="201"/>
      <c r="V112" s="201"/>
      <c r="W112" s="201"/>
      <c r="X112" s="201"/>
      <c r="Y112" s="201"/>
      <c r="Z112" s="201"/>
      <c r="AA112" s="201"/>
      <c r="AB112" s="201"/>
      <c r="AC112" s="201"/>
      <c r="AD112" s="201"/>
      <c r="AE112" s="201"/>
      <c r="AF112" s="201"/>
      <c r="AG112" s="201"/>
      <c r="AH112" s="201"/>
      <c r="AI112" s="201"/>
    </row>
    <row r="113" spans="21:35" ht="45" customHeight="1" x14ac:dyDescent="0.25">
      <c r="U113" s="201"/>
      <c r="V113" s="201"/>
      <c r="W113" s="201"/>
      <c r="X113" s="201"/>
      <c r="Y113" s="201"/>
      <c r="Z113" s="201"/>
      <c r="AA113" s="201"/>
      <c r="AB113" s="201"/>
      <c r="AC113" s="201"/>
      <c r="AD113" s="201"/>
      <c r="AE113" s="201"/>
      <c r="AF113" s="201"/>
      <c r="AG113" s="201"/>
      <c r="AH113" s="201"/>
      <c r="AI113" s="201"/>
    </row>
    <row r="114" spans="21:35" ht="45" customHeight="1" x14ac:dyDescent="0.25">
      <c r="U114" s="201"/>
      <c r="V114" s="201"/>
      <c r="W114" s="201"/>
      <c r="X114" s="201"/>
      <c r="Y114" s="201"/>
      <c r="Z114" s="201"/>
      <c r="AA114" s="201"/>
      <c r="AB114" s="201"/>
      <c r="AC114" s="201"/>
      <c r="AD114" s="201"/>
      <c r="AE114" s="201"/>
      <c r="AF114" s="201"/>
      <c r="AG114" s="201"/>
      <c r="AH114" s="201"/>
      <c r="AI114" s="201"/>
    </row>
    <row r="115" spans="21:35" ht="45" customHeight="1" x14ac:dyDescent="0.25">
      <c r="U115" s="201"/>
      <c r="V115" s="201"/>
      <c r="W115" s="201"/>
      <c r="X115" s="201"/>
      <c r="Y115" s="201"/>
      <c r="Z115" s="201"/>
      <c r="AA115" s="201"/>
      <c r="AB115" s="201"/>
      <c r="AC115" s="201"/>
      <c r="AD115" s="201"/>
      <c r="AE115" s="201"/>
      <c r="AF115" s="201"/>
      <c r="AG115" s="201"/>
      <c r="AH115" s="201"/>
      <c r="AI115" s="201"/>
    </row>
    <row r="116" spans="21:35" ht="45" customHeight="1" x14ac:dyDescent="0.25">
      <c r="U116" s="201"/>
      <c r="V116" s="201"/>
      <c r="W116" s="201"/>
      <c r="X116" s="201"/>
      <c r="Y116" s="201"/>
      <c r="Z116" s="201"/>
      <c r="AA116" s="201"/>
      <c r="AB116" s="201"/>
      <c r="AC116" s="201"/>
      <c r="AD116" s="201"/>
      <c r="AE116" s="201"/>
      <c r="AF116" s="201"/>
      <c r="AG116" s="201"/>
      <c r="AH116" s="201"/>
      <c r="AI116" s="201"/>
    </row>
    <row r="117" spans="21:35" ht="45" customHeight="1" x14ac:dyDescent="0.25">
      <c r="U117" s="201"/>
      <c r="V117" s="201"/>
      <c r="W117" s="201"/>
      <c r="X117" s="201"/>
      <c r="Y117" s="201"/>
      <c r="Z117" s="201"/>
      <c r="AA117" s="201"/>
      <c r="AB117" s="201"/>
      <c r="AC117" s="201"/>
      <c r="AD117" s="201"/>
      <c r="AE117" s="201"/>
      <c r="AF117" s="201"/>
      <c r="AG117" s="201"/>
      <c r="AH117" s="201"/>
      <c r="AI117" s="201"/>
    </row>
    <row r="118" spans="21:35" ht="45" customHeight="1" x14ac:dyDescent="0.25">
      <c r="U118" s="201"/>
      <c r="V118" s="201"/>
      <c r="W118" s="201"/>
      <c r="X118" s="201"/>
      <c r="Y118" s="201"/>
      <c r="Z118" s="201"/>
      <c r="AA118" s="201"/>
      <c r="AB118" s="201"/>
      <c r="AC118" s="201"/>
      <c r="AD118" s="201"/>
      <c r="AE118" s="201"/>
      <c r="AF118" s="201"/>
      <c r="AG118" s="201"/>
      <c r="AH118" s="201"/>
      <c r="AI118" s="201"/>
    </row>
    <row r="119" spans="21:35" ht="45" customHeight="1" x14ac:dyDescent="0.25">
      <c r="U119" s="201"/>
      <c r="V119" s="201"/>
      <c r="W119" s="201"/>
      <c r="X119" s="201"/>
      <c r="Y119" s="201"/>
      <c r="Z119" s="201"/>
      <c r="AA119" s="201"/>
      <c r="AB119" s="201"/>
      <c r="AC119" s="201"/>
      <c r="AD119" s="201"/>
      <c r="AE119" s="201"/>
      <c r="AF119" s="201"/>
      <c r="AG119" s="201"/>
      <c r="AH119" s="201"/>
      <c r="AI119" s="201"/>
    </row>
    <row r="120" spans="21:35" ht="45" customHeight="1" x14ac:dyDescent="0.25">
      <c r="U120" s="201"/>
      <c r="V120" s="201"/>
      <c r="W120" s="201"/>
      <c r="X120" s="201"/>
      <c r="Y120" s="201"/>
      <c r="Z120" s="201"/>
      <c r="AA120" s="201"/>
      <c r="AB120" s="201"/>
      <c r="AC120" s="201"/>
      <c r="AD120" s="201"/>
      <c r="AE120" s="201"/>
      <c r="AF120" s="201"/>
      <c r="AG120" s="201"/>
      <c r="AH120" s="201"/>
      <c r="AI120" s="201"/>
    </row>
    <row r="121" spans="21:35" ht="45" customHeight="1" x14ac:dyDescent="0.25">
      <c r="U121" s="201"/>
      <c r="V121" s="201"/>
      <c r="W121" s="201"/>
      <c r="X121" s="201"/>
      <c r="Y121" s="201"/>
      <c r="Z121" s="201"/>
      <c r="AA121" s="201"/>
      <c r="AB121" s="201"/>
      <c r="AC121" s="201"/>
      <c r="AD121" s="201"/>
      <c r="AE121" s="201"/>
      <c r="AF121" s="201"/>
      <c r="AG121" s="201"/>
      <c r="AH121" s="201"/>
      <c r="AI121" s="201"/>
    </row>
    <row r="122" spans="21:35" ht="45" customHeight="1" x14ac:dyDescent="0.25">
      <c r="U122" s="201"/>
      <c r="V122" s="201"/>
      <c r="W122" s="201"/>
      <c r="X122" s="201"/>
      <c r="Y122" s="201"/>
      <c r="Z122" s="201"/>
      <c r="AA122" s="201"/>
      <c r="AB122" s="201"/>
      <c r="AC122" s="201"/>
      <c r="AD122" s="201"/>
      <c r="AE122" s="201"/>
      <c r="AF122" s="201"/>
      <c r="AG122" s="201"/>
      <c r="AH122" s="201"/>
      <c r="AI122" s="201"/>
    </row>
    <row r="123" spans="21:35" ht="45" customHeight="1" x14ac:dyDescent="0.25">
      <c r="U123" s="201"/>
      <c r="V123" s="201"/>
      <c r="W123" s="201"/>
      <c r="X123" s="201"/>
      <c r="Y123" s="201"/>
      <c r="Z123" s="201"/>
      <c r="AA123" s="201"/>
      <c r="AB123" s="201"/>
      <c r="AC123" s="201"/>
      <c r="AD123" s="201"/>
      <c r="AE123" s="201"/>
      <c r="AF123" s="201"/>
      <c r="AG123" s="201"/>
      <c r="AH123" s="201"/>
      <c r="AI123" s="201"/>
    </row>
    <row r="124" spans="21:35" ht="45" customHeight="1" x14ac:dyDescent="0.25">
      <c r="U124" s="201"/>
      <c r="V124" s="201"/>
      <c r="W124" s="201"/>
      <c r="X124" s="201"/>
      <c r="Y124" s="201"/>
      <c r="Z124" s="201"/>
      <c r="AA124" s="201"/>
      <c r="AB124" s="201"/>
      <c r="AC124" s="201"/>
      <c r="AD124" s="201"/>
      <c r="AE124" s="201"/>
      <c r="AF124" s="201"/>
      <c r="AG124" s="201"/>
      <c r="AH124" s="201"/>
      <c r="AI124" s="201"/>
    </row>
    <row r="125" spans="21:35" ht="45" customHeight="1" x14ac:dyDescent="0.25">
      <c r="U125" s="201"/>
      <c r="V125" s="201"/>
      <c r="W125" s="201"/>
      <c r="X125" s="201"/>
      <c r="Y125" s="201"/>
      <c r="Z125" s="201"/>
      <c r="AA125" s="201"/>
      <c r="AB125" s="201"/>
      <c r="AC125" s="201"/>
      <c r="AD125" s="201"/>
      <c r="AE125" s="201"/>
      <c r="AF125" s="201"/>
      <c r="AG125" s="201"/>
      <c r="AH125" s="201"/>
      <c r="AI125" s="201"/>
    </row>
    <row r="126" spans="21:35" ht="45" customHeight="1" x14ac:dyDescent="0.25">
      <c r="U126" s="201"/>
      <c r="V126" s="201"/>
      <c r="W126" s="201"/>
      <c r="X126" s="201"/>
      <c r="Y126" s="201"/>
      <c r="Z126" s="201"/>
      <c r="AA126" s="201"/>
      <c r="AB126" s="201"/>
      <c r="AC126" s="201"/>
      <c r="AD126" s="201"/>
      <c r="AE126" s="201"/>
      <c r="AF126" s="201"/>
      <c r="AG126" s="201"/>
      <c r="AH126" s="201"/>
      <c r="AI126" s="201"/>
    </row>
    <row r="127" spans="21:35" ht="45" customHeight="1" x14ac:dyDescent="0.25">
      <c r="U127" s="201"/>
      <c r="V127" s="201"/>
      <c r="W127" s="201"/>
      <c r="X127" s="201"/>
      <c r="Y127" s="201"/>
      <c r="Z127" s="201"/>
      <c r="AA127" s="201"/>
      <c r="AB127" s="201"/>
      <c r="AC127" s="201"/>
      <c r="AD127" s="201"/>
      <c r="AE127" s="201"/>
      <c r="AF127" s="201"/>
      <c r="AG127" s="201"/>
      <c r="AH127" s="201"/>
      <c r="AI127" s="201"/>
    </row>
    <row r="128" spans="21:35" ht="45" customHeight="1" x14ac:dyDescent="0.25">
      <c r="U128" s="201"/>
      <c r="V128" s="201"/>
      <c r="W128" s="201"/>
      <c r="X128" s="201"/>
      <c r="Y128" s="201"/>
      <c r="Z128" s="201"/>
      <c r="AA128" s="201"/>
      <c r="AB128" s="201"/>
      <c r="AC128" s="201"/>
      <c r="AD128" s="201"/>
      <c r="AE128" s="201"/>
      <c r="AF128" s="201"/>
      <c r="AG128" s="201"/>
      <c r="AH128" s="201"/>
      <c r="AI128" s="201"/>
    </row>
    <row r="129" spans="21:35" ht="45" customHeight="1" x14ac:dyDescent="0.25">
      <c r="U129" s="201"/>
      <c r="V129" s="201"/>
      <c r="W129" s="201"/>
      <c r="X129" s="201"/>
      <c r="Y129" s="201"/>
      <c r="Z129" s="201"/>
      <c r="AA129" s="201"/>
      <c r="AB129" s="201"/>
      <c r="AC129" s="201"/>
      <c r="AD129" s="201"/>
      <c r="AE129" s="201"/>
      <c r="AF129" s="201"/>
      <c r="AG129" s="201"/>
      <c r="AH129" s="201"/>
      <c r="AI129" s="201"/>
    </row>
    <row r="130" spans="21:35" ht="45" customHeight="1" x14ac:dyDescent="0.25">
      <c r="U130" s="201"/>
      <c r="V130" s="201"/>
      <c r="W130" s="201"/>
      <c r="X130" s="201"/>
      <c r="Y130" s="201"/>
      <c r="Z130" s="201"/>
      <c r="AA130" s="201"/>
      <c r="AB130" s="201"/>
      <c r="AC130" s="201"/>
      <c r="AD130" s="201"/>
      <c r="AE130" s="201"/>
      <c r="AF130" s="201"/>
      <c r="AG130" s="201"/>
      <c r="AH130" s="201"/>
      <c r="AI130" s="201"/>
    </row>
    <row r="131" spans="21:35" ht="45" customHeight="1" x14ac:dyDescent="0.25">
      <c r="U131" s="201"/>
      <c r="V131" s="201"/>
      <c r="W131" s="201"/>
      <c r="X131" s="201"/>
      <c r="Y131" s="201"/>
      <c r="Z131" s="201"/>
      <c r="AA131" s="201"/>
      <c r="AB131" s="201"/>
      <c r="AC131" s="201"/>
      <c r="AD131" s="201"/>
      <c r="AE131" s="201"/>
      <c r="AF131" s="201"/>
      <c r="AG131" s="201"/>
      <c r="AH131" s="201"/>
      <c r="AI131" s="201"/>
    </row>
    <row r="132" spans="21:35" ht="45" customHeight="1" x14ac:dyDescent="0.25">
      <c r="U132" s="201"/>
      <c r="V132" s="201"/>
      <c r="W132" s="201"/>
      <c r="X132" s="201"/>
      <c r="Y132" s="201"/>
      <c r="Z132" s="201"/>
      <c r="AA132" s="201"/>
      <c r="AB132" s="201"/>
      <c r="AC132" s="201"/>
      <c r="AD132" s="201"/>
      <c r="AE132" s="201"/>
      <c r="AF132" s="201"/>
      <c r="AG132" s="201"/>
      <c r="AH132" s="201"/>
      <c r="AI132" s="201"/>
    </row>
    <row r="133" spans="21:35" ht="45" customHeight="1" x14ac:dyDescent="0.25">
      <c r="U133" s="201"/>
      <c r="V133" s="201"/>
      <c r="W133" s="201"/>
      <c r="X133" s="201"/>
      <c r="Y133" s="201"/>
      <c r="Z133" s="201"/>
      <c r="AA133" s="201"/>
      <c r="AB133" s="201"/>
      <c r="AC133" s="201"/>
      <c r="AD133" s="201"/>
      <c r="AE133" s="201"/>
      <c r="AF133" s="201"/>
      <c r="AG133" s="201"/>
      <c r="AH133" s="201"/>
      <c r="AI133" s="201"/>
    </row>
    <row r="134" spans="21:35" ht="45" customHeight="1" x14ac:dyDescent="0.25">
      <c r="U134" s="201"/>
      <c r="V134" s="201"/>
      <c r="W134" s="201"/>
      <c r="X134" s="201"/>
      <c r="Y134" s="201"/>
      <c r="Z134" s="201"/>
      <c r="AA134" s="201"/>
      <c r="AB134" s="201"/>
      <c r="AC134" s="201"/>
      <c r="AD134" s="201"/>
      <c r="AE134" s="201"/>
      <c r="AF134" s="201"/>
      <c r="AG134" s="201"/>
      <c r="AH134" s="201"/>
      <c r="AI134" s="201"/>
    </row>
    <row r="135" spans="21:35" ht="45" customHeight="1" x14ac:dyDescent="0.25">
      <c r="U135" s="201"/>
      <c r="V135" s="201"/>
      <c r="W135" s="201"/>
      <c r="X135" s="201"/>
      <c r="Y135" s="201"/>
      <c r="Z135" s="201"/>
      <c r="AA135" s="201"/>
      <c r="AB135" s="201"/>
      <c r="AC135" s="201"/>
      <c r="AD135" s="201"/>
      <c r="AE135" s="201"/>
      <c r="AF135" s="201"/>
      <c r="AG135" s="201"/>
      <c r="AH135" s="201"/>
      <c r="AI135" s="201"/>
    </row>
    <row r="136" spans="21:35" ht="45" customHeight="1" x14ac:dyDescent="0.25">
      <c r="U136" s="201"/>
      <c r="V136" s="201"/>
      <c r="W136" s="201"/>
      <c r="X136" s="201"/>
      <c r="Y136" s="201"/>
      <c r="Z136" s="201"/>
      <c r="AA136" s="201"/>
      <c r="AB136" s="201"/>
      <c r="AC136" s="201"/>
      <c r="AD136" s="201"/>
      <c r="AE136" s="201"/>
      <c r="AF136" s="201"/>
      <c r="AG136" s="201"/>
      <c r="AH136" s="201"/>
      <c r="AI136" s="201"/>
    </row>
    <row r="137" spans="21:35" ht="45" customHeight="1" x14ac:dyDescent="0.25">
      <c r="U137" s="201"/>
      <c r="V137" s="201"/>
      <c r="W137" s="201"/>
      <c r="X137" s="201"/>
      <c r="Y137" s="201"/>
      <c r="Z137" s="201"/>
      <c r="AA137" s="201"/>
      <c r="AB137" s="201"/>
      <c r="AC137" s="201"/>
      <c r="AD137" s="201"/>
      <c r="AE137" s="201"/>
      <c r="AF137" s="201"/>
      <c r="AG137" s="201"/>
      <c r="AH137" s="201"/>
      <c r="AI137" s="201"/>
    </row>
    <row r="138" spans="21:35" ht="45" customHeight="1" x14ac:dyDescent="0.25">
      <c r="U138" s="201"/>
      <c r="V138" s="201"/>
      <c r="W138" s="201"/>
      <c r="X138" s="201"/>
      <c r="Y138" s="201"/>
      <c r="Z138" s="201"/>
      <c r="AA138" s="201"/>
      <c r="AB138" s="201"/>
      <c r="AC138" s="201"/>
      <c r="AD138" s="201"/>
      <c r="AE138" s="201"/>
      <c r="AF138" s="201"/>
      <c r="AG138" s="201"/>
      <c r="AH138" s="201"/>
      <c r="AI138" s="201"/>
    </row>
    <row r="139" spans="21:35" ht="45" customHeight="1" x14ac:dyDescent="0.25">
      <c r="U139" s="201"/>
      <c r="V139" s="201"/>
      <c r="W139" s="201"/>
      <c r="X139" s="201"/>
      <c r="Y139" s="201"/>
      <c r="Z139" s="201"/>
      <c r="AA139" s="201"/>
      <c r="AB139" s="201"/>
      <c r="AC139" s="201"/>
      <c r="AD139" s="201"/>
      <c r="AE139" s="201"/>
      <c r="AF139" s="201"/>
      <c r="AG139" s="201"/>
      <c r="AH139" s="201"/>
      <c r="AI139" s="201"/>
    </row>
    <row r="140" spans="21:35" ht="45" customHeight="1" x14ac:dyDescent="0.25">
      <c r="U140" s="201"/>
      <c r="V140" s="201"/>
      <c r="W140" s="201"/>
      <c r="X140" s="201"/>
      <c r="Y140" s="201"/>
      <c r="Z140" s="201"/>
      <c r="AA140" s="201"/>
      <c r="AB140" s="201"/>
      <c r="AC140" s="201"/>
      <c r="AD140" s="201"/>
      <c r="AE140" s="201"/>
      <c r="AF140" s="201"/>
      <c r="AG140" s="201"/>
      <c r="AH140" s="201"/>
      <c r="AI140" s="201"/>
    </row>
    <row r="141" spans="21:35" ht="45" customHeight="1" x14ac:dyDescent="0.25">
      <c r="U141" s="201"/>
      <c r="V141" s="201"/>
      <c r="W141" s="201"/>
      <c r="X141" s="201"/>
      <c r="Y141" s="201"/>
      <c r="Z141" s="201"/>
      <c r="AA141" s="201"/>
      <c r="AB141" s="201"/>
      <c r="AC141" s="201"/>
      <c r="AD141" s="201"/>
      <c r="AE141" s="201"/>
      <c r="AF141" s="201"/>
      <c r="AG141" s="201"/>
      <c r="AH141" s="201"/>
      <c r="AI141" s="201"/>
    </row>
    <row r="142" spans="21:35" ht="45" customHeight="1" x14ac:dyDescent="0.25">
      <c r="U142" s="201"/>
      <c r="V142" s="201"/>
      <c r="W142" s="201"/>
      <c r="X142" s="201"/>
      <c r="Y142" s="201"/>
      <c r="Z142" s="201"/>
      <c r="AA142" s="201"/>
      <c r="AB142" s="201"/>
      <c r="AC142" s="201"/>
      <c r="AD142" s="201"/>
      <c r="AE142" s="201"/>
      <c r="AF142" s="201"/>
      <c r="AG142" s="201"/>
      <c r="AH142" s="201"/>
      <c r="AI142" s="201"/>
    </row>
    <row r="143" spans="21:35" ht="45" customHeight="1" x14ac:dyDescent="0.25">
      <c r="U143" s="201"/>
      <c r="V143" s="201"/>
      <c r="W143" s="201"/>
      <c r="X143" s="201"/>
      <c r="Y143" s="201"/>
      <c r="Z143" s="201"/>
      <c r="AA143" s="201"/>
      <c r="AB143" s="201"/>
      <c r="AC143" s="201"/>
      <c r="AD143" s="201"/>
      <c r="AE143" s="201"/>
      <c r="AF143" s="201"/>
      <c r="AG143" s="201"/>
      <c r="AH143" s="201"/>
      <c r="AI143" s="201"/>
    </row>
    <row r="144" spans="21:35" ht="45" customHeight="1" x14ac:dyDescent="0.25">
      <c r="U144" s="201"/>
      <c r="V144" s="201"/>
      <c r="W144" s="201"/>
      <c r="X144" s="201"/>
      <c r="Y144" s="201"/>
      <c r="Z144" s="201"/>
      <c r="AA144" s="201"/>
      <c r="AB144" s="201"/>
      <c r="AC144" s="201"/>
      <c r="AD144" s="201"/>
      <c r="AE144" s="201"/>
      <c r="AF144" s="201"/>
      <c r="AG144" s="201"/>
      <c r="AH144" s="201"/>
      <c r="AI144" s="201"/>
    </row>
    <row r="145" spans="21:35" ht="45" customHeight="1" x14ac:dyDescent="0.25">
      <c r="U145" s="201"/>
      <c r="V145" s="201"/>
      <c r="W145" s="201"/>
      <c r="X145" s="201"/>
      <c r="Y145" s="201"/>
      <c r="Z145" s="201"/>
      <c r="AA145" s="201"/>
      <c r="AB145" s="201"/>
      <c r="AC145" s="201"/>
      <c r="AD145" s="201"/>
      <c r="AE145" s="201"/>
      <c r="AF145" s="201"/>
      <c r="AG145" s="201"/>
      <c r="AH145" s="201"/>
      <c r="AI145" s="201"/>
    </row>
    <row r="146" spans="21:35" ht="45" customHeight="1" x14ac:dyDescent="0.25">
      <c r="U146" s="201"/>
      <c r="V146" s="201"/>
      <c r="W146" s="201"/>
      <c r="X146" s="201"/>
      <c r="Y146" s="201"/>
      <c r="Z146" s="201"/>
      <c r="AA146" s="201"/>
      <c r="AB146" s="201"/>
      <c r="AC146" s="201"/>
      <c r="AD146" s="201"/>
      <c r="AE146" s="201"/>
      <c r="AF146" s="201"/>
      <c r="AG146" s="201"/>
      <c r="AH146" s="201"/>
      <c r="AI146" s="201"/>
    </row>
    <row r="147" spans="21:35" ht="45" customHeight="1" x14ac:dyDescent="0.25">
      <c r="U147" s="201"/>
      <c r="V147" s="201"/>
      <c r="W147" s="201"/>
      <c r="X147" s="201"/>
      <c r="Y147" s="201"/>
      <c r="Z147" s="201"/>
      <c r="AA147" s="201"/>
      <c r="AB147" s="201"/>
      <c r="AC147" s="201"/>
      <c r="AD147" s="201"/>
      <c r="AE147" s="201"/>
      <c r="AF147" s="201"/>
      <c r="AG147" s="201"/>
      <c r="AH147" s="201"/>
      <c r="AI147" s="201"/>
    </row>
    <row r="148" spans="21:35" ht="45" customHeight="1" x14ac:dyDescent="0.25">
      <c r="U148" s="201"/>
      <c r="V148" s="201"/>
      <c r="W148" s="201"/>
      <c r="X148" s="201"/>
      <c r="Y148" s="201"/>
      <c r="Z148" s="201"/>
      <c r="AA148" s="201"/>
      <c r="AB148" s="201"/>
      <c r="AC148" s="201"/>
      <c r="AD148" s="201"/>
      <c r="AE148" s="201"/>
      <c r="AF148" s="201"/>
      <c r="AG148" s="201"/>
      <c r="AH148" s="201"/>
      <c r="AI148" s="201"/>
    </row>
    <row r="149" spans="21:35" ht="45" customHeight="1" x14ac:dyDescent="0.25">
      <c r="U149" s="201"/>
      <c r="V149" s="201"/>
      <c r="W149" s="201"/>
      <c r="X149" s="201"/>
      <c r="Y149" s="201"/>
      <c r="Z149" s="201"/>
      <c r="AA149" s="201"/>
      <c r="AB149" s="201"/>
      <c r="AC149" s="201"/>
      <c r="AD149" s="201"/>
      <c r="AE149" s="201"/>
      <c r="AF149" s="201"/>
      <c r="AG149" s="201"/>
      <c r="AH149" s="201"/>
      <c r="AI149" s="201"/>
    </row>
    <row r="150" spans="21:35" ht="45" customHeight="1" x14ac:dyDescent="0.25">
      <c r="U150" s="201"/>
      <c r="V150" s="201"/>
      <c r="W150" s="201"/>
      <c r="X150" s="201"/>
      <c r="Y150" s="201"/>
      <c r="Z150" s="201"/>
      <c r="AA150" s="201"/>
      <c r="AB150" s="201"/>
      <c r="AC150" s="201"/>
      <c r="AD150" s="201"/>
      <c r="AE150" s="201"/>
      <c r="AF150" s="201"/>
      <c r="AG150" s="201"/>
      <c r="AH150" s="201"/>
      <c r="AI150" s="201"/>
    </row>
    <row r="151" spans="21:35" ht="45" customHeight="1" x14ac:dyDescent="0.25">
      <c r="U151" s="201"/>
      <c r="V151" s="201"/>
      <c r="W151" s="201"/>
      <c r="X151" s="201"/>
      <c r="Y151" s="201"/>
      <c r="Z151" s="201"/>
      <c r="AA151" s="201"/>
      <c r="AB151" s="201"/>
      <c r="AC151" s="201"/>
      <c r="AD151" s="201"/>
      <c r="AE151" s="201"/>
      <c r="AF151" s="201"/>
      <c r="AG151" s="201"/>
      <c r="AH151" s="201"/>
      <c r="AI151" s="201"/>
    </row>
    <row r="152" spans="21:35" ht="45" customHeight="1" x14ac:dyDescent="0.25">
      <c r="U152" s="201"/>
      <c r="V152" s="201"/>
      <c r="W152" s="201"/>
      <c r="X152" s="201"/>
      <c r="Y152" s="201"/>
      <c r="Z152" s="201"/>
      <c r="AA152" s="201"/>
      <c r="AB152" s="201"/>
      <c r="AC152" s="201"/>
      <c r="AD152" s="201"/>
      <c r="AE152" s="201"/>
      <c r="AF152" s="201"/>
      <c r="AG152" s="201"/>
      <c r="AH152" s="201"/>
      <c r="AI152" s="201"/>
    </row>
    <row r="153" spans="21:35" ht="45" customHeight="1" x14ac:dyDescent="0.25">
      <c r="U153" s="201"/>
      <c r="V153" s="201"/>
      <c r="W153" s="201"/>
      <c r="X153" s="201"/>
      <c r="Y153" s="201"/>
      <c r="Z153" s="201"/>
      <c r="AA153" s="201"/>
      <c r="AB153" s="201"/>
      <c r="AC153" s="201"/>
      <c r="AD153" s="201"/>
      <c r="AE153" s="201"/>
      <c r="AF153" s="201"/>
      <c r="AG153" s="201"/>
      <c r="AH153" s="201"/>
      <c r="AI153" s="201"/>
    </row>
    <row r="154" spans="21:35" ht="45" customHeight="1" x14ac:dyDescent="0.25">
      <c r="U154" s="201"/>
      <c r="V154" s="201"/>
      <c r="W154" s="201"/>
      <c r="X154" s="201"/>
      <c r="Y154" s="201"/>
      <c r="Z154" s="201"/>
      <c r="AA154" s="201"/>
      <c r="AB154" s="201"/>
      <c r="AC154" s="201"/>
      <c r="AD154" s="201"/>
      <c r="AE154" s="201"/>
      <c r="AF154" s="201"/>
      <c r="AG154" s="201"/>
      <c r="AH154" s="201"/>
      <c r="AI154" s="201"/>
    </row>
    <row r="155" spans="21:35" ht="45" customHeight="1" x14ac:dyDescent="0.25">
      <c r="U155" s="201"/>
      <c r="V155" s="201"/>
      <c r="W155" s="201"/>
      <c r="X155" s="201"/>
      <c r="Y155" s="201"/>
      <c r="Z155" s="201"/>
      <c r="AA155" s="201"/>
      <c r="AB155" s="201"/>
      <c r="AC155" s="201"/>
      <c r="AD155" s="201"/>
      <c r="AE155" s="201"/>
      <c r="AF155" s="201"/>
      <c r="AG155" s="201"/>
      <c r="AH155" s="201"/>
      <c r="AI155" s="201"/>
    </row>
    <row r="156" spans="21:35" ht="45" customHeight="1" x14ac:dyDescent="0.25">
      <c r="U156" s="201"/>
      <c r="V156" s="201"/>
      <c r="W156" s="201"/>
      <c r="X156" s="201"/>
      <c r="Y156" s="201"/>
      <c r="Z156" s="201"/>
      <c r="AA156" s="201"/>
      <c r="AB156" s="201"/>
      <c r="AC156" s="201"/>
      <c r="AD156" s="201"/>
      <c r="AE156" s="201"/>
      <c r="AF156" s="201"/>
      <c r="AG156" s="201"/>
      <c r="AH156" s="201"/>
      <c r="AI156" s="201"/>
    </row>
    <row r="157" spans="21:35" ht="45" customHeight="1" x14ac:dyDescent="0.25">
      <c r="U157" s="201"/>
      <c r="V157" s="201"/>
      <c r="W157" s="201"/>
      <c r="X157" s="201"/>
      <c r="Y157" s="201"/>
      <c r="Z157" s="201"/>
      <c r="AA157" s="201"/>
      <c r="AB157" s="201"/>
      <c r="AC157" s="201"/>
      <c r="AD157" s="201"/>
      <c r="AE157" s="201"/>
      <c r="AF157" s="201"/>
      <c r="AG157" s="201"/>
      <c r="AH157" s="201"/>
      <c r="AI157" s="201"/>
    </row>
    <row r="158" spans="21:35" ht="45" customHeight="1" x14ac:dyDescent="0.25">
      <c r="U158" s="201"/>
      <c r="V158" s="201"/>
      <c r="W158" s="201"/>
      <c r="X158" s="201"/>
      <c r="Y158" s="201"/>
      <c r="Z158" s="201"/>
      <c r="AA158" s="201"/>
      <c r="AB158" s="201"/>
      <c r="AC158" s="201"/>
      <c r="AD158" s="201"/>
      <c r="AE158" s="201"/>
      <c r="AF158" s="201"/>
      <c r="AG158" s="201"/>
      <c r="AH158" s="201"/>
      <c r="AI158" s="201"/>
    </row>
    <row r="159" spans="21:35" ht="45" customHeight="1" x14ac:dyDescent="0.25">
      <c r="U159" s="201"/>
      <c r="V159" s="201"/>
      <c r="W159" s="201"/>
      <c r="X159" s="201"/>
      <c r="Y159" s="201"/>
      <c r="Z159" s="201"/>
      <c r="AA159" s="201"/>
      <c r="AB159" s="201"/>
      <c r="AC159" s="201"/>
      <c r="AD159" s="201"/>
      <c r="AE159" s="201"/>
      <c r="AF159" s="201"/>
      <c r="AG159" s="201"/>
      <c r="AH159" s="201"/>
      <c r="AI159" s="201"/>
    </row>
    <row r="160" spans="21:35" ht="45" customHeight="1" x14ac:dyDescent="0.25">
      <c r="U160" s="201"/>
      <c r="V160" s="201"/>
      <c r="W160" s="201"/>
      <c r="X160" s="201"/>
      <c r="Y160" s="201"/>
      <c r="Z160" s="201"/>
      <c r="AA160" s="201"/>
      <c r="AB160" s="201"/>
      <c r="AC160" s="201"/>
      <c r="AD160" s="201"/>
      <c r="AE160" s="201"/>
      <c r="AF160" s="201"/>
      <c r="AG160" s="201"/>
      <c r="AH160" s="201"/>
      <c r="AI160" s="201"/>
    </row>
    <row r="161" spans="21:35" ht="45" customHeight="1" x14ac:dyDescent="0.25">
      <c r="U161" s="201"/>
      <c r="V161" s="201"/>
      <c r="W161" s="201"/>
      <c r="X161" s="201"/>
      <c r="Y161" s="201"/>
      <c r="Z161" s="201"/>
      <c r="AA161" s="201"/>
      <c r="AB161" s="201"/>
      <c r="AC161" s="201"/>
      <c r="AD161" s="201"/>
      <c r="AE161" s="201"/>
      <c r="AF161" s="201"/>
      <c r="AG161" s="201"/>
      <c r="AH161" s="201"/>
      <c r="AI161" s="201"/>
    </row>
    <row r="162" spans="21:35" ht="45" customHeight="1" x14ac:dyDescent="0.25">
      <c r="U162" s="201"/>
      <c r="V162" s="201"/>
      <c r="W162" s="201"/>
      <c r="X162" s="201"/>
      <c r="Y162" s="201"/>
      <c r="Z162" s="201"/>
      <c r="AA162" s="201"/>
      <c r="AB162" s="201"/>
      <c r="AC162" s="201"/>
      <c r="AD162" s="201"/>
      <c r="AE162" s="201"/>
      <c r="AF162" s="201"/>
      <c r="AG162" s="201"/>
      <c r="AH162" s="201"/>
      <c r="AI162" s="201"/>
    </row>
    <row r="163" spans="21:35" ht="45" customHeight="1" x14ac:dyDescent="0.25">
      <c r="U163" s="201"/>
      <c r="V163" s="201"/>
      <c r="W163" s="201"/>
      <c r="X163" s="201"/>
      <c r="Y163" s="201"/>
      <c r="Z163" s="201"/>
      <c r="AA163" s="201"/>
      <c r="AB163" s="201"/>
      <c r="AC163" s="201"/>
      <c r="AD163" s="201"/>
      <c r="AE163" s="201"/>
      <c r="AF163" s="201"/>
      <c r="AG163" s="201"/>
      <c r="AH163" s="201"/>
      <c r="AI163" s="201"/>
    </row>
    <row r="164" spans="21:35" ht="45" customHeight="1" x14ac:dyDescent="0.25">
      <c r="U164" s="201"/>
      <c r="V164" s="201"/>
      <c r="W164" s="201"/>
      <c r="X164" s="201"/>
      <c r="Y164" s="201"/>
      <c r="Z164" s="201"/>
      <c r="AA164" s="201"/>
      <c r="AB164" s="201"/>
      <c r="AC164" s="201"/>
      <c r="AD164" s="201"/>
      <c r="AE164" s="201"/>
      <c r="AF164" s="201"/>
      <c r="AG164" s="201"/>
      <c r="AH164" s="201"/>
      <c r="AI164" s="201"/>
    </row>
    <row r="165" spans="21:35" ht="45" customHeight="1" x14ac:dyDescent="0.25">
      <c r="U165" s="201"/>
      <c r="V165" s="201"/>
      <c r="W165" s="201"/>
      <c r="X165" s="201"/>
      <c r="Y165" s="201"/>
      <c r="Z165" s="201"/>
      <c r="AA165" s="201"/>
      <c r="AB165" s="201"/>
      <c r="AC165" s="201"/>
      <c r="AD165" s="201"/>
      <c r="AE165" s="201"/>
      <c r="AF165" s="201"/>
      <c r="AG165" s="201"/>
      <c r="AH165" s="201"/>
      <c r="AI165" s="201"/>
    </row>
    <row r="166" spans="21:35" ht="45" customHeight="1" x14ac:dyDescent="0.25">
      <c r="U166" s="201"/>
      <c r="V166" s="201"/>
      <c r="W166" s="201"/>
      <c r="X166" s="201"/>
      <c r="Y166" s="201"/>
      <c r="Z166" s="201"/>
      <c r="AA166" s="201"/>
      <c r="AB166" s="201"/>
      <c r="AC166" s="201"/>
      <c r="AD166" s="201"/>
      <c r="AE166" s="201"/>
      <c r="AF166" s="201"/>
      <c r="AG166" s="201"/>
      <c r="AH166" s="201"/>
      <c r="AI166" s="201"/>
    </row>
    <row r="167" spans="21:35" ht="45" customHeight="1" x14ac:dyDescent="0.25">
      <c r="U167" s="201"/>
      <c r="V167" s="201"/>
      <c r="W167" s="201"/>
      <c r="X167" s="201"/>
      <c r="Y167" s="201"/>
      <c r="Z167" s="201"/>
      <c r="AA167" s="201"/>
      <c r="AB167" s="201"/>
      <c r="AC167" s="201"/>
      <c r="AD167" s="201"/>
      <c r="AE167" s="201"/>
      <c r="AF167" s="201"/>
      <c r="AG167" s="201"/>
      <c r="AH167" s="201"/>
      <c r="AI167" s="201"/>
    </row>
    <row r="168" spans="21:35" ht="45" customHeight="1" x14ac:dyDescent="0.25">
      <c r="U168" s="201"/>
      <c r="V168" s="201"/>
      <c r="W168" s="201"/>
      <c r="X168" s="201"/>
      <c r="Y168" s="201"/>
      <c r="Z168" s="201"/>
      <c r="AA168" s="201"/>
      <c r="AB168" s="201"/>
      <c r="AC168" s="201"/>
      <c r="AD168" s="201"/>
      <c r="AE168" s="201"/>
      <c r="AF168" s="201"/>
      <c r="AG168" s="201"/>
      <c r="AH168" s="201"/>
      <c r="AI168" s="201"/>
    </row>
    <row r="169" spans="21:35" ht="45" customHeight="1" x14ac:dyDescent="0.25">
      <c r="U169" s="201"/>
      <c r="V169" s="201"/>
      <c r="W169" s="201"/>
      <c r="X169" s="201"/>
      <c r="Y169" s="201"/>
      <c r="Z169" s="201"/>
      <c r="AA169" s="201"/>
      <c r="AB169" s="201"/>
      <c r="AC169" s="201"/>
      <c r="AD169" s="201"/>
      <c r="AE169" s="201"/>
      <c r="AF169" s="201"/>
      <c r="AG169" s="201"/>
      <c r="AH169" s="201"/>
      <c r="AI169" s="201"/>
    </row>
    <row r="170" spans="21:35" ht="45" customHeight="1" x14ac:dyDescent="0.25">
      <c r="U170" s="201"/>
      <c r="V170" s="201"/>
      <c r="W170" s="201"/>
      <c r="X170" s="201"/>
      <c r="Y170" s="201"/>
      <c r="Z170" s="201"/>
      <c r="AA170" s="201"/>
      <c r="AB170" s="201"/>
      <c r="AC170" s="201"/>
      <c r="AD170" s="201"/>
      <c r="AE170" s="201"/>
      <c r="AF170" s="201"/>
      <c r="AG170" s="201"/>
      <c r="AH170" s="201"/>
      <c r="AI170" s="201"/>
    </row>
    <row r="171" spans="21:35" ht="45" customHeight="1" x14ac:dyDescent="0.25">
      <c r="U171" s="201"/>
      <c r="V171" s="201"/>
      <c r="W171" s="201"/>
      <c r="X171" s="201"/>
      <c r="Y171" s="201"/>
      <c r="Z171" s="201"/>
      <c r="AA171" s="201"/>
      <c r="AB171" s="201"/>
      <c r="AC171" s="201"/>
      <c r="AD171" s="201"/>
      <c r="AE171" s="201"/>
      <c r="AF171" s="201"/>
      <c r="AG171" s="201"/>
      <c r="AH171" s="201"/>
      <c r="AI171" s="201"/>
    </row>
    <row r="172" spans="21:35" ht="45" customHeight="1" x14ac:dyDescent="0.25">
      <c r="U172" s="201"/>
      <c r="V172" s="201"/>
      <c r="W172" s="201"/>
      <c r="X172" s="201"/>
      <c r="Y172" s="201"/>
      <c r="Z172" s="201"/>
      <c r="AA172" s="201"/>
      <c r="AB172" s="201"/>
      <c r="AC172" s="201"/>
      <c r="AD172" s="201"/>
      <c r="AE172" s="201"/>
      <c r="AF172" s="201"/>
      <c r="AG172" s="201"/>
      <c r="AH172" s="201"/>
      <c r="AI172" s="201"/>
    </row>
    <row r="173" spans="21:35" ht="45" customHeight="1" x14ac:dyDescent="0.25">
      <c r="U173" s="201"/>
      <c r="V173" s="201"/>
      <c r="W173" s="201"/>
      <c r="X173" s="201"/>
      <c r="Y173" s="201"/>
      <c r="Z173" s="201"/>
      <c r="AA173" s="201"/>
      <c r="AB173" s="201"/>
      <c r="AC173" s="201"/>
      <c r="AD173" s="201"/>
      <c r="AE173" s="201"/>
      <c r="AF173" s="201"/>
      <c r="AG173" s="201"/>
      <c r="AH173" s="201"/>
      <c r="AI173" s="201"/>
    </row>
    <row r="174" spans="21:35" ht="45" customHeight="1" x14ac:dyDescent="0.25">
      <c r="U174" s="201"/>
      <c r="V174" s="201"/>
      <c r="W174" s="201"/>
      <c r="X174" s="201"/>
      <c r="Y174" s="201"/>
      <c r="Z174" s="201"/>
      <c r="AA174" s="201"/>
      <c r="AB174" s="201"/>
      <c r="AC174" s="201"/>
      <c r="AD174" s="201"/>
      <c r="AE174" s="201"/>
      <c r="AF174" s="201"/>
      <c r="AG174" s="201"/>
      <c r="AH174" s="201"/>
      <c r="AI174" s="201"/>
    </row>
    <row r="175" spans="21:35" ht="45" customHeight="1" x14ac:dyDescent="0.25">
      <c r="U175" s="201"/>
      <c r="V175" s="201"/>
      <c r="W175" s="201"/>
      <c r="X175" s="201"/>
      <c r="Y175" s="201"/>
      <c r="Z175" s="201"/>
      <c r="AA175" s="201"/>
      <c r="AB175" s="201"/>
      <c r="AC175" s="201"/>
      <c r="AD175" s="201"/>
      <c r="AE175" s="201"/>
      <c r="AF175" s="201"/>
      <c r="AG175" s="201"/>
      <c r="AH175" s="201"/>
      <c r="AI175" s="201"/>
    </row>
    <row r="176" spans="21:35" ht="45" customHeight="1" x14ac:dyDescent="0.25">
      <c r="U176" s="201"/>
      <c r="V176" s="201"/>
      <c r="W176" s="201"/>
      <c r="X176" s="201"/>
      <c r="Y176" s="201"/>
      <c r="Z176" s="201"/>
      <c r="AA176" s="201"/>
      <c r="AB176" s="201"/>
      <c r="AC176" s="201"/>
      <c r="AD176" s="201"/>
      <c r="AE176" s="201"/>
      <c r="AF176" s="201"/>
      <c r="AG176" s="201"/>
      <c r="AH176" s="201"/>
      <c r="AI176" s="201"/>
    </row>
    <row r="177" spans="21:35" ht="45" customHeight="1" x14ac:dyDescent="0.25">
      <c r="U177" s="201"/>
      <c r="V177" s="201"/>
      <c r="W177" s="201"/>
      <c r="X177" s="201"/>
      <c r="Y177" s="201"/>
      <c r="Z177" s="201"/>
      <c r="AA177" s="201"/>
      <c r="AB177" s="201"/>
      <c r="AC177" s="201"/>
      <c r="AD177" s="201"/>
      <c r="AE177" s="201"/>
      <c r="AF177" s="201"/>
      <c r="AG177" s="201"/>
      <c r="AH177" s="201"/>
      <c r="AI177" s="201"/>
    </row>
    <row r="178" spans="21:35" ht="45" customHeight="1" x14ac:dyDescent="0.25">
      <c r="U178" s="201"/>
      <c r="V178" s="201"/>
      <c r="W178" s="201"/>
      <c r="X178" s="201"/>
      <c r="Y178" s="201"/>
      <c r="Z178" s="201"/>
      <c r="AA178" s="201"/>
      <c r="AB178" s="201"/>
      <c r="AC178" s="201"/>
      <c r="AD178" s="201"/>
      <c r="AE178" s="201"/>
      <c r="AF178" s="201"/>
      <c r="AG178" s="201"/>
      <c r="AH178" s="201"/>
      <c r="AI178" s="201"/>
    </row>
    <row r="179" spans="21:35" ht="45" customHeight="1" x14ac:dyDescent="0.25">
      <c r="U179" s="201"/>
      <c r="V179" s="201"/>
      <c r="W179" s="201"/>
      <c r="X179" s="201"/>
      <c r="Y179" s="201"/>
      <c r="Z179" s="201"/>
      <c r="AA179" s="201"/>
      <c r="AB179" s="201"/>
      <c r="AC179" s="201"/>
      <c r="AD179" s="201"/>
      <c r="AE179" s="201"/>
      <c r="AF179" s="201"/>
      <c r="AG179" s="201"/>
      <c r="AH179" s="201"/>
      <c r="AI179" s="201"/>
    </row>
    <row r="180" spans="21:35" ht="45" customHeight="1" x14ac:dyDescent="0.25">
      <c r="U180" s="201"/>
      <c r="V180" s="201"/>
      <c r="W180" s="201"/>
      <c r="X180" s="201"/>
      <c r="Y180" s="201"/>
      <c r="Z180" s="201"/>
      <c r="AA180" s="201"/>
      <c r="AB180" s="201"/>
      <c r="AC180" s="201"/>
      <c r="AD180" s="201"/>
      <c r="AE180" s="201"/>
      <c r="AF180" s="201"/>
      <c r="AG180" s="201"/>
      <c r="AH180" s="201"/>
      <c r="AI180" s="201"/>
    </row>
    <row r="181" spans="21:35" ht="45" customHeight="1" x14ac:dyDescent="0.25">
      <c r="U181" s="201"/>
      <c r="V181" s="201"/>
      <c r="W181" s="201"/>
      <c r="X181" s="201"/>
      <c r="Y181" s="201"/>
      <c r="Z181" s="201"/>
      <c r="AA181" s="201"/>
      <c r="AB181" s="201"/>
      <c r="AC181" s="201"/>
      <c r="AD181" s="201"/>
      <c r="AE181" s="201"/>
      <c r="AF181" s="201"/>
      <c r="AG181" s="201"/>
      <c r="AH181" s="201"/>
      <c r="AI181" s="201"/>
    </row>
    <row r="182" spans="21:35" ht="45" customHeight="1" x14ac:dyDescent="0.25">
      <c r="U182" s="201"/>
      <c r="V182" s="201"/>
      <c r="W182" s="201"/>
      <c r="X182" s="201"/>
      <c r="Y182" s="201"/>
      <c r="Z182" s="201"/>
      <c r="AA182" s="201"/>
      <c r="AB182" s="201"/>
      <c r="AC182" s="201"/>
      <c r="AD182" s="201"/>
      <c r="AE182" s="201"/>
      <c r="AF182" s="201"/>
      <c r="AG182" s="201"/>
      <c r="AH182" s="201"/>
      <c r="AI182" s="201"/>
    </row>
    <row r="183" spans="21:35" ht="45" customHeight="1" x14ac:dyDescent="0.25">
      <c r="U183" s="201"/>
      <c r="V183" s="201"/>
      <c r="W183" s="201"/>
      <c r="X183" s="201"/>
      <c r="Y183" s="201"/>
      <c r="Z183" s="201"/>
      <c r="AA183" s="201"/>
      <c r="AB183" s="201"/>
      <c r="AC183" s="201"/>
      <c r="AD183" s="201"/>
      <c r="AE183" s="201"/>
      <c r="AF183" s="201"/>
      <c r="AG183" s="201"/>
      <c r="AH183" s="201"/>
      <c r="AI183" s="201"/>
    </row>
    <row r="184" spans="21:35" ht="45" customHeight="1" x14ac:dyDescent="0.25">
      <c r="U184" s="201"/>
      <c r="V184" s="201"/>
      <c r="W184" s="201"/>
      <c r="X184" s="201"/>
      <c r="Y184" s="201"/>
      <c r="Z184" s="201"/>
      <c r="AA184" s="201"/>
      <c r="AB184" s="201"/>
      <c r="AC184" s="201"/>
      <c r="AD184" s="201"/>
      <c r="AE184" s="201"/>
      <c r="AF184" s="201"/>
      <c r="AG184" s="201"/>
      <c r="AH184" s="201"/>
      <c r="AI184" s="201"/>
    </row>
    <row r="185" spans="21:35" ht="45" customHeight="1" x14ac:dyDescent="0.25">
      <c r="U185" s="201"/>
      <c r="V185" s="201"/>
      <c r="W185" s="201"/>
      <c r="X185" s="201"/>
      <c r="Y185" s="201"/>
      <c r="Z185" s="201"/>
      <c r="AA185" s="201"/>
      <c r="AB185" s="201"/>
      <c r="AC185" s="201"/>
      <c r="AD185" s="201"/>
      <c r="AE185" s="201"/>
      <c r="AF185" s="201"/>
      <c r="AG185" s="201"/>
      <c r="AH185" s="201"/>
      <c r="AI185" s="201"/>
    </row>
    <row r="186" spans="21:35" ht="45" customHeight="1" x14ac:dyDescent="0.25">
      <c r="U186" s="201"/>
      <c r="V186" s="201"/>
      <c r="W186" s="201"/>
      <c r="X186" s="201"/>
      <c r="Y186" s="201"/>
      <c r="Z186" s="201"/>
      <c r="AA186" s="201"/>
      <c r="AB186" s="201"/>
      <c r="AC186" s="201"/>
      <c r="AD186" s="201"/>
      <c r="AE186" s="201"/>
      <c r="AF186" s="201"/>
      <c r="AG186" s="201"/>
      <c r="AH186" s="201"/>
      <c r="AI186" s="201"/>
    </row>
    <row r="187" spans="21:35" ht="45" customHeight="1" x14ac:dyDescent="0.25">
      <c r="U187" s="201"/>
      <c r="V187" s="201"/>
      <c r="W187" s="201"/>
      <c r="X187" s="201"/>
      <c r="Y187" s="201"/>
      <c r="Z187" s="201"/>
      <c r="AA187" s="201"/>
      <c r="AB187" s="201"/>
      <c r="AC187" s="201"/>
      <c r="AD187" s="201"/>
      <c r="AE187" s="201"/>
      <c r="AF187" s="201"/>
      <c r="AG187" s="201"/>
      <c r="AH187" s="201"/>
      <c r="AI187" s="201"/>
    </row>
    <row r="188" spans="21:35" ht="45" customHeight="1" x14ac:dyDescent="0.25">
      <c r="U188" s="201"/>
      <c r="V188" s="201"/>
      <c r="W188" s="201"/>
      <c r="X188" s="201"/>
      <c r="Y188" s="201"/>
      <c r="Z188" s="201"/>
      <c r="AA188" s="201"/>
      <c r="AB188" s="201"/>
      <c r="AC188" s="201"/>
      <c r="AD188" s="201"/>
      <c r="AE188" s="201"/>
      <c r="AF188" s="201"/>
      <c r="AG188" s="201"/>
      <c r="AH188" s="201"/>
      <c r="AI188" s="201"/>
    </row>
    <row r="189" spans="21:35" ht="45" customHeight="1" x14ac:dyDescent="0.25">
      <c r="U189" s="201"/>
      <c r="V189" s="201"/>
      <c r="W189" s="201"/>
      <c r="X189" s="201"/>
      <c r="Y189" s="201"/>
      <c r="Z189" s="201"/>
      <c r="AA189" s="201"/>
      <c r="AB189" s="201"/>
      <c r="AC189" s="201"/>
      <c r="AD189" s="201"/>
      <c r="AE189" s="201"/>
      <c r="AF189" s="201"/>
      <c r="AG189" s="201"/>
      <c r="AH189" s="201"/>
      <c r="AI189" s="201"/>
    </row>
    <row r="190" spans="21:35" ht="45" customHeight="1" x14ac:dyDescent="0.25">
      <c r="U190" s="201"/>
      <c r="V190" s="201"/>
      <c r="W190" s="201"/>
      <c r="X190" s="201"/>
      <c r="Y190" s="201"/>
      <c r="Z190" s="201"/>
      <c r="AA190" s="201"/>
      <c r="AB190" s="201"/>
      <c r="AC190" s="201"/>
      <c r="AD190" s="201"/>
      <c r="AE190" s="201"/>
      <c r="AF190" s="201"/>
      <c r="AG190" s="201"/>
      <c r="AH190" s="201"/>
      <c r="AI190" s="201"/>
    </row>
    <row r="191" spans="21:35" ht="45" customHeight="1" x14ac:dyDescent="0.25">
      <c r="U191" s="201"/>
      <c r="V191" s="201"/>
      <c r="W191" s="201"/>
      <c r="X191" s="201"/>
      <c r="Y191" s="201"/>
      <c r="Z191" s="201"/>
      <c r="AA191" s="201"/>
      <c r="AB191" s="201"/>
      <c r="AC191" s="201"/>
      <c r="AD191" s="201"/>
      <c r="AE191" s="201"/>
      <c r="AF191" s="201"/>
      <c r="AG191" s="201"/>
      <c r="AH191" s="201"/>
      <c r="AI191" s="201"/>
    </row>
    <row r="192" spans="21:35" ht="45" customHeight="1" x14ac:dyDescent="0.25">
      <c r="U192" s="201"/>
      <c r="V192" s="201"/>
      <c r="W192" s="201"/>
      <c r="X192" s="201"/>
      <c r="Y192" s="201"/>
      <c r="Z192" s="201"/>
      <c r="AA192" s="201"/>
      <c r="AB192" s="201"/>
      <c r="AC192" s="201"/>
      <c r="AD192" s="201"/>
      <c r="AE192" s="201"/>
      <c r="AF192" s="201"/>
      <c r="AG192" s="201"/>
      <c r="AH192" s="201"/>
      <c r="AI192" s="201"/>
    </row>
    <row r="193" spans="21:35" ht="45" customHeight="1" x14ac:dyDescent="0.25">
      <c r="U193" s="201"/>
      <c r="V193" s="201"/>
      <c r="W193" s="201"/>
      <c r="X193" s="201"/>
      <c r="Y193" s="201"/>
      <c r="Z193" s="201"/>
      <c r="AA193" s="201"/>
      <c r="AB193" s="201"/>
      <c r="AC193" s="201"/>
      <c r="AD193" s="201"/>
      <c r="AE193" s="201"/>
      <c r="AF193" s="201"/>
      <c r="AG193" s="201"/>
      <c r="AH193" s="201"/>
      <c r="AI193" s="201"/>
    </row>
    <row r="194" spans="21:35" ht="45" customHeight="1" x14ac:dyDescent="0.25">
      <c r="U194" s="201"/>
      <c r="V194" s="201"/>
      <c r="W194" s="201"/>
      <c r="X194" s="201"/>
      <c r="Y194" s="201"/>
      <c r="Z194" s="201"/>
      <c r="AA194" s="201"/>
      <c r="AB194" s="201"/>
      <c r="AC194" s="201"/>
      <c r="AD194" s="201"/>
      <c r="AE194" s="201"/>
      <c r="AF194" s="201"/>
      <c r="AG194" s="201"/>
      <c r="AH194" s="201"/>
      <c r="AI194" s="201"/>
    </row>
    <row r="195" spans="21:35" ht="45" customHeight="1" x14ac:dyDescent="0.25">
      <c r="U195" s="201"/>
      <c r="V195" s="201"/>
      <c r="W195" s="201"/>
      <c r="X195" s="201"/>
      <c r="Y195" s="201"/>
      <c r="Z195" s="201"/>
      <c r="AA195" s="201"/>
      <c r="AB195" s="201"/>
      <c r="AC195" s="201"/>
      <c r="AD195" s="201"/>
      <c r="AE195" s="201"/>
      <c r="AF195" s="201"/>
      <c r="AG195" s="201"/>
      <c r="AH195" s="201"/>
      <c r="AI195" s="201"/>
    </row>
    <row r="196" spans="21:35" ht="45" customHeight="1" x14ac:dyDescent="0.25">
      <c r="U196" s="201"/>
      <c r="V196" s="201"/>
      <c r="W196" s="201"/>
      <c r="X196" s="201"/>
      <c r="Y196" s="201"/>
      <c r="Z196" s="201"/>
      <c r="AA196" s="201"/>
      <c r="AB196" s="201"/>
      <c r="AC196" s="201"/>
      <c r="AD196" s="201"/>
      <c r="AE196" s="201"/>
      <c r="AF196" s="201"/>
      <c r="AG196" s="201"/>
      <c r="AH196" s="201"/>
      <c r="AI196" s="201"/>
    </row>
    <row r="197" spans="21:35" ht="45" customHeight="1" x14ac:dyDescent="0.25">
      <c r="U197" s="201"/>
      <c r="V197" s="201"/>
      <c r="W197" s="201"/>
      <c r="X197" s="201"/>
      <c r="Y197" s="201"/>
      <c r="Z197" s="201"/>
      <c r="AA197" s="201"/>
      <c r="AB197" s="201"/>
      <c r="AC197" s="201"/>
      <c r="AD197" s="201"/>
      <c r="AE197" s="201"/>
      <c r="AF197" s="201"/>
      <c r="AG197" s="201"/>
      <c r="AH197" s="201"/>
      <c r="AI197" s="201"/>
    </row>
    <row r="198" spans="21:35" ht="45" customHeight="1" x14ac:dyDescent="0.25">
      <c r="U198" s="201"/>
      <c r="V198" s="201"/>
      <c r="W198" s="201"/>
      <c r="X198" s="201"/>
      <c r="Y198" s="201"/>
      <c r="Z198" s="201"/>
      <c r="AA198" s="201"/>
      <c r="AB198" s="201"/>
      <c r="AC198" s="201"/>
      <c r="AD198" s="201"/>
      <c r="AE198" s="201"/>
      <c r="AF198" s="201"/>
      <c r="AG198" s="201"/>
      <c r="AH198" s="201"/>
      <c r="AI198" s="201"/>
    </row>
    <row r="199" spans="21:35" ht="45" customHeight="1" x14ac:dyDescent="0.25">
      <c r="U199" s="201"/>
      <c r="V199" s="201"/>
      <c r="W199" s="201"/>
      <c r="X199" s="201"/>
      <c r="Y199" s="201"/>
      <c r="Z199" s="201"/>
      <c r="AA199" s="201"/>
      <c r="AB199" s="201"/>
      <c r="AC199" s="201"/>
      <c r="AD199" s="201"/>
      <c r="AE199" s="201"/>
      <c r="AF199" s="201"/>
      <c r="AG199" s="201"/>
      <c r="AH199" s="201"/>
      <c r="AI199" s="201"/>
    </row>
    <row r="200" spans="21:35" ht="45" customHeight="1" x14ac:dyDescent="0.25">
      <c r="U200" s="201"/>
      <c r="V200" s="201"/>
      <c r="W200" s="201"/>
      <c r="X200" s="201"/>
      <c r="Y200" s="201"/>
      <c r="Z200" s="201"/>
      <c r="AA200" s="201"/>
      <c r="AB200" s="201"/>
      <c r="AC200" s="201"/>
      <c r="AD200" s="201"/>
      <c r="AE200" s="201"/>
      <c r="AF200" s="201"/>
      <c r="AG200" s="201"/>
      <c r="AH200" s="201"/>
      <c r="AI200" s="201"/>
    </row>
    <row r="201" spans="21:35" ht="45" customHeight="1" x14ac:dyDescent="0.25">
      <c r="U201" s="201"/>
      <c r="V201" s="201"/>
      <c r="W201" s="201"/>
      <c r="X201" s="201"/>
      <c r="Y201" s="201"/>
      <c r="Z201" s="201"/>
      <c r="AA201" s="201"/>
      <c r="AB201" s="201"/>
      <c r="AC201" s="201"/>
      <c r="AD201" s="201"/>
      <c r="AE201" s="201"/>
      <c r="AF201" s="201"/>
      <c r="AG201" s="201"/>
      <c r="AH201" s="201"/>
      <c r="AI201" s="201"/>
    </row>
    <row r="202" spans="21:35" ht="45" customHeight="1" x14ac:dyDescent="0.25">
      <c r="U202" s="201"/>
      <c r="V202" s="201"/>
      <c r="W202" s="201"/>
      <c r="X202" s="201"/>
      <c r="Y202" s="201"/>
      <c r="Z202" s="201"/>
      <c r="AA202" s="201"/>
      <c r="AB202" s="201"/>
      <c r="AC202" s="201"/>
      <c r="AD202" s="201"/>
      <c r="AE202" s="201"/>
      <c r="AF202" s="201"/>
      <c r="AG202" s="201"/>
      <c r="AH202" s="201"/>
      <c r="AI202" s="201"/>
    </row>
    <row r="203" spans="21:35" ht="45" customHeight="1" x14ac:dyDescent="0.25">
      <c r="U203" s="201"/>
      <c r="V203" s="201"/>
      <c r="W203" s="201"/>
      <c r="X203" s="201"/>
      <c r="Y203" s="201"/>
      <c r="Z203" s="201"/>
      <c r="AA203" s="201"/>
      <c r="AB203" s="201"/>
      <c r="AC203" s="201"/>
      <c r="AD203" s="201"/>
      <c r="AE203" s="201"/>
      <c r="AF203" s="201"/>
      <c r="AG203" s="201"/>
      <c r="AH203" s="201"/>
      <c r="AI203" s="201"/>
    </row>
    <row r="204" spans="21:35" ht="45" customHeight="1" x14ac:dyDescent="0.25">
      <c r="U204" s="201"/>
      <c r="V204" s="201"/>
      <c r="W204" s="201"/>
      <c r="X204" s="201"/>
      <c r="Y204" s="201"/>
      <c r="Z204" s="201"/>
      <c r="AA204" s="201"/>
      <c r="AB204" s="201"/>
      <c r="AC204" s="201"/>
      <c r="AD204" s="201"/>
      <c r="AE204" s="201"/>
      <c r="AF204" s="201"/>
      <c r="AG204" s="201"/>
      <c r="AH204" s="201"/>
      <c r="AI204" s="201"/>
    </row>
    <row r="205" spans="21:35" ht="45" customHeight="1" x14ac:dyDescent="0.25">
      <c r="U205" s="201"/>
      <c r="V205" s="201"/>
      <c r="W205" s="201"/>
      <c r="X205" s="201"/>
      <c r="Y205" s="201"/>
      <c r="Z205" s="201"/>
      <c r="AA205" s="201"/>
      <c r="AB205" s="201"/>
      <c r="AC205" s="201"/>
      <c r="AD205" s="201"/>
      <c r="AE205" s="201"/>
      <c r="AF205" s="201"/>
      <c r="AG205" s="201"/>
      <c r="AH205" s="201"/>
      <c r="AI205" s="201"/>
    </row>
    <row r="206" spans="21:35" ht="45" customHeight="1" x14ac:dyDescent="0.25">
      <c r="U206" s="201"/>
      <c r="V206" s="201"/>
      <c r="W206" s="201"/>
      <c r="X206" s="201"/>
      <c r="Y206" s="201"/>
      <c r="Z206" s="201"/>
      <c r="AA206" s="201"/>
      <c r="AB206" s="201"/>
      <c r="AC206" s="201"/>
      <c r="AD206" s="201"/>
      <c r="AE206" s="201"/>
      <c r="AF206" s="201"/>
      <c r="AG206" s="201"/>
      <c r="AH206" s="201"/>
      <c r="AI206" s="201"/>
    </row>
    <row r="207" spans="21:35" ht="45" customHeight="1" x14ac:dyDescent="0.25">
      <c r="U207" s="201"/>
      <c r="V207" s="201"/>
      <c r="W207" s="201"/>
      <c r="X207" s="201"/>
      <c r="Y207" s="201"/>
      <c r="Z207" s="201"/>
      <c r="AA207" s="201"/>
      <c r="AB207" s="201"/>
      <c r="AC207" s="201"/>
      <c r="AD207" s="201"/>
      <c r="AE207" s="201"/>
      <c r="AF207" s="201"/>
      <c r="AG207" s="201"/>
      <c r="AH207" s="201"/>
      <c r="AI207" s="201"/>
    </row>
    <row r="208" spans="21:35" ht="45" customHeight="1" x14ac:dyDescent="0.25">
      <c r="U208" s="201"/>
      <c r="V208" s="201"/>
      <c r="W208" s="201"/>
      <c r="X208" s="201"/>
      <c r="Y208" s="201"/>
      <c r="Z208" s="201"/>
      <c r="AA208" s="201"/>
      <c r="AB208" s="201"/>
      <c r="AC208" s="201"/>
      <c r="AD208" s="201"/>
      <c r="AE208" s="201"/>
      <c r="AF208" s="201"/>
      <c r="AG208" s="201"/>
      <c r="AH208" s="201"/>
      <c r="AI208" s="201"/>
    </row>
    <row r="209" spans="21:35" ht="45" customHeight="1" x14ac:dyDescent="0.25">
      <c r="U209" s="201"/>
      <c r="V209" s="201"/>
      <c r="W209" s="201"/>
      <c r="X209" s="201"/>
      <c r="Y209" s="201"/>
      <c r="Z209" s="201"/>
      <c r="AA209" s="201"/>
      <c r="AB209" s="201"/>
      <c r="AC209" s="201"/>
      <c r="AD209" s="201"/>
      <c r="AE209" s="201"/>
      <c r="AF209" s="201"/>
      <c r="AG209" s="201"/>
      <c r="AH209" s="201"/>
      <c r="AI209" s="201"/>
    </row>
    <row r="210" spans="21:35" ht="45" customHeight="1" x14ac:dyDescent="0.25">
      <c r="U210" s="201"/>
      <c r="V210" s="201"/>
      <c r="W210" s="201"/>
      <c r="X210" s="201"/>
      <c r="Y210" s="201"/>
      <c r="Z210" s="201"/>
      <c r="AA210" s="201"/>
      <c r="AB210" s="201"/>
      <c r="AC210" s="201"/>
      <c r="AD210" s="201"/>
      <c r="AE210" s="201"/>
      <c r="AF210" s="201"/>
      <c r="AG210" s="201"/>
      <c r="AH210" s="201"/>
      <c r="AI210" s="201"/>
    </row>
    <row r="211" spans="21:35" ht="45" customHeight="1" x14ac:dyDescent="0.25">
      <c r="U211" s="201"/>
      <c r="V211" s="201"/>
      <c r="W211" s="201"/>
      <c r="X211" s="201"/>
      <c r="Y211" s="201"/>
      <c r="Z211" s="201"/>
      <c r="AA211" s="201"/>
      <c r="AB211" s="201"/>
      <c r="AC211" s="201"/>
      <c r="AD211" s="201"/>
      <c r="AE211" s="201"/>
      <c r="AF211" s="201"/>
      <c r="AG211" s="201"/>
      <c r="AH211" s="201"/>
      <c r="AI211" s="201"/>
    </row>
    <row r="212" spans="21:35" ht="45" customHeight="1" x14ac:dyDescent="0.25">
      <c r="U212" s="201"/>
      <c r="V212" s="201"/>
      <c r="W212" s="201"/>
      <c r="X212" s="201"/>
      <c r="Y212" s="201"/>
      <c r="Z212" s="201"/>
      <c r="AA212" s="201"/>
      <c r="AB212" s="201"/>
      <c r="AC212" s="201"/>
      <c r="AD212" s="201"/>
      <c r="AE212" s="201"/>
      <c r="AF212" s="201"/>
      <c r="AG212" s="201"/>
      <c r="AH212" s="201"/>
      <c r="AI212" s="201"/>
    </row>
    <row r="213" spans="21:35" ht="45" customHeight="1" x14ac:dyDescent="0.25">
      <c r="U213" s="201"/>
      <c r="V213" s="201"/>
      <c r="W213" s="201"/>
      <c r="X213" s="201"/>
      <c r="Y213" s="201"/>
      <c r="Z213" s="201"/>
      <c r="AA213" s="201"/>
      <c r="AB213" s="201"/>
      <c r="AC213" s="201"/>
      <c r="AD213" s="201"/>
      <c r="AE213" s="201"/>
      <c r="AF213" s="201"/>
      <c r="AG213" s="201"/>
      <c r="AH213" s="201"/>
      <c r="AI213" s="201"/>
    </row>
    <row r="214" spans="21:35" ht="45" customHeight="1" x14ac:dyDescent="0.25">
      <c r="U214" s="201"/>
      <c r="V214" s="201"/>
      <c r="W214" s="201"/>
      <c r="X214" s="201"/>
      <c r="Y214" s="201"/>
      <c r="Z214" s="201"/>
      <c r="AA214" s="201"/>
      <c r="AB214" s="201"/>
      <c r="AC214" s="201"/>
      <c r="AD214" s="201"/>
      <c r="AE214" s="201"/>
      <c r="AF214" s="201"/>
      <c r="AG214" s="201"/>
      <c r="AH214" s="201"/>
      <c r="AI214" s="201"/>
    </row>
    <row r="215" spans="21:35" ht="45" customHeight="1" x14ac:dyDescent="0.25">
      <c r="U215" s="201"/>
      <c r="V215" s="201"/>
      <c r="W215" s="201"/>
      <c r="X215" s="201"/>
      <c r="Y215" s="201"/>
      <c r="Z215" s="201"/>
      <c r="AA215" s="201"/>
      <c r="AB215" s="201"/>
      <c r="AC215" s="201"/>
      <c r="AD215" s="201"/>
      <c r="AE215" s="201"/>
      <c r="AF215" s="201"/>
      <c r="AG215" s="201"/>
      <c r="AH215" s="201"/>
      <c r="AI215" s="201"/>
    </row>
    <row r="216" spans="21:35" ht="45" customHeight="1" x14ac:dyDescent="0.25">
      <c r="U216" s="201"/>
      <c r="V216" s="201"/>
      <c r="W216" s="201"/>
      <c r="X216" s="201"/>
      <c r="Y216" s="201"/>
      <c r="Z216" s="201"/>
      <c r="AA216" s="201"/>
      <c r="AB216" s="201"/>
      <c r="AC216" s="201"/>
      <c r="AD216" s="201"/>
      <c r="AE216" s="201"/>
      <c r="AF216" s="201"/>
      <c r="AG216" s="201"/>
      <c r="AH216" s="201"/>
      <c r="AI216" s="201"/>
    </row>
    <row r="217" spans="21:35" ht="45" customHeight="1" x14ac:dyDescent="0.25">
      <c r="U217" s="201"/>
      <c r="V217" s="201"/>
      <c r="W217" s="201"/>
      <c r="X217" s="201"/>
      <c r="Y217" s="201"/>
      <c r="Z217" s="201"/>
      <c r="AA217" s="201"/>
      <c r="AB217" s="201"/>
      <c r="AC217" s="201"/>
      <c r="AD217" s="201"/>
      <c r="AE217" s="201"/>
      <c r="AF217" s="201"/>
      <c r="AG217" s="201"/>
      <c r="AH217" s="201"/>
      <c r="AI217" s="201"/>
    </row>
    <row r="218" spans="21:35" ht="45" customHeight="1" x14ac:dyDescent="0.25">
      <c r="U218" s="201"/>
      <c r="V218" s="201"/>
      <c r="W218" s="201"/>
      <c r="X218" s="201"/>
      <c r="Y218" s="201"/>
      <c r="Z218" s="201"/>
      <c r="AA218" s="201"/>
      <c r="AB218" s="201"/>
      <c r="AC218" s="201"/>
      <c r="AD218" s="201"/>
      <c r="AE218" s="201"/>
      <c r="AF218" s="201"/>
      <c r="AG218" s="201"/>
      <c r="AH218" s="201"/>
      <c r="AI218" s="201"/>
    </row>
    <row r="219" spans="21:35" ht="45" customHeight="1" x14ac:dyDescent="0.25">
      <c r="U219" s="201"/>
      <c r="V219" s="201"/>
      <c r="W219" s="201"/>
      <c r="X219" s="201"/>
      <c r="Y219" s="201"/>
      <c r="Z219" s="201"/>
      <c r="AA219" s="201"/>
      <c r="AB219" s="201"/>
      <c r="AC219" s="201"/>
      <c r="AD219" s="201"/>
      <c r="AE219" s="201"/>
      <c r="AF219" s="201"/>
      <c r="AG219" s="201"/>
      <c r="AH219" s="201"/>
      <c r="AI219" s="201"/>
    </row>
    <row r="220" spans="21:35" ht="45" customHeight="1" x14ac:dyDescent="0.25">
      <c r="U220" s="201"/>
      <c r="V220" s="201"/>
      <c r="W220" s="201"/>
      <c r="X220" s="201"/>
      <c r="Y220" s="201"/>
      <c r="Z220" s="201"/>
      <c r="AA220" s="201"/>
      <c r="AB220" s="201"/>
      <c r="AC220" s="201"/>
      <c r="AD220" s="201"/>
      <c r="AE220" s="201"/>
      <c r="AF220" s="201"/>
      <c r="AG220" s="201"/>
      <c r="AH220" s="201"/>
      <c r="AI220" s="201"/>
    </row>
    <row r="221" spans="21:35" ht="45" customHeight="1" x14ac:dyDescent="0.25">
      <c r="U221" s="201"/>
      <c r="V221" s="201"/>
      <c r="W221" s="201"/>
      <c r="X221" s="201"/>
      <c r="Y221" s="201"/>
      <c r="Z221" s="201"/>
      <c r="AA221" s="201"/>
      <c r="AB221" s="201"/>
      <c r="AC221" s="201"/>
      <c r="AD221" s="201"/>
      <c r="AE221" s="201"/>
      <c r="AF221" s="201"/>
      <c r="AG221" s="201"/>
      <c r="AH221" s="201"/>
      <c r="AI221" s="201"/>
    </row>
    <row r="222" spans="21:35" ht="45" customHeight="1" x14ac:dyDescent="0.25">
      <c r="U222" s="201"/>
      <c r="V222" s="201"/>
      <c r="W222" s="201"/>
      <c r="X222" s="201"/>
      <c r="Y222" s="201"/>
      <c r="Z222" s="201"/>
      <c r="AA222" s="201"/>
      <c r="AB222" s="201"/>
      <c r="AC222" s="201"/>
      <c r="AD222" s="201"/>
      <c r="AE222" s="201"/>
      <c r="AF222" s="201"/>
      <c r="AG222" s="201"/>
      <c r="AH222" s="201"/>
      <c r="AI222" s="201"/>
    </row>
    <row r="223" spans="21:35" ht="45" customHeight="1" x14ac:dyDescent="0.25">
      <c r="U223" s="201"/>
      <c r="V223" s="201"/>
      <c r="W223" s="201"/>
      <c r="X223" s="201"/>
      <c r="Y223" s="201"/>
      <c r="Z223" s="201"/>
      <c r="AA223" s="201"/>
      <c r="AB223" s="201"/>
      <c r="AC223" s="201"/>
      <c r="AD223" s="201"/>
      <c r="AE223" s="201"/>
      <c r="AF223" s="201"/>
      <c r="AG223" s="201"/>
      <c r="AH223" s="201"/>
      <c r="AI223" s="201"/>
    </row>
    <row r="224" spans="21:35" ht="45" customHeight="1" x14ac:dyDescent="0.25">
      <c r="U224" s="201"/>
      <c r="V224" s="201"/>
      <c r="W224" s="201"/>
      <c r="X224" s="201"/>
      <c r="Y224" s="201"/>
      <c r="Z224" s="201"/>
      <c r="AA224" s="201"/>
      <c r="AB224" s="201"/>
      <c r="AC224" s="201"/>
      <c r="AD224" s="201"/>
      <c r="AE224" s="201"/>
      <c r="AF224" s="201"/>
      <c r="AG224" s="201"/>
      <c r="AH224" s="201"/>
      <c r="AI224" s="201"/>
    </row>
    <row r="225" spans="21:35" ht="45" customHeight="1" x14ac:dyDescent="0.25">
      <c r="U225" s="201"/>
      <c r="V225" s="201"/>
      <c r="W225" s="201"/>
      <c r="X225" s="201"/>
      <c r="Y225" s="201"/>
      <c r="Z225" s="201"/>
      <c r="AA225" s="201"/>
      <c r="AB225" s="201"/>
      <c r="AC225" s="201"/>
      <c r="AD225" s="201"/>
      <c r="AE225" s="201"/>
      <c r="AF225" s="201"/>
      <c r="AG225" s="201"/>
      <c r="AH225" s="201"/>
      <c r="AI225" s="201"/>
    </row>
    <row r="226" spans="21:35" ht="45" customHeight="1" x14ac:dyDescent="0.25">
      <c r="U226" s="201"/>
      <c r="V226" s="201"/>
      <c r="W226" s="201"/>
      <c r="X226" s="201"/>
      <c r="Y226" s="201"/>
      <c r="Z226" s="201"/>
      <c r="AA226" s="201"/>
      <c r="AB226" s="201"/>
      <c r="AC226" s="201"/>
      <c r="AD226" s="201"/>
      <c r="AE226" s="201"/>
      <c r="AF226" s="201"/>
      <c r="AG226" s="201"/>
      <c r="AH226" s="201"/>
      <c r="AI226" s="201"/>
    </row>
    <row r="227" spans="21:35" ht="45" customHeight="1" x14ac:dyDescent="0.25">
      <c r="U227" s="201"/>
      <c r="V227" s="201"/>
      <c r="W227" s="201"/>
      <c r="X227" s="201"/>
      <c r="Y227" s="201"/>
      <c r="Z227" s="201"/>
      <c r="AA227" s="201"/>
      <c r="AB227" s="201"/>
      <c r="AC227" s="201"/>
      <c r="AD227" s="201"/>
      <c r="AE227" s="201"/>
      <c r="AF227" s="201"/>
      <c r="AG227" s="201"/>
      <c r="AH227" s="201"/>
      <c r="AI227" s="201"/>
    </row>
    <row r="228" spans="21:35" ht="45" customHeight="1" x14ac:dyDescent="0.25">
      <c r="U228" s="201"/>
      <c r="V228" s="201"/>
      <c r="W228" s="201"/>
      <c r="X228" s="201"/>
      <c r="Y228" s="201"/>
      <c r="Z228" s="201"/>
      <c r="AA228" s="201"/>
      <c r="AB228" s="201"/>
      <c r="AC228" s="201"/>
      <c r="AD228" s="201"/>
      <c r="AE228" s="201"/>
      <c r="AF228" s="201"/>
      <c r="AG228" s="201"/>
      <c r="AH228" s="201"/>
      <c r="AI228" s="201"/>
    </row>
    <row r="229" spans="21:35" ht="45" customHeight="1" x14ac:dyDescent="0.25">
      <c r="U229" s="201"/>
      <c r="V229" s="201"/>
      <c r="W229" s="201"/>
      <c r="X229" s="201"/>
      <c r="Y229" s="201"/>
      <c r="Z229" s="201"/>
      <c r="AA229" s="201"/>
      <c r="AB229" s="201"/>
      <c r="AC229" s="201"/>
      <c r="AD229" s="201"/>
      <c r="AE229" s="201"/>
      <c r="AF229" s="201"/>
      <c r="AG229" s="201"/>
      <c r="AH229" s="201"/>
      <c r="AI229" s="201"/>
    </row>
    <row r="230" spans="21:35" ht="45" customHeight="1" x14ac:dyDescent="0.25">
      <c r="U230" s="201"/>
      <c r="V230" s="201"/>
      <c r="W230" s="201"/>
      <c r="X230" s="201"/>
      <c r="Y230" s="201"/>
      <c r="Z230" s="201"/>
      <c r="AA230" s="201"/>
      <c r="AB230" s="201"/>
      <c r="AC230" s="201"/>
      <c r="AD230" s="201"/>
      <c r="AE230" s="201"/>
      <c r="AF230" s="201"/>
      <c r="AG230" s="201"/>
      <c r="AH230" s="201"/>
      <c r="AI230" s="201"/>
    </row>
    <row r="231" spans="21:35" ht="45" customHeight="1" x14ac:dyDescent="0.25">
      <c r="U231" s="201"/>
      <c r="V231" s="201"/>
      <c r="W231" s="201"/>
      <c r="X231" s="201"/>
      <c r="Y231" s="201"/>
      <c r="Z231" s="201"/>
      <c r="AA231" s="201"/>
      <c r="AB231" s="201"/>
      <c r="AC231" s="201"/>
      <c r="AD231" s="201"/>
      <c r="AE231" s="201"/>
      <c r="AF231" s="201"/>
      <c r="AG231" s="201"/>
      <c r="AH231" s="201"/>
      <c r="AI231" s="201"/>
    </row>
    <row r="232" spans="21:35" ht="45" customHeight="1" x14ac:dyDescent="0.25">
      <c r="U232" s="201"/>
      <c r="V232" s="201"/>
      <c r="W232" s="201"/>
      <c r="X232" s="201"/>
      <c r="Y232" s="201"/>
      <c r="Z232" s="201"/>
      <c r="AA232" s="201"/>
      <c r="AB232" s="201"/>
      <c r="AC232" s="201"/>
      <c r="AD232" s="201"/>
      <c r="AE232" s="201"/>
      <c r="AF232" s="201"/>
      <c r="AG232" s="201"/>
      <c r="AH232" s="201"/>
      <c r="AI232" s="201"/>
    </row>
    <row r="233" spans="21:35" ht="45" customHeight="1" x14ac:dyDescent="0.25">
      <c r="U233" s="201"/>
      <c r="V233" s="201"/>
      <c r="W233" s="201"/>
      <c r="X233" s="201"/>
      <c r="Y233" s="201"/>
      <c r="Z233" s="201"/>
      <c r="AA233" s="201"/>
      <c r="AB233" s="201"/>
      <c r="AC233" s="201"/>
      <c r="AD233" s="201"/>
      <c r="AE233" s="201"/>
      <c r="AF233" s="201"/>
      <c r="AG233" s="201"/>
      <c r="AH233" s="201"/>
      <c r="AI233" s="201"/>
    </row>
    <row r="234" spans="21:35" ht="45" customHeight="1" x14ac:dyDescent="0.25">
      <c r="U234" s="201"/>
      <c r="V234" s="201"/>
      <c r="W234" s="201"/>
      <c r="X234" s="201"/>
      <c r="Y234" s="201"/>
      <c r="Z234" s="201"/>
      <c r="AA234" s="201"/>
      <c r="AB234" s="201"/>
      <c r="AC234" s="201"/>
      <c r="AD234" s="201"/>
      <c r="AE234" s="201"/>
      <c r="AF234" s="201"/>
      <c r="AG234" s="201"/>
      <c r="AH234" s="201"/>
      <c r="AI234" s="201"/>
    </row>
    <row r="235" spans="21:35" ht="45" customHeight="1" x14ac:dyDescent="0.25">
      <c r="U235" s="201"/>
      <c r="V235" s="201"/>
      <c r="W235" s="201"/>
      <c r="X235" s="201"/>
      <c r="Y235" s="201"/>
      <c r="Z235" s="201"/>
      <c r="AA235" s="201"/>
      <c r="AB235" s="201"/>
      <c r="AC235" s="201"/>
      <c r="AD235" s="201"/>
      <c r="AE235" s="201"/>
      <c r="AF235" s="201"/>
      <c r="AG235" s="201"/>
      <c r="AH235" s="201"/>
      <c r="AI235" s="201"/>
    </row>
    <row r="236" spans="21:35" ht="45" customHeight="1" x14ac:dyDescent="0.25">
      <c r="U236" s="201"/>
      <c r="V236" s="201"/>
      <c r="W236" s="201"/>
      <c r="X236" s="201"/>
      <c r="Y236" s="201"/>
      <c r="Z236" s="201"/>
      <c r="AA236" s="201"/>
      <c r="AB236" s="201"/>
      <c r="AC236" s="201"/>
      <c r="AD236" s="201"/>
      <c r="AE236" s="201"/>
      <c r="AF236" s="201"/>
      <c r="AG236" s="201"/>
      <c r="AH236" s="201"/>
      <c r="AI236" s="201"/>
    </row>
    <row r="237" spans="21:35" ht="45" customHeight="1" x14ac:dyDescent="0.25">
      <c r="U237" s="201"/>
      <c r="V237" s="201"/>
      <c r="W237" s="201"/>
      <c r="X237" s="201"/>
      <c r="Y237" s="201"/>
      <c r="Z237" s="201"/>
      <c r="AA237" s="201"/>
      <c r="AB237" s="201"/>
      <c r="AC237" s="201"/>
      <c r="AD237" s="201"/>
      <c r="AE237" s="201"/>
      <c r="AF237" s="201"/>
      <c r="AG237" s="201"/>
      <c r="AH237" s="201"/>
      <c r="AI237" s="201"/>
    </row>
    <row r="238" spans="21:35" ht="45" customHeight="1" x14ac:dyDescent="0.25">
      <c r="U238" s="201"/>
      <c r="V238" s="201"/>
      <c r="W238" s="201"/>
      <c r="X238" s="201"/>
      <c r="Y238" s="201"/>
      <c r="Z238" s="201"/>
      <c r="AA238" s="201"/>
      <c r="AB238" s="201"/>
      <c r="AC238" s="201"/>
      <c r="AD238" s="201"/>
      <c r="AE238" s="201"/>
      <c r="AF238" s="201"/>
      <c r="AG238" s="201"/>
      <c r="AH238" s="201"/>
      <c r="AI238" s="201"/>
    </row>
    <row r="239" spans="21:35" ht="45" customHeight="1" x14ac:dyDescent="0.25">
      <c r="U239" s="201"/>
      <c r="V239" s="201"/>
      <c r="W239" s="201"/>
      <c r="X239" s="201"/>
      <c r="Y239" s="201"/>
      <c r="Z239" s="201"/>
      <c r="AA239" s="201"/>
      <c r="AB239" s="201"/>
      <c r="AC239" s="201"/>
      <c r="AD239" s="201"/>
      <c r="AE239" s="201"/>
      <c r="AF239" s="201"/>
      <c r="AG239" s="201"/>
      <c r="AH239" s="201"/>
      <c r="AI239" s="201"/>
    </row>
    <row r="240" spans="21:35" ht="45" customHeight="1" x14ac:dyDescent="0.25">
      <c r="U240" s="201"/>
      <c r="V240" s="201"/>
      <c r="W240" s="201"/>
      <c r="X240" s="201"/>
      <c r="Y240" s="201"/>
      <c r="Z240" s="201"/>
      <c r="AA240" s="201"/>
      <c r="AB240" s="201"/>
      <c r="AC240" s="201"/>
      <c r="AD240" s="201"/>
      <c r="AE240" s="201"/>
      <c r="AF240" s="201"/>
      <c r="AG240" s="201"/>
      <c r="AH240" s="201"/>
      <c r="AI240" s="201"/>
    </row>
    <row r="241" spans="21:35" ht="45" customHeight="1" x14ac:dyDescent="0.25">
      <c r="U241" s="201"/>
      <c r="V241" s="201"/>
      <c r="W241" s="201"/>
      <c r="X241" s="201"/>
      <c r="Y241" s="201"/>
      <c r="Z241" s="201"/>
      <c r="AA241" s="201"/>
      <c r="AB241" s="201"/>
      <c r="AC241" s="201"/>
      <c r="AD241" s="201"/>
      <c r="AE241" s="201"/>
      <c r="AF241" s="201"/>
      <c r="AG241" s="201"/>
      <c r="AH241" s="201"/>
      <c r="AI241" s="201"/>
    </row>
    <row r="242" spans="21:35" ht="45" customHeight="1" x14ac:dyDescent="0.25">
      <c r="U242" s="201"/>
      <c r="V242" s="201"/>
      <c r="W242" s="201"/>
      <c r="X242" s="201"/>
      <c r="Y242" s="201"/>
      <c r="Z242" s="201"/>
      <c r="AA242" s="201"/>
      <c r="AB242" s="201"/>
      <c r="AC242" s="201"/>
      <c r="AD242" s="201"/>
      <c r="AE242" s="201"/>
      <c r="AF242" s="201"/>
      <c r="AG242" s="201"/>
      <c r="AH242" s="201"/>
      <c r="AI242" s="201"/>
    </row>
    <row r="243" spans="21:35" ht="45" customHeight="1" x14ac:dyDescent="0.25">
      <c r="U243" s="201"/>
      <c r="V243" s="201"/>
      <c r="W243" s="201"/>
      <c r="X243" s="201"/>
      <c r="Y243" s="201"/>
      <c r="Z243" s="201"/>
      <c r="AA243" s="201"/>
      <c r="AB243" s="201"/>
      <c r="AC243" s="201"/>
      <c r="AD243" s="201"/>
      <c r="AE243" s="201"/>
      <c r="AF243" s="201"/>
      <c r="AG243" s="201"/>
      <c r="AH243" s="201"/>
      <c r="AI243" s="201"/>
    </row>
    <row r="244" spans="21:35" ht="45" customHeight="1" x14ac:dyDescent="0.25">
      <c r="U244" s="201"/>
      <c r="V244" s="201"/>
      <c r="W244" s="201"/>
      <c r="X244" s="201"/>
      <c r="Y244" s="201"/>
      <c r="Z244" s="201"/>
      <c r="AA244" s="201"/>
      <c r="AB244" s="201"/>
      <c r="AC244" s="201"/>
      <c r="AD244" s="201"/>
      <c r="AE244" s="201"/>
      <c r="AF244" s="201"/>
      <c r="AG244" s="201"/>
      <c r="AH244" s="201"/>
      <c r="AI244" s="201"/>
    </row>
    <row r="245" spans="21:35" ht="45" customHeight="1" x14ac:dyDescent="0.25">
      <c r="U245" s="201"/>
      <c r="V245" s="201"/>
      <c r="W245" s="201"/>
      <c r="X245" s="201"/>
      <c r="Y245" s="201"/>
      <c r="Z245" s="201"/>
      <c r="AA245" s="201"/>
      <c r="AB245" s="201"/>
      <c r="AC245" s="201"/>
      <c r="AD245" s="201"/>
      <c r="AE245" s="201"/>
      <c r="AF245" s="201"/>
      <c r="AG245" s="201"/>
      <c r="AH245" s="201"/>
      <c r="AI245" s="201"/>
    </row>
    <row r="246" spans="21:35" ht="45" customHeight="1" x14ac:dyDescent="0.25">
      <c r="U246" s="201"/>
      <c r="V246" s="201"/>
      <c r="W246" s="201"/>
      <c r="X246" s="201"/>
      <c r="Y246" s="201"/>
      <c r="Z246" s="201"/>
      <c r="AA246" s="201"/>
      <c r="AB246" s="201"/>
      <c r="AC246" s="201"/>
      <c r="AD246" s="201"/>
      <c r="AE246" s="201"/>
      <c r="AF246" s="201"/>
      <c r="AG246" s="201"/>
      <c r="AH246" s="201"/>
      <c r="AI246" s="201"/>
    </row>
    <row r="247" spans="21:35" ht="45" customHeight="1" x14ac:dyDescent="0.25">
      <c r="U247" s="201"/>
      <c r="V247" s="201"/>
      <c r="W247" s="201"/>
      <c r="X247" s="201"/>
      <c r="Y247" s="201"/>
      <c r="Z247" s="201"/>
      <c r="AA247" s="201"/>
      <c r="AB247" s="201"/>
      <c r="AC247" s="201"/>
      <c r="AD247" s="201"/>
      <c r="AE247" s="201"/>
      <c r="AF247" s="201"/>
      <c r="AG247" s="201"/>
      <c r="AH247" s="201"/>
      <c r="AI247" s="201"/>
    </row>
    <row r="248" spans="21:35" ht="45" customHeight="1" x14ac:dyDescent="0.25">
      <c r="U248" s="201"/>
      <c r="V248" s="201"/>
      <c r="W248" s="201"/>
      <c r="X248" s="201"/>
      <c r="Y248" s="201"/>
      <c r="Z248" s="201"/>
      <c r="AA248" s="201"/>
      <c r="AB248" s="201"/>
      <c r="AC248" s="201"/>
      <c r="AD248" s="201"/>
      <c r="AE248" s="201"/>
      <c r="AF248" s="201"/>
      <c r="AG248" s="201"/>
      <c r="AH248" s="201"/>
      <c r="AI248" s="201"/>
    </row>
    <row r="249" spans="21:35" ht="45" customHeight="1" x14ac:dyDescent="0.25">
      <c r="U249" s="201"/>
      <c r="V249" s="201"/>
      <c r="W249" s="201"/>
      <c r="X249" s="201"/>
      <c r="Y249" s="201"/>
      <c r="Z249" s="201"/>
      <c r="AA249" s="201"/>
      <c r="AB249" s="201"/>
      <c r="AC249" s="201"/>
      <c r="AD249" s="201"/>
      <c r="AE249" s="201"/>
      <c r="AF249" s="201"/>
      <c r="AG249" s="201"/>
      <c r="AH249" s="201"/>
      <c r="AI249" s="201"/>
    </row>
    <row r="250" spans="21:35" ht="45" customHeight="1" x14ac:dyDescent="0.25">
      <c r="U250" s="201"/>
      <c r="V250" s="201"/>
      <c r="W250" s="201"/>
      <c r="X250" s="201"/>
      <c r="Y250" s="201"/>
      <c r="Z250" s="201"/>
      <c r="AA250" s="201"/>
      <c r="AB250" s="201"/>
      <c r="AC250" s="201"/>
      <c r="AD250" s="201"/>
      <c r="AE250" s="201"/>
      <c r="AF250" s="201"/>
      <c r="AG250" s="201"/>
      <c r="AH250" s="201"/>
      <c r="AI250" s="201"/>
    </row>
    <row r="251" spans="21:35" ht="45" customHeight="1" x14ac:dyDescent="0.25">
      <c r="U251" s="201"/>
      <c r="V251" s="201"/>
      <c r="W251" s="201"/>
      <c r="X251" s="201"/>
      <c r="Y251" s="201"/>
      <c r="Z251" s="201"/>
      <c r="AA251" s="201"/>
      <c r="AB251" s="201"/>
      <c r="AC251" s="201"/>
      <c r="AD251" s="201"/>
      <c r="AE251" s="201"/>
      <c r="AF251" s="201"/>
      <c r="AG251" s="201"/>
      <c r="AH251" s="201"/>
      <c r="AI251" s="201"/>
    </row>
    <row r="252" spans="21:35" ht="45" customHeight="1" x14ac:dyDescent="0.25">
      <c r="U252" s="201"/>
      <c r="V252" s="201"/>
      <c r="W252" s="201"/>
      <c r="X252" s="201"/>
      <c r="Y252" s="201"/>
      <c r="Z252" s="201"/>
      <c r="AA252" s="201"/>
      <c r="AB252" s="201"/>
      <c r="AC252" s="201"/>
      <c r="AD252" s="201"/>
      <c r="AE252" s="201"/>
      <c r="AF252" s="201"/>
      <c r="AG252" s="201"/>
      <c r="AH252" s="201"/>
      <c r="AI252" s="201"/>
    </row>
    <row r="253" spans="21:35" ht="45" customHeight="1" x14ac:dyDescent="0.25">
      <c r="U253" s="201"/>
      <c r="V253" s="201"/>
      <c r="W253" s="201"/>
      <c r="X253" s="201"/>
      <c r="Y253" s="201"/>
      <c r="Z253" s="201"/>
      <c r="AA253" s="201"/>
      <c r="AB253" s="201"/>
      <c r="AC253" s="201"/>
      <c r="AD253" s="201"/>
      <c r="AE253" s="201"/>
      <c r="AF253" s="201"/>
      <c r="AG253" s="201"/>
      <c r="AH253" s="201"/>
      <c r="AI253" s="201"/>
    </row>
    <row r="254" spans="21:35" ht="45" customHeight="1" x14ac:dyDescent="0.25">
      <c r="U254" s="201"/>
      <c r="V254" s="201"/>
      <c r="W254" s="201"/>
      <c r="X254" s="201"/>
      <c r="Y254" s="201"/>
      <c r="Z254" s="201"/>
      <c r="AA254" s="201"/>
      <c r="AB254" s="201"/>
      <c r="AC254" s="201"/>
      <c r="AD254" s="201"/>
      <c r="AE254" s="201"/>
      <c r="AF254" s="201"/>
      <c r="AG254" s="201"/>
      <c r="AH254" s="201"/>
      <c r="AI254" s="201"/>
    </row>
    <row r="255" spans="21:35" ht="45" customHeight="1" x14ac:dyDescent="0.25">
      <c r="U255" s="201"/>
      <c r="V255" s="201"/>
      <c r="W255" s="201"/>
      <c r="X255" s="201"/>
      <c r="Y255" s="201"/>
      <c r="Z255" s="201"/>
      <c r="AA255" s="201"/>
      <c r="AB255" s="201"/>
      <c r="AC255" s="201"/>
      <c r="AD255" s="201"/>
      <c r="AE255" s="201"/>
      <c r="AF255" s="201"/>
      <c r="AG255" s="201"/>
      <c r="AH255" s="201"/>
      <c r="AI255" s="201"/>
    </row>
    <row r="256" spans="21:35" ht="45" customHeight="1" x14ac:dyDescent="0.25">
      <c r="U256" s="201"/>
      <c r="V256" s="201"/>
      <c r="W256" s="201"/>
      <c r="X256" s="201"/>
      <c r="Y256" s="201"/>
      <c r="Z256" s="201"/>
      <c r="AA256" s="201"/>
      <c r="AB256" s="201"/>
      <c r="AC256" s="201"/>
      <c r="AD256" s="201"/>
      <c r="AE256" s="201"/>
      <c r="AF256" s="201"/>
      <c r="AG256" s="201"/>
      <c r="AH256" s="201"/>
      <c r="AI256" s="201"/>
    </row>
    <row r="257" spans="21:35" ht="45" customHeight="1" x14ac:dyDescent="0.25">
      <c r="U257" s="201"/>
      <c r="V257" s="201"/>
      <c r="W257" s="201"/>
      <c r="X257" s="201"/>
      <c r="Y257" s="201"/>
      <c r="Z257" s="201"/>
      <c r="AA257" s="201"/>
      <c r="AB257" s="201"/>
      <c r="AC257" s="201"/>
      <c r="AD257" s="201"/>
      <c r="AE257" s="201"/>
      <c r="AF257" s="201"/>
      <c r="AG257" s="201"/>
      <c r="AH257" s="201"/>
      <c r="AI257" s="201"/>
    </row>
    <row r="258" spans="21:35" ht="45" customHeight="1" x14ac:dyDescent="0.25">
      <c r="U258" s="201"/>
      <c r="V258" s="201"/>
      <c r="W258" s="201"/>
      <c r="X258" s="201"/>
      <c r="Y258" s="201"/>
      <c r="Z258" s="201"/>
      <c r="AA258" s="201"/>
      <c r="AB258" s="201"/>
      <c r="AC258" s="201"/>
      <c r="AD258" s="201"/>
      <c r="AE258" s="201"/>
      <c r="AF258" s="201"/>
      <c r="AG258" s="201"/>
      <c r="AH258" s="201"/>
      <c r="AI258" s="201"/>
    </row>
    <row r="259" spans="21:35" ht="45" customHeight="1" x14ac:dyDescent="0.25">
      <c r="U259" s="201"/>
      <c r="V259" s="201"/>
      <c r="W259" s="201"/>
      <c r="X259" s="201"/>
      <c r="Y259" s="201"/>
      <c r="Z259" s="201"/>
      <c r="AA259" s="201"/>
      <c r="AB259" s="201"/>
      <c r="AC259" s="201"/>
      <c r="AD259" s="201"/>
      <c r="AE259" s="201"/>
      <c r="AF259" s="201"/>
      <c r="AG259" s="201"/>
      <c r="AH259" s="201"/>
      <c r="AI259" s="201"/>
    </row>
    <row r="260" spans="21:35" ht="45" customHeight="1" x14ac:dyDescent="0.25">
      <c r="U260" s="201"/>
      <c r="V260" s="201"/>
      <c r="W260" s="201"/>
      <c r="X260" s="201"/>
      <c r="Y260" s="201"/>
      <c r="Z260" s="201"/>
      <c r="AA260" s="201"/>
      <c r="AB260" s="201"/>
      <c r="AC260" s="201"/>
      <c r="AD260" s="201"/>
      <c r="AE260" s="201"/>
      <c r="AF260" s="201"/>
      <c r="AG260" s="201"/>
      <c r="AH260" s="201"/>
      <c r="AI260" s="201"/>
    </row>
    <row r="261" spans="21:35" ht="45" customHeight="1" x14ac:dyDescent="0.25">
      <c r="U261" s="201"/>
      <c r="V261" s="201"/>
      <c r="W261" s="201"/>
      <c r="X261" s="201"/>
      <c r="Y261" s="201"/>
      <c r="Z261" s="201"/>
      <c r="AA261" s="201"/>
      <c r="AB261" s="201"/>
      <c r="AC261" s="201"/>
      <c r="AD261" s="201"/>
      <c r="AE261" s="201"/>
      <c r="AF261" s="201"/>
      <c r="AG261" s="201"/>
      <c r="AH261" s="201"/>
      <c r="AI261" s="201"/>
    </row>
    <row r="262" spans="21:35" ht="45" customHeight="1" x14ac:dyDescent="0.25">
      <c r="U262" s="201"/>
      <c r="V262" s="201"/>
      <c r="W262" s="201"/>
      <c r="X262" s="201"/>
      <c r="Y262" s="201"/>
      <c r="Z262" s="201"/>
      <c r="AA262" s="201"/>
      <c r="AB262" s="201"/>
      <c r="AC262" s="201"/>
      <c r="AD262" s="201"/>
      <c r="AE262" s="201"/>
      <c r="AF262" s="201"/>
      <c r="AG262" s="201"/>
      <c r="AH262" s="201"/>
      <c r="AI262" s="201"/>
    </row>
    <row r="263" spans="21:35" ht="45" customHeight="1" x14ac:dyDescent="0.25">
      <c r="U263" s="201"/>
      <c r="V263" s="201"/>
      <c r="W263" s="201"/>
      <c r="X263" s="201"/>
      <c r="Y263" s="201"/>
      <c r="Z263" s="201"/>
      <c r="AA263" s="201"/>
      <c r="AB263" s="201"/>
      <c r="AC263" s="201"/>
      <c r="AD263" s="201"/>
      <c r="AE263" s="201"/>
      <c r="AF263" s="201"/>
      <c r="AG263" s="201"/>
      <c r="AH263" s="201"/>
      <c r="AI263" s="201"/>
    </row>
    <row r="264" spans="21:35" ht="45" customHeight="1" x14ac:dyDescent="0.25">
      <c r="U264" s="201"/>
      <c r="V264" s="201"/>
      <c r="W264" s="201"/>
      <c r="X264" s="201"/>
      <c r="Y264" s="201"/>
      <c r="Z264" s="201"/>
      <c r="AA264" s="201"/>
      <c r="AB264" s="201"/>
      <c r="AC264" s="201"/>
      <c r="AD264" s="201"/>
      <c r="AE264" s="201"/>
      <c r="AF264" s="201"/>
      <c r="AG264" s="201"/>
      <c r="AH264" s="201"/>
      <c r="AI264" s="201"/>
    </row>
    <row r="265" spans="21:35" ht="45" customHeight="1" x14ac:dyDescent="0.25">
      <c r="U265" s="201"/>
      <c r="V265" s="201"/>
      <c r="W265" s="201"/>
      <c r="X265" s="201"/>
      <c r="Y265" s="201"/>
      <c r="Z265" s="201"/>
      <c r="AA265" s="201"/>
      <c r="AB265" s="201"/>
      <c r="AC265" s="201"/>
      <c r="AD265" s="201"/>
      <c r="AE265" s="201"/>
      <c r="AF265" s="201"/>
      <c r="AG265" s="201"/>
      <c r="AH265" s="201"/>
      <c r="AI265" s="201"/>
    </row>
    <row r="266" spans="21:35" ht="45" customHeight="1" x14ac:dyDescent="0.25">
      <c r="U266" s="201"/>
      <c r="V266" s="201"/>
      <c r="W266" s="201"/>
      <c r="X266" s="201"/>
      <c r="Y266" s="201"/>
      <c r="Z266" s="201"/>
      <c r="AA266" s="201"/>
      <c r="AB266" s="201"/>
      <c r="AC266" s="201"/>
      <c r="AD266" s="201"/>
      <c r="AE266" s="201"/>
      <c r="AF266" s="201"/>
      <c r="AG266" s="201"/>
      <c r="AH266" s="201"/>
      <c r="AI266" s="201"/>
    </row>
    <row r="267" spans="21:35" ht="45" customHeight="1" x14ac:dyDescent="0.25">
      <c r="U267" s="201"/>
      <c r="V267" s="201"/>
      <c r="W267" s="201"/>
      <c r="X267" s="201"/>
      <c r="Y267" s="201"/>
      <c r="Z267" s="201"/>
      <c r="AA267" s="201"/>
      <c r="AB267" s="201"/>
      <c r="AC267" s="201"/>
      <c r="AD267" s="201"/>
      <c r="AE267" s="201"/>
      <c r="AF267" s="201"/>
      <c r="AG267" s="201"/>
      <c r="AH267" s="201"/>
      <c r="AI267" s="201"/>
    </row>
    <row r="268" spans="21:35" ht="45" customHeight="1" x14ac:dyDescent="0.25">
      <c r="U268" s="201"/>
      <c r="V268" s="201"/>
      <c r="W268" s="201"/>
      <c r="X268" s="201"/>
      <c r="Y268" s="201"/>
      <c r="Z268" s="201"/>
      <c r="AA268" s="201"/>
      <c r="AB268" s="201"/>
      <c r="AC268" s="201"/>
      <c r="AD268" s="201"/>
      <c r="AE268" s="201"/>
      <c r="AF268" s="201"/>
      <c r="AG268" s="201"/>
      <c r="AH268" s="201"/>
      <c r="AI268" s="201"/>
    </row>
    <row r="269" spans="21:35" ht="45" customHeight="1" x14ac:dyDescent="0.25">
      <c r="U269" s="201"/>
      <c r="V269" s="201"/>
      <c r="W269" s="201"/>
      <c r="X269" s="201"/>
      <c r="Y269" s="201"/>
      <c r="Z269" s="201"/>
      <c r="AA269" s="201"/>
      <c r="AB269" s="201"/>
      <c r="AC269" s="201"/>
      <c r="AD269" s="201"/>
      <c r="AE269" s="201"/>
      <c r="AF269" s="201"/>
      <c r="AG269" s="201"/>
      <c r="AH269" s="201"/>
      <c r="AI269" s="201"/>
    </row>
    <row r="270" spans="21:35" ht="45" customHeight="1" x14ac:dyDescent="0.25">
      <c r="U270" s="201"/>
      <c r="V270" s="201"/>
      <c r="W270" s="201"/>
      <c r="X270" s="201"/>
      <c r="Y270" s="201"/>
      <c r="Z270" s="201"/>
      <c r="AA270" s="201"/>
      <c r="AB270" s="201"/>
      <c r="AC270" s="201"/>
      <c r="AD270" s="201"/>
      <c r="AE270" s="201"/>
      <c r="AF270" s="201"/>
      <c r="AG270" s="201"/>
      <c r="AH270" s="201"/>
      <c r="AI270" s="201"/>
    </row>
    <row r="271" spans="21:35" ht="45" customHeight="1" x14ac:dyDescent="0.25">
      <c r="U271" s="201"/>
      <c r="V271" s="201"/>
      <c r="W271" s="201"/>
      <c r="X271" s="201"/>
      <c r="Y271" s="201"/>
      <c r="Z271" s="201"/>
      <c r="AA271" s="201"/>
      <c r="AB271" s="201"/>
      <c r="AC271" s="201"/>
      <c r="AD271" s="201"/>
      <c r="AE271" s="201"/>
      <c r="AF271" s="201"/>
      <c r="AG271" s="201"/>
      <c r="AH271" s="201"/>
      <c r="AI271" s="201"/>
    </row>
    <row r="272" spans="21:35" ht="45" customHeight="1" x14ac:dyDescent="0.25">
      <c r="U272" s="201"/>
      <c r="V272" s="201"/>
      <c r="W272" s="201"/>
      <c r="X272" s="201"/>
      <c r="Y272" s="201"/>
      <c r="Z272" s="201"/>
      <c r="AA272" s="201"/>
      <c r="AB272" s="201"/>
      <c r="AC272" s="201"/>
      <c r="AD272" s="201"/>
      <c r="AE272" s="201"/>
      <c r="AF272" s="201"/>
      <c r="AG272" s="201"/>
      <c r="AH272" s="201"/>
      <c r="AI272" s="201"/>
    </row>
    <row r="273" spans="21:35" ht="45" customHeight="1" x14ac:dyDescent="0.25">
      <c r="U273" s="201"/>
      <c r="V273" s="201"/>
      <c r="W273" s="201"/>
      <c r="X273" s="201"/>
      <c r="Y273" s="201"/>
      <c r="Z273" s="201"/>
      <c r="AA273" s="201"/>
      <c r="AB273" s="201"/>
      <c r="AC273" s="201"/>
      <c r="AD273" s="201"/>
      <c r="AE273" s="201"/>
      <c r="AF273" s="201"/>
      <c r="AG273" s="201"/>
      <c r="AH273" s="201"/>
      <c r="AI273" s="201"/>
    </row>
    <row r="274" spans="21:35" ht="45" customHeight="1" x14ac:dyDescent="0.25">
      <c r="U274" s="201"/>
      <c r="V274" s="201"/>
      <c r="W274" s="201"/>
      <c r="X274" s="201"/>
      <c r="Y274" s="201"/>
      <c r="Z274" s="201"/>
      <c r="AA274" s="201"/>
      <c r="AB274" s="201"/>
      <c r="AC274" s="201"/>
      <c r="AD274" s="201"/>
      <c r="AE274" s="201"/>
      <c r="AF274" s="201"/>
      <c r="AG274" s="201"/>
      <c r="AH274" s="201"/>
      <c r="AI274" s="201"/>
    </row>
    <row r="275" spans="21:35" ht="45" customHeight="1" x14ac:dyDescent="0.25">
      <c r="U275" s="201"/>
      <c r="V275" s="201"/>
      <c r="W275" s="201"/>
      <c r="X275" s="201"/>
      <c r="Y275" s="201"/>
      <c r="Z275" s="201"/>
      <c r="AA275" s="201"/>
      <c r="AB275" s="201"/>
      <c r="AC275" s="201"/>
      <c r="AD275" s="201"/>
      <c r="AE275" s="201"/>
      <c r="AF275" s="201"/>
      <c r="AG275" s="201"/>
      <c r="AH275" s="201"/>
      <c r="AI275" s="201"/>
    </row>
    <row r="276" spans="21:35" ht="45" customHeight="1" x14ac:dyDescent="0.25">
      <c r="U276" s="201"/>
      <c r="V276" s="201"/>
      <c r="W276" s="201"/>
      <c r="X276" s="201"/>
      <c r="Y276" s="201"/>
      <c r="Z276" s="201"/>
      <c r="AA276" s="201"/>
      <c r="AB276" s="201"/>
      <c r="AC276" s="201"/>
      <c r="AD276" s="201"/>
      <c r="AE276" s="201"/>
      <c r="AF276" s="201"/>
      <c r="AG276" s="201"/>
      <c r="AH276" s="201"/>
      <c r="AI276" s="201"/>
    </row>
    <row r="277" spans="21:35" ht="45" customHeight="1" x14ac:dyDescent="0.25">
      <c r="U277" s="201"/>
      <c r="V277" s="201"/>
      <c r="W277" s="201"/>
      <c r="X277" s="201"/>
      <c r="Y277" s="201"/>
      <c r="Z277" s="201"/>
      <c r="AA277" s="201"/>
      <c r="AB277" s="201"/>
      <c r="AC277" s="201"/>
      <c r="AD277" s="201"/>
      <c r="AE277" s="201"/>
      <c r="AF277" s="201"/>
      <c r="AG277" s="201"/>
      <c r="AH277" s="201"/>
      <c r="AI277" s="201"/>
    </row>
    <row r="278" spans="21:35" ht="45" customHeight="1" x14ac:dyDescent="0.25">
      <c r="U278" s="201"/>
      <c r="V278" s="201"/>
      <c r="W278" s="201"/>
      <c r="X278" s="201"/>
      <c r="Y278" s="201"/>
      <c r="Z278" s="201"/>
      <c r="AA278" s="201"/>
      <c r="AB278" s="201"/>
      <c r="AC278" s="201"/>
      <c r="AD278" s="201"/>
      <c r="AE278" s="201"/>
      <c r="AF278" s="201"/>
      <c r="AG278" s="201"/>
      <c r="AH278" s="201"/>
      <c r="AI278" s="201"/>
    </row>
    <row r="279" spans="21:35" ht="45" customHeight="1" x14ac:dyDescent="0.25">
      <c r="U279" s="201"/>
      <c r="V279" s="201"/>
      <c r="W279" s="201"/>
      <c r="X279" s="201"/>
      <c r="Y279" s="201"/>
      <c r="Z279" s="201"/>
      <c r="AA279" s="201"/>
      <c r="AB279" s="201"/>
      <c r="AC279" s="201"/>
      <c r="AD279" s="201"/>
      <c r="AE279" s="201"/>
      <c r="AF279" s="201"/>
      <c r="AG279" s="201"/>
      <c r="AH279" s="201"/>
      <c r="AI279" s="201"/>
    </row>
    <row r="280" spans="21:35" ht="45" customHeight="1" x14ac:dyDescent="0.25">
      <c r="U280" s="201"/>
      <c r="V280" s="201"/>
      <c r="W280" s="201"/>
      <c r="X280" s="201"/>
      <c r="Y280" s="201"/>
      <c r="Z280" s="201"/>
      <c r="AA280" s="201"/>
      <c r="AB280" s="201"/>
      <c r="AC280" s="201"/>
      <c r="AD280" s="201"/>
      <c r="AE280" s="201"/>
      <c r="AF280" s="201"/>
      <c r="AG280" s="201"/>
      <c r="AH280" s="201"/>
      <c r="AI280" s="201"/>
    </row>
    <row r="281" spans="21:35" ht="45" customHeight="1" x14ac:dyDescent="0.25">
      <c r="U281" s="201"/>
      <c r="V281" s="201"/>
      <c r="W281" s="201"/>
      <c r="X281" s="201"/>
      <c r="Y281" s="201"/>
      <c r="Z281" s="201"/>
      <c r="AA281" s="201"/>
      <c r="AB281" s="201"/>
      <c r="AC281" s="201"/>
      <c r="AD281" s="201"/>
      <c r="AE281" s="201"/>
      <c r="AF281" s="201"/>
      <c r="AG281" s="201"/>
      <c r="AH281" s="201"/>
      <c r="AI281" s="201"/>
    </row>
    <row r="282" spans="21:35" ht="45" customHeight="1" x14ac:dyDescent="0.25">
      <c r="U282" s="201"/>
      <c r="V282" s="201"/>
      <c r="W282" s="201"/>
      <c r="X282" s="201"/>
      <c r="Y282" s="201"/>
      <c r="Z282" s="201"/>
      <c r="AA282" s="201"/>
      <c r="AB282" s="201"/>
      <c r="AC282" s="201"/>
      <c r="AD282" s="201"/>
      <c r="AE282" s="201"/>
      <c r="AF282" s="201"/>
      <c r="AG282" s="201"/>
      <c r="AH282" s="201"/>
      <c r="AI282" s="201"/>
    </row>
    <row r="283" spans="21:35" ht="45" customHeight="1" x14ac:dyDescent="0.25">
      <c r="U283" s="201"/>
      <c r="V283" s="201"/>
      <c r="W283" s="201"/>
      <c r="X283" s="201"/>
      <c r="Y283" s="201"/>
      <c r="Z283" s="201"/>
      <c r="AA283" s="201"/>
      <c r="AB283" s="201"/>
      <c r="AC283" s="201"/>
      <c r="AD283" s="201"/>
      <c r="AE283" s="201"/>
      <c r="AF283" s="201"/>
      <c r="AG283" s="201"/>
      <c r="AH283" s="201"/>
      <c r="AI283" s="201"/>
    </row>
    <row r="284" spans="21:35" ht="45" customHeight="1" x14ac:dyDescent="0.25">
      <c r="U284" s="201"/>
      <c r="V284" s="201"/>
      <c r="W284" s="201"/>
      <c r="X284" s="201"/>
      <c r="Y284" s="201"/>
      <c r="Z284" s="201"/>
      <c r="AA284" s="201"/>
      <c r="AB284" s="201"/>
      <c r="AC284" s="201"/>
      <c r="AD284" s="201"/>
      <c r="AE284" s="201"/>
      <c r="AF284" s="201"/>
      <c r="AG284" s="201"/>
      <c r="AH284" s="201"/>
      <c r="AI284" s="201"/>
    </row>
    <row r="285" spans="21:35" ht="45" customHeight="1" x14ac:dyDescent="0.25">
      <c r="U285" s="201"/>
      <c r="V285" s="201"/>
      <c r="W285" s="201"/>
      <c r="X285" s="201"/>
      <c r="Y285" s="201"/>
      <c r="Z285" s="201"/>
      <c r="AA285" s="201"/>
      <c r="AB285" s="201"/>
      <c r="AC285" s="201"/>
      <c r="AD285" s="201"/>
      <c r="AE285" s="201"/>
      <c r="AF285" s="201"/>
      <c r="AG285" s="201"/>
      <c r="AH285" s="201"/>
      <c r="AI285" s="201"/>
    </row>
    <row r="286" spans="21:35" ht="45" customHeight="1" x14ac:dyDescent="0.25">
      <c r="U286" s="201"/>
      <c r="V286" s="201"/>
      <c r="W286" s="201"/>
      <c r="X286" s="201"/>
      <c r="Y286" s="201"/>
      <c r="Z286" s="201"/>
      <c r="AA286" s="201"/>
      <c r="AB286" s="201"/>
      <c r="AC286" s="201"/>
      <c r="AD286" s="201"/>
      <c r="AE286" s="201"/>
      <c r="AF286" s="201"/>
      <c r="AG286" s="201"/>
      <c r="AH286" s="201"/>
      <c r="AI286" s="201"/>
    </row>
    <row r="287" spans="21:35" ht="45" customHeight="1" x14ac:dyDescent="0.25">
      <c r="U287" s="201"/>
      <c r="V287" s="201"/>
      <c r="W287" s="201"/>
      <c r="X287" s="201"/>
      <c r="Y287" s="201"/>
      <c r="Z287" s="201"/>
      <c r="AA287" s="201"/>
      <c r="AB287" s="201"/>
      <c r="AC287" s="201"/>
      <c r="AD287" s="201"/>
      <c r="AE287" s="201"/>
      <c r="AF287" s="201"/>
      <c r="AG287" s="201"/>
      <c r="AH287" s="201"/>
      <c r="AI287" s="201"/>
    </row>
    <row r="288" spans="21:35" ht="45" customHeight="1" x14ac:dyDescent="0.25">
      <c r="U288" s="201"/>
      <c r="V288" s="201"/>
      <c r="W288" s="201"/>
      <c r="X288" s="201"/>
      <c r="Y288" s="201"/>
      <c r="Z288" s="201"/>
      <c r="AA288" s="201"/>
      <c r="AB288" s="201"/>
      <c r="AC288" s="201"/>
      <c r="AD288" s="201"/>
      <c r="AE288" s="201"/>
      <c r="AF288" s="201"/>
      <c r="AG288" s="201"/>
      <c r="AH288" s="201"/>
      <c r="AI288" s="201"/>
    </row>
    <row r="289" spans="21:35" ht="45" customHeight="1" x14ac:dyDescent="0.25">
      <c r="U289" s="201"/>
      <c r="V289" s="201"/>
      <c r="W289" s="201"/>
      <c r="X289" s="201"/>
      <c r="Y289" s="201"/>
      <c r="Z289" s="201"/>
      <c r="AA289" s="201"/>
      <c r="AB289" s="201"/>
      <c r="AC289" s="201"/>
      <c r="AD289" s="201"/>
      <c r="AE289" s="201"/>
      <c r="AF289" s="201"/>
      <c r="AG289" s="201"/>
      <c r="AH289" s="201"/>
      <c r="AI289" s="201"/>
    </row>
    <row r="290" spans="21:35" ht="45" customHeight="1" x14ac:dyDescent="0.25">
      <c r="U290" s="201"/>
      <c r="V290" s="201"/>
      <c r="W290" s="201"/>
      <c r="X290" s="201"/>
      <c r="Y290" s="201"/>
      <c r="Z290" s="201"/>
      <c r="AA290" s="201"/>
      <c r="AB290" s="201"/>
      <c r="AC290" s="201"/>
      <c r="AD290" s="201"/>
      <c r="AE290" s="201"/>
      <c r="AF290" s="201"/>
      <c r="AG290" s="201"/>
      <c r="AH290" s="201"/>
      <c r="AI290" s="201"/>
    </row>
    <row r="291" spans="21:35" ht="45" customHeight="1" x14ac:dyDescent="0.25">
      <c r="U291" s="201"/>
      <c r="V291" s="201"/>
      <c r="W291" s="201"/>
      <c r="X291" s="201"/>
      <c r="Y291" s="201"/>
      <c r="Z291" s="201"/>
      <c r="AA291" s="201"/>
      <c r="AB291" s="201"/>
      <c r="AC291" s="201"/>
      <c r="AD291" s="201"/>
      <c r="AE291" s="201"/>
      <c r="AF291" s="201"/>
      <c r="AG291" s="201"/>
      <c r="AH291" s="201"/>
      <c r="AI291" s="201"/>
    </row>
    <row r="292" spans="21:35" ht="45" customHeight="1" x14ac:dyDescent="0.25">
      <c r="U292" s="201"/>
      <c r="V292" s="201"/>
      <c r="W292" s="201"/>
      <c r="X292" s="201"/>
      <c r="Y292" s="201"/>
      <c r="Z292" s="201"/>
      <c r="AA292" s="201"/>
      <c r="AB292" s="201"/>
      <c r="AC292" s="201"/>
      <c r="AD292" s="201"/>
      <c r="AE292" s="201"/>
      <c r="AF292" s="201"/>
      <c r="AG292" s="201"/>
      <c r="AH292" s="201"/>
      <c r="AI292" s="201"/>
    </row>
    <row r="293" spans="21:35" ht="45" customHeight="1" x14ac:dyDescent="0.25">
      <c r="U293" s="201"/>
      <c r="V293" s="201"/>
      <c r="W293" s="201"/>
      <c r="X293" s="201"/>
      <c r="Y293" s="201"/>
      <c r="Z293" s="201"/>
      <c r="AA293" s="201"/>
      <c r="AB293" s="201"/>
      <c r="AC293" s="201"/>
      <c r="AD293" s="201"/>
      <c r="AE293" s="201"/>
      <c r="AF293" s="201"/>
      <c r="AG293" s="201"/>
      <c r="AH293" s="201"/>
      <c r="AI293" s="201"/>
    </row>
    <row r="294" spans="21:35" ht="45" customHeight="1" x14ac:dyDescent="0.25">
      <c r="U294" s="201"/>
      <c r="V294" s="201"/>
      <c r="W294" s="201"/>
      <c r="X294" s="201"/>
      <c r="Y294" s="201"/>
      <c r="Z294" s="201"/>
      <c r="AA294" s="201"/>
      <c r="AB294" s="201"/>
      <c r="AC294" s="201"/>
      <c r="AD294" s="201"/>
      <c r="AE294" s="201"/>
      <c r="AF294" s="201"/>
      <c r="AG294" s="201"/>
      <c r="AH294" s="201"/>
      <c r="AI294" s="201"/>
    </row>
    <row r="295" spans="21:35" ht="45" customHeight="1" x14ac:dyDescent="0.25">
      <c r="U295" s="201"/>
      <c r="V295" s="201"/>
      <c r="W295" s="201"/>
      <c r="X295" s="201"/>
      <c r="Y295" s="201"/>
      <c r="Z295" s="201"/>
      <c r="AA295" s="201"/>
      <c r="AB295" s="201"/>
      <c r="AC295" s="201"/>
      <c r="AD295" s="201"/>
      <c r="AE295" s="201"/>
      <c r="AF295" s="201"/>
      <c r="AG295" s="201"/>
      <c r="AH295" s="201"/>
      <c r="AI295" s="201"/>
    </row>
    <row r="296" spans="21:35" ht="45" customHeight="1" x14ac:dyDescent="0.25">
      <c r="U296" s="201"/>
      <c r="V296" s="201"/>
      <c r="W296" s="201"/>
      <c r="X296" s="201"/>
      <c r="Y296" s="201"/>
      <c r="Z296" s="201"/>
      <c r="AA296" s="201"/>
      <c r="AB296" s="201"/>
      <c r="AC296" s="201"/>
      <c r="AD296" s="201"/>
      <c r="AE296" s="201"/>
      <c r="AF296" s="201"/>
      <c r="AG296" s="201"/>
      <c r="AH296" s="201"/>
      <c r="AI296" s="201"/>
    </row>
    <row r="297" spans="21:35" ht="45" customHeight="1" x14ac:dyDescent="0.25">
      <c r="U297" s="201"/>
      <c r="V297" s="201"/>
      <c r="W297" s="201"/>
      <c r="X297" s="201"/>
      <c r="Y297" s="201"/>
      <c r="Z297" s="201"/>
      <c r="AA297" s="201"/>
      <c r="AB297" s="201"/>
      <c r="AC297" s="201"/>
      <c r="AD297" s="201"/>
      <c r="AE297" s="201"/>
      <c r="AF297" s="201"/>
      <c r="AG297" s="201"/>
      <c r="AH297" s="201"/>
      <c r="AI297" s="201"/>
    </row>
    <row r="298" spans="21:35" ht="45" customHeight="1" x14ac:dyDescent="0.25">
      <c r="U298" s="201"/>
      <c r="V298" s="201"/>
      <c r="W298" s="201"/>
      <c r="X298" s="201"/>
      <c r="Y298" s="201"/>
      <c r="Z298" s="201"/>
      <c r="AA298" s="201"/>
      <c r="AB298" s="201"/>
      <c r="AC298" s="201"/>
      <c r="AD298" s="201"/>
      <c r="AE298" s="201"/>
      <c r="AF298" s="201"/>
      <c r="AG298" s="201"/>
      <c r="AH298" s="201"/>
      <c r="AI298" s="201"/>
    </row>
    <row r="299" spans="21:35" ht="45" customHeight="1" x14ac:dyDescent="0.25">
      <c r="U299" s="201"/>
      <c r="V299" s="201"/>
      <c r="W299" s="201"/>
      <c r="X299" s="201"/>
      <c r="Y299" s="201"/>
      <c r="Z299" s="201"/>
      <c r="AA299" s="201"/>
      <c r="AB299" s="201"/>
      <c r="AC299" s="201"/>
      <c r="AD299" s="201"/>
      <c r="AE299" s="201"/>
      <c r="AF299" s="201"/>
      <c r="AG299" s="201"/>
      <c r="AH299" s="201"/>
      <c r="AI299" s="201"/>
    </row>
    <row r="300" spans="21:35" ht="45" customHeight="1" x14ac:dyDescent="0.25">
      <c r="U300" s="201"/>
      <c r="V300" s="201"/>
      <c r="W300" s="201"/>
      <c r="X300" s="201"/>
      <c r="Y300" s="201"/>
      <c r="Z300" s="201"/>
      <c r="AA300" s="201"/>
      <c r="AB300" s="201"/>
      <c r="AC300" s="201"/>
      <c r="AD300" s="201"/>
      <c r="AE300" s="201"/>
      <c r="AF300" s="201"/>
      <c r="AG300" s="201"/>
      <c r="AH300" s="201"/>
      <c r="AI300" s="201"/>
    </row>
    <row r="301" spans="21:35" ht="45" customHeight="1" x14ac:dyDescent="0.25">
      <c r="U301" s="201"/>
      <c r="V301" s="201"/>
      <c r="W301" s="201"/>
      <c r="X301" s="201"/>
      <c r="Y301" s="201"/>
      <c r="Z301" s="201"/>
      <c r="AA301" s="201"/>
      <c r="AB301" s="201"/>
      <c r="AC301" s="201"/>
      <c r="AD301" s="201"/>
      <c r="AE301" s="201"/>
      <c r="AF301" s="201"/>
      <c r="AG301" s="201"/>
      <c r="AH301" s="201"/>
      <c r="AI301" s="201"/>
    </row>
    <row r="302" spans="21:35" ht="45" customHeight="1" x14ac:dyDescent="0.25">
      <c r="U302" s="201"/>
      <c r="V302" s="201"/>
      <c r="W302" s="201"/>
      <c r="X302" s="201"/>
      <c r="Y302" s="201"/>
      <c r="Z302" s="201"/>
      <c r="AA302" s="201"/>
      <c r="AB302" s="201"/>
      <c r="AC302" s="201"/>
      <c r="AD302" s="201"/>
      <c r="AE302" s="201"/>
      <c r="AF302" s="201"/>
      <c r="AG302" s="201"/>
      <c r="AH302" s="201"/>
      <c r="AI302" s="201"/>
    </row>
    <row r="303" spans="21:35" ht="45" customHeight="1" x14ac:dyDescent="0.25">
      <c r="U303" s="201"/>
      <c r="V303" s="201"/>
      <c r="W303" s="201"/>
      <c r="X303" s="201"/>
      <c r="Y303" s="201"/>
      <c r="Z303" s="201"/>
      <c r="AA303" s="201"/>
      <c r="AB303" s="201"/>
      <c r="AC303" s="201"/>
      <c r="AD303" s="201"/>
      <c r="AE303" s="201"/>
      <c r="AF303" s="201"/>
      <c r="AG303" s="201"/>
      <c r="AH303" s="201"/>
      <c r="AI303" s="201"/>
    </row>
    <row r="304" spans="21:35" ht="45" customHeight="1" x14ac:dyDescent="0.25">
      <c r="U304" s="201"/>
      <c r="V304" s="201"/>
      <c r="W304" s="201"/>
      <c r="X304" s="201"/>
      <c r="Y304" s="201"/>
      <c r="Z304" s="201"/>
      <c r="AA304" s="201"/>
      <c r="AB304" s="201"/>
      <c r="AC304" s="201"/>
      <c r="AD304" s="201"/>
      <c r="AE304" s="201"/>
      <c r="AF304" s="201"/>
      <c r="AG304" s="201"/>
      <c r="AH304" s="201"/>
      <c r="AI304" s="201"/>
    </row>
    <row r="305" spans="21:35" ht="45" customHeight="1" x14ac:dyDescent="0.25">
      <c r="U305" s="201"/>
      <c r="V305" s="201"/>
      <c r="W305" s="201"/>
      <c r="X305" s="201"/>
      <c r="Y305" s="201"/>
      <c r="Z305" s="201"/>
      <c r="AA305" s="201"/>
      <c r="AB305" s="201"/>
      <c r="AC305" s="201"/>
      <c r="AD305" s="201"/>
      <c r="AE305" s="201"/>
      <c r="AF305" s="201"/>
      <c r="AG305" s="201"/>
      <c r="AH305" s="201"/>
      <c r="AI305" s="201"/>
    </row>
    <row r="306" spans="21:35" ht="45" customHeight="1" x14ac:dyDescent="0.25">
      <c r="U306" s="201"/>
      <c r="V306" s="201"/>
      <c r="W306" s="201"/>
      <c r="X306" s="201"/>
      <c r="Y306" s="201"/>
      <c r="Z306" s="201"/>
      <c r="AA306" s="201"/>
      <c r="AB306" s="201"/>
      <c r="AC306" s="201"/>
      <c r="AD306" s="201"/>
      <c r="AE306" s="201"/>
      <c r="AF306" s="201"/>
      <c r="AG306" s="201"/>
      <c r="AH306" s="201"/>
      <c r="AI306" s="201"/>
    </row>
    <row r="307" spans="21:35" ht="45" customHeight="1" x14ac:dyDescent="0.25">
      <c r="U307" s="201"/>
      <c r="V307" s="201"/>
      <c r="W307" s="201"/>
      <c r="X307" s="201"/>
      <c r="Y307" s="201"/>
      <c r="Z307" s="201"/>
      <c r="AA307" s="201"/>
      <c r="AB307" s="201"/>
      <c r="AC307" s="201"/>
      <c r="AD307" s="201"/>
      <c r="AE307" s="201"/>
      <c r="AF307" s="201"/>
      <c r="AG307" s="201"/>
      <c r="AH307" s="201"/>
      <c r="AI307" s="201"/>
    </row>
    <row r="308" spans="21:35" ht="45" customHeight="1" x14ac:dyDescent="0.25">
      <c r="U308" s="201"/>
      <c r="V308" s="201"/>
      <c r="W308" s="201"/>
      <c r="X308" s="201"/>
      <c r="Y308" s="201"/>
      <c r="Z308" s="201"/>
      <c r="AA308" s="201"/>
      <c r="AB308" s="201"/>
      <c r="AC308" s="201"/>
      <c r="AD308" s="201"/>
      <c r="AE308" s="201"/>
      <c r="AF308" s="201"/>
      <c r="AG308" s="201"/>
      <c r="AH308" s="201"/>
      <c r="AI308" s="201"/>
    </row>
    <row r="309" spans="21:35" ht="45" customHeight="1" x14ac:dyDescent="0.25">
      <c r="U309" s="201"/>
      <c r="V309" s="201"/>
      <c r="W309" s="201"/>
      <c r="X309" s="201"/>
      <c r="Y309" s="201"/>
      <c r="Z309" s="201"/>
      <c r="AA309" s="201"/>
      <c r="AB309" s="201"/>
      <c r="AC309" s="201"/>
      <c r="AD309" s="201"/>
      <c r="AE309" s="201"/>
      <c r="AF309" s="201"/>
      <c r="AG309" s="201"/>
      <c r="AH309" s="201"/>
      <c r="AI309" s="201"/>
    </row>
    <row r="310" spans="21:35" ht="45" customHeight="1" x14ac:dyDescent="0.25">
      <c r="U310" s="201"/>
      <c r="V310" s="201"/>
      <c r="W310" s="201"/>
      <c r="X310" s="201"/>
      <c r="Y310" s="201"/>
      <c r="Z310" s="201"/>
      <c r="AA310" s="201"/>
      <c r="AB310" s="201"/>
      <c r="AC310" s="201"/>
      <c r="AD310" s="201"/>
      <c r="AE310" s="201"/>
      <c r="AF310" s="201"/>
      <c r="AG310" s="201"/>
      <c r="AH310" s="201"/>
      <c r="AI310" s="201"/>
    </row>
    <row r="311" spans="21:35" ht="45" customHeight="1" x14ac:dyDescent="0.25">
      <c r="U311" s="201"/>
      <c r="V311" s="201"/>
      <c r="W311" s="201"/>
      <c r="X311" s="201"/>
      <c r="Y311" s="201"/>
      <c r="Z311" s="201"/>
      <c r="AA311" s="201"/>
      <c r="AB311" s="201"/>
      <c r="AC311" s="201"/>
      <c r="AD311" s="201"/>
      <c r="AE311" s="201"/>
      <c r="AF311" s="201"/>
      <c r="AG311" s="201"/>
      <c r="AH311" s="201"/>
      <c r="AI311" s="201"/>
    </row>
    <row r="312" spans="21:35" ht="45" customHeight="1" x14ac:dyDescent="0.25">
      <c r="U312" s="201"/>
      <c r="V312" s="201"/>
      <c r="W312" s="201"/>
      <c r="X312" s="201"/>
      <c r="Y312" s="201"/>
      <c r="Z312" s="201"/>
      <c r="AA312" s="201"/>
      <c r="AB312" s="201"/>
      <c r="AC312" s="201"/>
      <c r="AD312" s="201"/>
      <c r="AE312" s="201"/>
      <c r="AF312" s="201"/>
      <c r="AG312" s="201"/>
      <c r="AH312" s="201"/>
      <c r="AI312" s="201"/>
    </row>
    <row r="313" spans="21:35" ht="45" customHeight="1" x14ac:dyDescent="0.25">
      <c r="U313" s="201"/>
      <c r="V313" s="201"/>
      <c r="W313" s="201"/>
      <c r="X313" s="201"/>
      <c r="Y313" s="201"/>
      <c r="Z313" s="201"/>
      <c r="AA313" s="201"/>
      <c r="AB313" s="201"/>
      <c r="AC313" s="201"/>
      <c r="AD313" s="201"/>
      <c r="AE313" s="201"/>
      <c r="AF313" s="201"/>
      <c r="AG313" s="201"/>
      <c r="AH313" s="201"/>
      <c r="AI313" s="201"/>
    </row>
    <row r="314" spans="21:35" ht="45" customHeight="1" x14ac:dyDescent="0.25">
      <c r="U314" s="201"/>
      <c r="V314" s="201"/>
      <c r="W314" s="201"/>
      <c r="X314" s="201"/>
      <c r="Y314" s="201"/>
      <c r="Z314" s="201"/>
      <c r="AA314" s="201"/>
      <c r="AB314" s="201"/>
      <c r="AC314" s="201"/>
      <c r="AD314" s="201"/>
      <c r="AE314" s="201"/>
      <c r="AF314" s="201"/>
      <c r="AG314" s="201"/>
      <c r="AH314" s="201"/>
      <c r="AI314" s="201"/>
    </row>
    <row r="315" spans="21:35" ht="45" customHeight="1" x14ac:dyDescent="0.25">
      <c r="U315" s="201"/>
      <c r="V315" s="201"/>
      <c r="W315" s="201"/>
      <c r="X315" s="201"/>
      <c r="Y315" s="201"/>
      <c r="Z315" s="201"/>
      <c r="AA315" s="201"/>
      <c r="AB315" s="201"/>
      <c r="AC315" s="201"/>
      <c r="AD315" s="201"/>
      <c r="AE315" s="201"/>
      <c r="AF315" s="201"/>
      <c r="AG315" s="201"/>
      <c r="AH315" s="201"/>
      <c r="AI315" s="201"/>
    </row>
    <row r="316" spans="21:35" ht="45" customHeight="1" x14ac:dyDescent="0.25">
      <c r="U316" s="201"/>
      <c r="V316" s="201"/>
      <c r="W316" s="201"/>
      <c r="X316" s="201"/>
      <c r="Y316" s="201"/>
      <c r="Z316" s="201"/>
      <c r="AA316" s="201"/>
      <c r="AB316" s="201"/>
      <c r="AC316" s="201"/>
      <c r="AD316" s="201"/>
      <c r="AE316" s="201"/>
      <c r="AF316" s="201"/>
      <c r="AG316" s="201"/>
      <c r="AH316" s="201"/>
      <c r="AI316" s="201"/>
    </row>
    <row r="317" spans="21:35" ht="45" customHeight="1" x14ac:dyDescent="0.25">
      <c r="U317" s="201"/>
      <c r="V317" s="201"/>
      <c r="W317" s="201"/>
      <c r="X317" s="201"/>
      <c r="Y317" s="201"/>
      <c r="Z317" s="201"/>
      <c r="AA317" s="201"/>
      <c r="AB317" s="201"/>
      <c r="AC317" s="201"/>
      <c r="AD317" s="201"/>
      <c r="AE317" s="201"/>
      <c r="AF317" s="201"/>
      <c r="AG317" s="201"/>
      <c r="AH317" s="201"/>
      <c r="AI317" s="201"/>
    </row>
    <row r="318" spans="21:35" ht="45" customHeight="1" x14ac:dyDescent="0.25">
      <c r="U318" s="201"/>
      <c r="V318" s="201"/>
      <c r="W318" s="201"/>
      <c r="X318" s="201"/>
      <c r="Y318" s="201"/>
      <c r="Z318" s="201"/>
      <c r="AA318" s="201"/>
      <c r="AB318" s="201"/>
      <c r="AC318" s="201"/>
      <c r="AD318" s="201"/>
      <c r="AE318" s="201"/>
      <c r="AF318" s="201"/>
      <c r="AG318" s="201"/>
      <c r="AH318" s="201"/>
      <c r="AI318" s="201"/>
    </row>
    <row r="319" spans="21:35" ht="45" customHeight="1" x14ac:dyDescent="0.25">
      <c r="U319" s="201"/>
      <c r="V319" s="201"/>
      <c r="W319" s="201"/>
      <c r="X319" s="201"/>
      <c r="Y319" s="201"/>
      <c r="Z319" s="201"/>
      <c r="AA319" s="201"/>
      <c r="AB319" s="201"/>
      <c r="AC319" s="201"/>
      <c r="AD319" s="201"/>
      <c r="AE319" s="201"/>
      <c r="AF319" s="201"/>
      <c r="AG319" s="201"/>
      <c r="AH319" s="201"/>
      <c r="AI319" s="201"/>
    </row>
    <row r="320" spans="21:35" ht="45" customHeight="1" x14ac:dyDescent="0.25">
      <c r="U320" s="201"/>
      <c r="V320" s="201"/>
      <c r="W320" s="201"/>
      <c r="X320" s="201"/>
      <c r="Y320" s="201"/>
      <c r="Z320" s="201"/>
      <c r="AA320" s="201"/>
      <c r="AB320" s="201"/>
      <c r="AC320" s="201"/>
      <c r="AD320" s="201"/>
      <c r="AE320" s="201"/>
      <c r="AF320" s="201"/>
      <c r="AG320" s="201"/>
      <c r="AH320" s="201"/>
      <c r="AI320" s="201"/>
    </row>
    <row r="321" spans="21:35" ht="45" customHeight="1" x14ac:dyDescent="0.25">
      <c r="U321" s="201"/>
      <c r="V321" s="201"/>
      <c r="W321" s="201"/>
      <c r="X321" s="201"/>
      <c r="Y321" s="201"/>
      <c r="Z321" s="201"/>
      <c r="AA321" s="201"/>
      <c r="AB321" s="201"/>
      <c r="AC321" s="201"/>
      <c r="AD321" s="201"/>
      <c r="AE321" s="201"/>
      <c r="AF321" s="201"/>
      <c r="AG321" s="201"/>
      <c r="AH321" s="201"/>
      <c r="AI321" s="201"/>
    </row>
    <row r="322" spans="21:35" ht="45" customHeight="1" x14ac:dyDescent="0.25">
      <c r="U322" s="201"/>
      <c r="V322" s="201"/>
      <c r="W322" s="201"/>
      <c r="X322" s="201"/>
      <c r="Y322" s="201"/>
      <c r="Z322" s="201"/>
      <c r="AA322" s="201"/>
      <c r="AB322" s="201"/>
      <c r="AC322" s="201"/>
      <c r="AD322" s="201"/>
      <c r="AE322" s="201"/>
      <c r="AF322" s="201"/>
      <c r="AG322" s="201"/>
      <c r="AH322" s="201"/>
      <c r="AI322" s="201"/>
    </row>
    <row r="323" spans="21:35" ht="45" customHeight="1" x14ac:dyDescent="0.25">
      <c r="U323" s="201"/>
      <c r="V323" s="201"/>
      <c r="W323" s="201"/>
      <c r="X323" s="201"/>
      <c r="Y323" s="201"/>
      <c r="Z323" s="201"/>
      <c r="AA323" s="201"/>
      <c r="AB323" s="201"/>
      <c r="AC323" s="201"/>
      <c r="AD323" s="201"/>
      <c r="AE323" s="201"/>
      <c r="AF323" s="201"/>
      <c r="AG323" s="201"/>
      <c r="AH323" s="201"/>
      <c r="AI323" s="201"/>
    </row>
    <row r="324" spans="21:35" ht="45" customHeight="1" x14ac:dyDescent="0.25">
      <c r="U324" s="201"/>
      <c r="V324" s="201"/>
      <c r="W324" s="201"/>
      <c r="X324" s="201"/>
      <c r="Y324" s="201"/>
      <c r="Z324" s="201"/>
      <c r="AA324" s="201"/>
      <c r="AB324" s="201"/>
      <c r="AC324" s="201"/>
      <c r="AD324" s="201"/>
      <c r="AE324" s="201"/>
      <c r="AF324" s="201"/>
      <c r="AG324" s="201"/>
      <c r="AH324" s="201"/>
      <c r="AI324" s="201"/>
    </row>
    <row r="325" spans="21:35" ht="45" customHeight="1" x14ac:dyDescent="0.25">
      <c r="U325" s="201"/>
      <c r="V325" s="201"/>
      <c r="W325" s="201"/>
      <c r="X325" s="201"/>
      <c r="Y325" s="201"/>
      <c r="Z325" s="201"/>
      <c r="AA325" s="201"/>
      <c r="AB325" s="201"/>
      <c r="AC325" s="201"/>
      <c r="AD325" s="201"/>
      <c r="AE325" s="201"/>
      <c r="AF325" s="201"/>
      <c r="AG325" s="201"/>
      <c r="AH325" s="201"/>
      <c r="AI325" s="201"/>
    </row>
    <row r="326" spans="21:35" ht="45" customHeight="1" x14ac:dyDescent="0.25">
      <c r="U326" s="201"/>
      <c r="V326" s="201"/>
      <c r="W326" s="201"/>
      <c r="X326" s="201"/>
      <c r="Y326" s="201"/>
      <c r="Z326" s="201"/>
      <c r="AA326" s="201"/>
      <c r="AB326" s="201"/>
      <c r="AC326" s="201"/>
      <c r="AD326" s="201"/>
      <c r="AE326" s="201"/>
      <c r="AF326" s="201"/>
      <c r="AG326" s="201"/>
      <c r="AH326" s="201"/>
      <c r="AI326" s="201"/>
    </row>
    <row r="327" spans="21:35" ht="45" customHeight="1" x14ac:dyDescent="0.25">
      <c r="U327" s="201"/>
      <c r="V327" s="201"/>
      <c r="W327" s="201"/>
      <c r="X327" s="201"/>
      <c r="Y327" s="201"/>
      <c r="Z327" s="201"/>
      <c r="AA327" s="201"/>
      <c r="AB327" s="201"/>
      <c r="AC327" s="201"/>
      <c r="AD327" s="201"/>
      <c r="AE327" s="201"/>
      <c r="AF327" s="201"/>
      <c r="AG327" s="201"/>
      <c r="AH327" s="201"/>
      <c r="AI327" s="201"/>
    </row>
    <row r="328" spans="21:35" ht="45" customHeight="1" x14ac:dyDescent="0.25">
      <c r="U328" s="201"/>
      <c r="V328" s="201"/>
      <c r="W328" s="201"/>
      <c r="X328" s="201"/>
      <c r="Y328" s="201"/>
      <c r="Z328" s="201"/>
      <c r="AA328" s="201"/>
      <c r="AB328" s="201"/>
      <c r="AC328" s="201"/>
      <c r="AD328" s="201"/>
      <c r="AE328" s="201"/>
      <c r="AF328" s="201"/>
      <c r="AG328" s="201"/>
      <c r="AH328" s="201"/>
      <c r="AI328" s="201"/>
    </row>
    <row r="329" spans="21:35" ht="45" customHeight="1" x14ac:dyDescent="0.25">
      <c r="U329" s="201"/>
      <c r="V329" s="201"/>
      <c r="W329" s="201"/>
      <c r="X329" s="201"/>
      <c r="Y329" s="201"/>
      <c r="Z329" s="201"/>
      <c r="AA329" s="201"/>
      <c r="AB329" s="201"/>
      <c r="AC329" s="201"/>
      <c r="AD329" s="201"/>
      <c r="AE329" s="201"/>
      <c r="AF329" s="201"/>
      <c r="AG329" s="201"/>
      <c r="AH329" s="201"/>
      <c r="AI329" s="201"/>
    </row>
    <row r="330" spans="21:35" ht="45" customHeight="1" x14ac:dyDescent="0.25">
      <c r="U330" s="201"/>
      <c r="V330" s="201"/>
      <c r="W330" s="201"/>
      <c r="X330" s="201"/>
      <c r="Y330" s="201"/>
      <c r="Z330" s="201"/>
      <c r="AA330" s="201"/>
      <c r="AB330" s="201"/>
      <c r="AC330" s="201"/>
      <c r="AD330" s="201"/>
      <c r="AE330" s="201"/>
      <c r="AF330" s="201"/>
      <c r="AG330" s="201"/>
      <c r="AH330" s="201"/>
      <c r="AI330" s="201"/>
    </row>
    <row r="331" spans="21:35" ht="45" customHeight="1" x14ac:dyDescent="0.25">
      <c r="U331" s="201"/>
      <c r="V331" s="201"/>
      <c r="W331" s="201"/>
      <c r="X331" s="201"/>
      <c r="Y331" s="201"/>
      <c r="Z331" s="201"/>
      <c r="AA331" s="201"/>
      <c r="AB331" s="201"/>
      <c r="AC331" s="201"/>
      <c r="AD331" s="201"/>
      <c r="AE331" s="201"/>
      <c r="AF331" s="201"/>
      <c r="AG331" s="201"/>
      <c r="AH331" s="201"/>
      <c r="AI331" s="201"/>
    </row>
    <row r="332" spans="21:35" ht="45" customHeight="1" x14ac:dyDescent="0.25">
      <c r="U332" s="201"/>
      <c r="V332" s="201"/>
      <c r="W332" s="201"/>
      <c r="X332" s="201"/>
      <c r="Y332" s="201"/>
      <c r="Z332" s="201"/>
      <c r="AA332" s="201"/>
      <c r="AB332" s="201"/>
      <c r="AC332" s="201"/>
      <c r="AD332" s="201"/>
      <c r="AE332" s="201"/>
      <c r="AF332" s="201"/>
      <c r="AG332" s="201"/>
      <c r="AH332" s="201"/>
      <c r="AI332" s="201"/>
    </row>
    <row r="333" spans="21:35" ht="45" customHeight="1" x14ac:dyDescent="0.25">
      <c r="U333" s="201"/>
      <c r="V333" s="201"/>
      <c r="W333" s="201"/>
      <c r="X333" s="201"/>
      <c r="Y333" s="201"/>
      <c r="Z333" s="201"/>
      <c r="AA333" s="201"/>
      <c r="AB333" s="201"/>
      <c r="AC333" s="201"/>
      <c r="AD333" s="201"/>
      <c r="AE333" s="201"/>
      <c r="AF333" s="201"/>
      <c r="AG333" s="201"/>
      <c r="AH333" s="201"/>
      <c r="AI333" s="201"/>
    </row>
    <row r="334" spans="21:35" ht="45" customHeight="1" x14ac:dyDescent="0.25">
      <c r="U334" s="201"/>
      <c r="V334" s="201"/>
      <c r="W334" s="201"/>
      <c r="X334" s="201"/>
      <c r="Y334" s="201"/>
      <c r="Z334" s="201"/>
      <c r="AA334" s="201"/>
      <c r="AB334" s="201"/>
      <c r="AC334" s="201"/>
      <c r="AD334" s="201"/>
      <c r="AE334" s="201"/>
      <c r="AF334" s="201"/>
      <c r="AG334" s="201"/>
      <c r="AH334" s="201"/>
      <c r="AI334" s="201"/>
    </row>
    <row r="335" spans="21:35" ht="45" customHeight="1" x14ac:dyDescent="0.25">
      <c r="U335" s="201"/>
      <c r="V335" s="201"/>
      <c r="W335" s="201"/>
      <c r="X335" s="201"/>
      <c r="Y335" s="201"/>
      <c r="Z335" s="201"/>
      <c r="AA335" s="201"/>
      <c r="AB335" s="201"/>
      <c r="AC335" s="201"/>
      <c r="AD335" s="201"/>
      <c r="AE335" s="201"/>
      <c r="AF335" s="201"/>
      <c r="AG335" s="201"/>
      <c r="AH335" s="201"/>
      <c r="AI335" s="201"/>
    </row>
    <row r="336" spans="21:35" ht="45" customHeight="1" x14ac:dyDescent="0.25">
      <c r="U336" s="201"/>
      <c r="V336" s="201"/>
      <c r="W336" s="201"/>
      <c r="X336" s="201"/>
      <c r="Y336" s="201"/>
      <c r="Z336" s="201"/>
      <c r="AA336" s="201"/>
      <c r="AB336" s="201"/>
      <c r="AC336" s="201"/>
      <c r="AD336" s="201"/>
      <c r="AE336" s="201"/>
      <c r="AF336" s="201"/>
      <c r="AG336" s="201"/>
      <c r="AH336" s="201"/>
      <c r="AI336" s="201"/>
    </row>
    <row r="337" spans="21:35" ht="45" customHeight="1" x14ac:dyDescent="0.25">
      <c r="U337" s="201"/>
      <c r="V337" s="201"/>
      <c r="W337" s="201"/>
      <c r="X337" s="201"/>
      <c r="Y337" s="201"/>
      <c r="Z337" s="201"/>
      <c r="AA337" s="201"/>
      <c r="AB337" s="201"/>
      <c r="AC337" s="201"/>
      <c r="AD337" s="201"/>
      <c r="AE337" s="201"/>
      <c r="AF337" s="201"/>
      <c r="AG337" s="201"/>
      <c r="AH337" s="201"/>
      <c r="AI337" s="201"/>
    </row>
    <row r="338" spans="21:35" ht="45" customHeight="1" x14ac:dyDescent="0.25">
      <c r="U338" s="201"/>
      <c r="V338" s="201"/>
      <c r="W338" s="201"/>
      <c r="X338" s="201"/>
      <c r="Y338" s="201"/>
      <c r="Z338" s="201"/>
      <c r="AA338" s="201"/>
      <c r="AB338" s="201"/>
      <c r="AC338" s="201"/>
      <c r="AD338" s="201"/>
      <c r="AE338" s="201"/>
      <c r="AF338" s="201"/>
      <c r="AG338" s="201"/>
      <c r="AH338" s="201"/>
      <c r="AI338" s="201"/>
    </row>
    <row r="339" spans="21:35" ht="45" customHeight="1" x14ac:dyDescent="0.25">
      <c r="U339" s="201"/>
      <c r="V339" s="201"/>
      <c r="W339" s="201"/>
      <c r="X339" s="201"/>
      <c r="Y339" s="201"/>
      <c r="Z339" s="201"/>
      <c r="AA339" s="201"/>
      <c r="AB339" s="201"/>
      <c r="AC339" s="201"/>
      <c r="AD339" s="201"/>
      <c r="AE339" s="201"/>
      <c r="AF339" s="201"/>
      <c r="AG339" s="201"/>
      <c r="AH339" s="201"/>
      <c r="AI339" s="201"/>
    </row>
    <row r="340" spans="21:35" ht="45" customHeight="1" x14ac:dyDescent="0.25">
      <c r="U340" s="201"/>
      <c r="V340" s="201"/>
      <c r="W340" s="201"/>
      <c r="X340" s="201"/>
      <c r="Y340" s="201"/>
      <c r="Z340" s="201"/>
      <c r="AA340" s="201"/>
      <c r="AB340" s="201"/>
      <c r="AC340" s="201"/>
      <c r="AD340" s="201"/>
      <c r="AE340" s="201"/>
      <c r="AF340" s="201"/>
      <c r="AG340" s="201"/>
      <c r="AH340" s="201"/>
      <c r="AI340" s="201"/>
    </row>
    <row r="341" spans="21:35" ht="45" customHeight="1" x14ac:dyDescent="0.25">
      <c r="U341" s="201"/>
      <c r="V341" s="201"/>
      <c r="W341" s="201"/>
      <c r="X341" s="201"/>
      <c r="Y341" s="201"/>
      <c r="Z341" s="201"/>
      <c r="AA341" s="201"/>
      <c r="AB341" s="201"/>
      <c r="AC341" s="201"/>
      <c r="AD341" s="201"/>
      <c r="AE341" s="201"/>
      <c r="AF341" s="201"/>
      <c r="AG341" s="201"/>
      <c r="AH341" s="201"/>
      <c r="AI341" s="201"/>
    </row>
    <row r="342" spans="21:35" ht="45" customHeight="1" x14ac:dyDescent="0.25">
      <c r="U342" s="201"/>
      <c r="V342" s="201"/>
      <c r="W342" s="201"/>
      <c r="X342" s="201"/>
      <c r="Y342" s="201"/>
      <c r="Z342" s="201"/>
      <c r="AA342" s="201"/>
      <c r="AB342" s="201"/>
      <c r="AC342" s="201"/>
      <c r="AD342" s="201"/>
      <c r="AE342" s="201"/>
      <c r="AF342" s="201"/>
      <c r="AG342" s="201"/>
      <c r="AH342" s="201"/>
      <c r="AI342" s="201"/>
    </row>
    <row r="343" spans="21:35" ht="45" customHeight="1" x14ac:dyDescent="0.25">
      <c r="U343" s="201"/>
      <c r="V343" s="201"/>
      <c r="W343" s="201"/>
      <c r="X343" s="201"/>
      <c r="Y343" s="201"/>
      <c r="Z343" s="201"/>
      <c r="AA343" s="201"/>
      <c r="AB343" s="201"/>
      <c r="AC343" s="201"/>
      <c r="AD343" s="201"/>
      <c r="AE343" s="201"/>
      <c r="AF343" s="201"/>
      <c r="AG343" s="201"/>
      <c r="AH343" s="201"/>
      <c r="AI343" s="201"/>
    </row>
    <row r="344" spans="21:35" ht="45" customHeight="1" x14ac:dyDescent="0.25">
      <c r="U344" s="201"/>
      <c r="V344" s="201"/>
      <c r="W344" s="201"/>
      <c r="X344" s="201"/>
      <c r="Y344" s="201"/>
      <c r="Z344" s="201"/>
      <c r="AA344" s="201"/>
      <c r="AB344" s="201"/>
      <c r="AC344" s="201"/>
      <c r="AD344" s="201"/>
      <c r="AE344" s="201"/>
      <c r="AF344" s="201"/>
      <c r="AG344" s="201"/>
      <c r="AH344" s="201"/>
      <c r="AI344" s="201"/>
    </row>
    <row r="345" spans="21:35" ht="45" customHeight="1" x14ac:dyDescent="0.25">
      <c r="U345" s="201"/>
      <c r="V345" s="201"/>
      <c r="W345" s="201"/>
      <c r="X345" s="201"/>
      <c r="Y345" s="201"/>
      <c r="Z345" s="201"/>
      <c r="AA345" s="201"/>
      <c r="AB345" s="201"/>
      <c r="AC345" s="201"/>
      <c r="AD345" s="201"/>
      <c r="AE345" s="201"/>
      <c r="AF345" s="201"/>
      <c r="AG345" s="201"/>
      <c r="AH345" s="201"/>
      <c r="AI345" s="201"/>
    </row>
    <row r="346" spans="21:35" ht="45" customHeight="1" x14ac:dyDescent="0.25">
      <c r="U346" s="201"/>
      <c r="V346" s="201"/>
      <c r="W346" s="201"/>
      <c r="X346" s="201"/>
      <c r="Y346" s="201"/>
      <c r="Z346" s="201"/>
      <c r="AA346" s="201"/>
      <c r="AB346" s="201"/>
      <c r="AC346" s="201"/>
      <c r="AD346" s="201"/>
      <c r="AE346" s="201"/>
      <c r="AF346" s="201"/>
      <c r="AG346" s="201"/>
      <c r="AH346" s="201"/>
      <c r="AI346" s="201"/>
    </row>
    <row r="347" spans="21:35" ht="45" customHeight="1" x14ac:dyDescent="0.25">
      <c r="U347" s="201"/>
      <c r="V347" s="201"/>
      <c r="W347" s="201"/>
      <c r="X347" s="201"/>
      <c r="Y347" s="201"/>
      <c r="Z347" s="201"/>
      <c r="AA347" s="201"/>
      <c r="AB347" s="201"/>
      <c r="AC347" s="201"/>
      <c r="AD347" s="201"/>
      <c r="AE347" s="201"/>
      <c r="AF347" s="201"/>
      <c r="AG347" s="201"/>
      <c r="AH347" s="201"/>
      <c r="AI347" s="201"/>
    </row>
    <row r="348" spans="21:35" ht="45" customHeight="1" x14ac:dyDescent="0.25">
      <c r="U348" s="201"/>
      <c r="V348" s="201"/>
      <c r="W348" s="201"/>
      <c r="X348" s="201"/>
      <c r="Y348" s="201"/>
      <c r="Z348" s="201"/>
      <c r="AA348" s="201"/>
      <c r="AB348" s="201"/>
      <c r="AC348" s="201"/>
      <c r="AD348" s="201"/>
      <c r="AE348" s="201"/>
      <c r="AF348" s="201"/>
      <c r="AG348" s="201"/>
      <c r="AH348" s="201"/>
      <c r="AI348" s="201"/>
    </row>
    <row r="349" spans="21:35" ht="45" customHeight="1" x14ac:dyDescent="0.25">
      <c r="U349" s="201"/>
      <c r="V349" s="201"/>
      <c r="W349" s="201"/>
      <c r="X349" s="201"/>
      <c r="Y349" s="201"/>
      <c r="Z349" s="201"/>
      <c r="AA349" s="201"/>
      <c r="AB349" s="201"/>
      <c r="AC349" s="201"/>
      <c r="AD349" s="201"/>
      <c r="AE349" s="201"/>
      <c r="AF349" s="201"/>
      <c r="AG349" s="201"/>
      <c r="AH349" s="201"/>
      <c r="AI349" s="201"/>
    </row>
    <row r="350" spans="21:35" ht="45" customHeight="1" x14ac:dyDescent="0.25">
      <c r="U350" s="201"/>
      <c r="V350" s="201"/>
      <c r="W350" s="201"/>
      <c r="X350" s="201"/>
      <c r="Y350" s="201"/>
      <c r="Z350" s="201"/>
      <c r="AA350" s="201"/>
      <c r="AB350" s="201"/>
      <c r="AC350" s="201"/>
      <c r="AD350" s="201"/>
      <c r="AE350" s="201"/>
      <c r="AF350" s="201"/>
      <c r="AG350" s="201"/>
      <c r="AH350" s="201"/>
      <c r="AI350" s="201"/>
    </row>
    <row r="351" spans="21:35" ht="45" customHeight="1" x14ac:dyDescent="0.25">
      <c r="U351" s="201"/>
      <c r="V351" s="201"/>
      <c r="W351" s="201"/>
      <c r="X351" s="201"/>
      <c r="Y351" s="201"/>
      <c r="Z351" s="201"/>
      <c r="AA351" s="201"/>
      <c r="AB351" s="201"/>
      <c r="AC351" s="201"/>
      <c r="AD351" s="201"/>
      <c r="AE351" s="201"/>
      <c r="AF351" s="201"/>
      <c r="AG351" s="201"/>
      <c r="AH351" s="201"/>
      <c r="AI351" s="201"/>
    </row>
    <row r="352" spans="21:35" ht="45" customHeight="1" x14ac:dyDescent="0.25">
      <c r="U352" s="201"/>
      <c r="V352" s="201"/>
      <c r="W352" s="201"/>
      <c r="X352" s="201"/>
      <c r="Y352" s="201"/>
      <c r="Z352" s="201"/>
      <c r="AA352" s="201"/>
      <c r="AB352" s="201"/>
      <c r="AC352" s="201"/>
      <c r="AD352" s="201"/>
      <c r="AE352" s="201"/>
      <c r="AF352" s="201"/>
      <c r="AG352" s="201"/>
      <c r="AH352" s="201"/>
      <c r="AI352" s="201"/>
    </row>
    <row r="353" spans="21:35" ht="45" customHeight="1" x14ac:dyDescent="0.25">
      <c r="U353" s="201"/>
      <c r="V353" s="201"/>
      <c r="W353" s="201"/>
      <c r="X353" s="201"/>
      <c r="Y353" s="201"/>
      <c r="Z353" s="201"/>
      <c r="AA353" s="201"/>
      <c r="AB353" s="201"/>
      <c r="AC353" s="201"/>
      <c r="AD353" s="201"/>
      <c r="AE353" s="201"/>
      <c r="AF353" s="201"/>
      <c r="AG353" s="201"/>
      <c r="AH353" s="201"/>
      <c r="AI353" s="201"/>
    </row>
    <row r="354" spans="21:35" ht="45" customHeight="1" x14ac:dyDescent="0.25">
      <c r="U354" s="201"/>
      <c r="V354" s="201"/>
      <c r="W354" s="201"/>
      <c r="X354" s="201"/>
      <c r="Y354" s="201"/>
      <c r="Z354" s="201"/>
      <c r="AA354" s="201"/>
      <c r="AB354" s="201"/>
      <c r="AC354" s="201"/>
      <c r="AD354" s="201"/>
      <c r="AE354" s="201"/>
      <c r="AF354" s="201"/>
      <c r="AG354" s="201"/>
      <c r="AH354" s="201"/>
      <c r="AI354" s="201"/>
    </row>
    <row r="355" spans="21:35" ht="45" customHeight="1" x14ac:dyDescent="0.25">
      <c r="U355" s="201"/>
      <c r="V355" s="201"/>
      <c r="W355" s="201"/>
      <c r="X355" s="201"/>
      <c r="Y355" s="201"/>
      <c r="Z355" s="201"/>
      <c r="AA355" s="201"/>
      <c r="AB355" s="201"/>
      <c r="AC355" s="201"/>
      <c r="AD355" s="201"/>
      <c r="AE355" s="201"/>
      <c r="AF355" s="201"/>
      <c r="AG355" s="201"/>
      <c r="AH355" s="201"/>
      <c r="AI355" s="201"/>
    </row>
    <row r="356" spans="21:35" ht="45" customHeight="1" x14ac:dyDescent="0.25">
      <c r="U356" s="201"/>
      <c r="V356" s="201"/>
      <c r="W356" s="201"/>
      <c r="X356" s="201"/>
      <c r="Y356" s="201"/>
      <c r="Z356" s="201"/>
      <c r="AA356" s="201"/>
      <c r="AB356" s="201"/>
      <c r="AC356" s="201"/>
      <c r="AD356" s="201"/>
      <c r="AE356" s="201"/>
      <c r="AF356" s="201"/>
      <c r="AG356" s="201"/>
      <c r="AH356" s="201"/>
      <c r="AI356" s="201"/>
    </row>
    <row r="357" spans="21:35" ht="45" customHeight="1" x14ac:dyDescent="0.25">
      <c r="U357" s="201"/>
      <c r="V357" s="201"/>
      <c r="W357" s="201"/>
      <c r="X357" s="201"/>
      <c r="Y357" s="201"/>
      <c r="Z357" s="201"/>
      <c r="AA357" s="201"/>
      <c r="AB357" s="201"/>
      <c r="AC357" s="201"/>
      <c r="AD357" s="201"/>
      <c r="AE357" s="201"/>
      <c r="AF357" s="201"/>
      <c r="AG357" s="201"/>
      <c r="AH357" s="201"/>
      <c r="AI357" s="201"/>
    </row>
    <row r="358" spans="21:35" ht="45" customHeight="1" x14ac:dyDescent="0.25">
      <c r="U358" s="201"/>
      <c r="V358" s="201"/>
      <c r="W358" s="201"/>
      <c r="X358" s="201"/>
      <c r="Y358" s="201"/>
      <c r="Z358" s="201"/>
      <c r="AA358" s="201"/>
      <c r="AB358" s="201"/>
      <c r="AC358" s="201"/>
      <c r="AD358" s="201"/>
      <c r="AE358" s="201"/>
      <c r="AF358" s="201"/>
      <c r="AG358" s="201"/>
      <c r="AH358" s="201"/>
      <c r="AI358" s="201"/>
    </row>
    <row r="359" spans="21:35" ht="45" customHeight="1" x14ac:dyDescent="0.25">
      <c r="U359" s="201"/>
      <c r="V359" s="201"/>
      <c r="W359" s="201"/>
      <c r="X359" s="201"/>
      <c r="Y359" s="201"/>
      <c r="Z359" s="201"/>
      <c r="AA359" s="201"/>
      <c r="AB359" s="201"/>
      <c r="AC359" s="201"/>
      <c r="AD359" s="201"/>
      <c r="AE359" s="201"/>
      <c r="AF359" s="201"/>
      <c r="AG359" s="201"/>
      <c r="AH359" s="201"/>
      <c r="AI359" s="201"/>
    </row>
    <row r="360" spans="21:35" ht="45" customHeight="1" x14ac:dyDescent="0.25">
      <c r="U360" s="201"/>
      <c r="V360" s="201"/>
      <c r="W360" s="201"/>
      <c r="X360" s="201"/>
      <c r="Y360" s="201"/>
      <c r="Z360" s="201"/>
      <c r="AA360" s="201"/>
      <c r="AB360" s="201"/>
      <c r="AC360" s="201"/>
      <c r="AD360" s="201"/>
      <c r="AE360" s="201"/>
      <c r="AF360" s="201"/>
      <c r="AG360" s="201"/>
      <c r="AH360" s="201"/>
      <c r="AI360" s="201"/>
    </row>
    <row r="361" spans="21:35" ht="45" customHeight="1" x14ac:dyDescent="0.25">
      <c r="U361" s="201"/>
      <c r="V361" s="201"/>
      <c r="W361" s="201"/>
      <c r="X361" s="201"/>
      <c r="Y361" s="201"/>
      <c r="Z361" s="201"/>
      <c r="AA361" s="201"/>
      <c r="AB361" s="201"/>
      <c r="AC361" s="201"/>
      <c r="AD361" s="201"/>
      <c r="AE361" s="201"/>
      <c r="AF361" s="201"/>
      <c r="AG361" s="201"/>
      <c r="AH361" s="201"/>
      <c r="AI361" s="201"/>
    </row>
    <row r="362" spans="21:35" ht="45" customHeight="1" x14ac:dyDescent="0.25">
      <c r="U362" s="201"/>
      <c r="V362" s="201"/>
      <c r="W362" s="201"/>
      <c r="X362" s="201"/>
      <c r="Y362" s="201"/>
      <c r="Z362" s="201"/>
      <c r="AA362" s="201"/>
      <c r="AB362" s="201"/>
      <c r="AC362" s="201"/>
      <c r="AD362" s="201"/>
      <c r="AE362" s="201"/>
      <c r="AF362" s="201"/>
      <c r="AG362" s="201"/>
      <c r="AH362" s="201"/>
      <c r="AI362" s="201"/>
    </row>
    <row r="363" spans="21:35" ht="45" customHeight="1" x14ac:dyDescent="0.25">
      <c r="U363" s="201"/>
      <c r="V363" s="201"/>
      <c r="W363" s="201"/>
      <c r="X363" s="201"/>
      <c r="Y363" s="201"/>
      <c r="Z363" s="201"/>
      <c r="AA363" s="201"/>
      <c r="AB363" s="201"/>
      <c r="AC363" s="201"/>
      <c r="AD363" s="201"/>
      <c r="AE363" s="201"/>
      <c r="AF363" s="201"/>
      <c r="AG363" s="201"/>
      <c r="AH363" s="201"/>
      <c r="AI363" s="201"/>
    </row>
    <row r="364" spans="21:35" ht="45" customHeight="1" x14ac:dyDescent="0.25">
      <c r="U364" s="201"/>
      <c r="V364" s="201"/>
      <c r="W364" s="201"/>
      <c r="X364" s="201"/>
      <c r="Y364" s="201"/>
      <c r="Z364" s="201"/>
      <c r="AA364" s="201"/>
      <c r="AB364" s="201"/>
      <c r="AC364" s="201"/>
      <c r="AD364" s="201"/>
      <c r="AE364" s="201"/>
      <c r="AF364" s="201"/>
      <c r="AG364" s="201"/>
      <c r="AH364" s="201"/>
      <c r="AI364" s="201"/>
    </row>
    <row r="365" spans="21:35" ht="45" customHeight="1" x14ac:dyDescent="0.25">
      <c r="U365" s="201"/>
      <c r="V365" s="201"/>
      <c r="W365" s="201"/>
      <c r="X365" s="201"/>
      <c r="Y365" s="201"/>
      <c r="Z365" s="201"/>
      <c r="AA365" s="201"/>
      <c r="AB365" s="201"/>
      <c r="AC365" s="201"/>
      <c r="AD365" s="201"/>
      <c r="AE365" s="201"/>
      <c r="AF365" s="201"/>
      <c r="AG365" s="201"/>
      <c r="AH365" s="201"/>
      <c r="AI365" s="201"/>
    </row>
    <row r="366" spans="21:35" ht="45" customHeight="1" x14ac:dyDescent="0.25">
      <c r="U366" s="201"/>
      <c r="V366" s="201"/>
      <c r="W366" s="201"/>
      <c r="X366" s="201"/>
      <c r="Y366" s="201"/>
      <c r="Z366" s="201"/>
      <c r="AA366" s="201"/>
      <c r="AB366" s="201"/>
      <c r="AC366" s="201"/>
      <c r="AD366" s="201"/>
      <c r="AE366" s="201"/>
      <c r="AF366" s="201"/>
      <c r="AG366" s="201"/>
      <c r="AH366" s="201"/>
      <c r="AI366" s="201"/>
    </row>
    <row r="367" spans="21:35" ht="45" customHeight="1" x14ac:dyDescent="0.25">
      <c r="U367" s="201"/>
      <c r="V367" s="201"/>
      <c r="W367" s="201"/>
      <c r="X367" s="201"/>
      <c r="Y367" s="201"/>
      <c r="Z367" s="201"/>
      <c r="AA367" s="201"/>
      <c r="AB367" s="201"/>
      <c r="AC367" s="201"/>
      <c r="AD367" s="201"/>
      <c r="AE367" s="201"/>
      <c r="AF367" s="201"/>
      <c r="AG367" s="201"/>
      <c r="AH367" s="201"/>
      <c r="AI367" s="201"/>
    </row>
    <row r="368" spans="21:35" ht="45" customHeight="1" x14ac:dyDescent="0.25">
      <c r="U368" s="201"/>
      <c r="V368" s="201"/>
      <c r="W368" s="201"/>
      <c r="X368" s="201"/>
      <c r="Y368" s="201"/>
      <c r="Z368" s="201"/>
      <c r="AA368" s="201"/>
      <c r="AB368" s="201"/>
      <c r="AC368" s="201"/>
      <c r="AD368" s="201"/>
      <c r="AE368" s="201"/>
      <c r="AF368" s="201"/>
      <c r="AG368" s="201"/>
      <c r="AH368" s="201"/>
      <c r="AI368" s="201"/>
    </row>
    <row r="369" spans="21:35" ht="45" customHeight="1" x14ac:dyDescent="0.25">
      <c r="U369" s="201"/>
      <c r="V369" s="201"/>
      <c r="W369" s="201"/>
      <c r="X369" s="201"/>
      <c r="Y369" s="201"/>
      <c r="Z369" s="201"/>
      <c r="AA369" s="201"/>
      <c r="AB369" s="201"/>
      <c r="AC369" s="201"/>
      <c r="AD369" s="201"/>
      <c r="AE369" s="201"/>
      <c r="AF369" s="201"/>
      <c r="AG369" s="201"/>
      <c r="AH369" s="201"/>
      <c r="AI369" s="201"/>
    </row>
    <row r="370" spans="21:35" ht="45" customHeight="1" x14ac:dyDescent="0.25">
      <c r="U370" s="201"/>
      <c r="V370" s="201"/>
      <c r="W370" s="201"/>
      <c r="X370" s="201"/>
      <c r="Y370" s="201"/>
      <c r="Z370" s="201"/>
      <c r="AA370" s="201"/>
      <c r="AB370" s="201"/>
      <c r="AC370" s="201"/>
      <c r="AD370" s="201"/>
      <c r="AE370" s="201"/>
      <c r="AF370" s="201"/>
      <c r="AG370" s="201"/>
      <c r="AH370" s="201"/>
      <c r="AI370" s="201"/>
    </row>
    <row r="371" spans="21:35" ht="45" customHeight="1" x14ac:dyDescent="0.25">
      <c r="U371" s="201"/>
      <c r="V371" s="201"/>
      <c r="W371" s="201"/>
      <c r="X371" s="201"/>
      <c r="Y371" s="201"/>
      <c r="Z371" s="201"/>
      <c r="AA371" s="201"/>
      <c r="AB371" s="201"/>
      <c r="AC371" s="201"/>
      <c r="AD371" s="201"/>
      <c r="AE371" s="201"/>
      <c r="AF371" s="201"/>
      <c r="AG371" s="201"/>
      <c r="AH371" s="201"/>
      <c r="AI371" s="201"/>
    </row>
    <row r="372" spans="21:35" ht="45" customHeight="1" x14ac:dyDescent="0.25">
      <c r="U372" s="201"/>
      <c r="V372" s="201"/>
      <c r="W372" s="201"/>
      <c r="X372" s="201"/>
      <c r="Y372" s="201"/>
      <c r="Z372" s="201"/>
      <c r="AA372" s="201"/>
      <c r="AB372" s="201"/>
      <c r="AC372" s="201"/>
      <c r="AD372" s="201"/>
      <c r="AE372" s="201"/>
      <c r="AF372" s="201"/>
      <c r="AG372" s="201"/>
      <c r="AH372" s="201"/>
      <c r="AI372" s="201"/>
    </row>
    <row r="373" spans="21:35" ht="45" customHeight="1" x14ac:dyDescent="0.25">
      <c r="U373" s="201"/>
      <c r="V373" s="201"/>
      <c r="W373" s="201"/>
      <c r="X373" s="201"/>
      <c r="Y373" s="201"/>
      <c r="Z373" s="201"/>
      <c r="AA373" s="201"/>
      <c r="AB373" s="201"/>
      <c r="AC373" s="201"/>
      <c r="AD373" s="201"/>
      <c r="AE373" s="201"/>
      <c r="AF373" s="201"/>
      <c r="AG373" s="201"/>
      <c r="AH373" s="201"/>
      <c r="AI373" s="201"/>
    </row>
    <row r="374" spans="21:35" ht="45" customHeight="1" x14ac:dyDescent="0.25">
      <c r="U374" s="201"/>
      <c r="V374" s="201"/>
      <c r="W374" s="201"/>
      <c r="X374" s="201"/>
      <c r="Y374" s="201"/>
      <c r="Z374" s="201"/>
      <c r="AA374" s="201"/>
      <c r="AB374" s="201"/>
      <c r="AC374" s="201"/>
      <c r="AD374" s="201"/>
      <c r="AE374" s="201"/>
      <c r="AF374" s="201"/>
      <c r="AG374" s="201"/>
      <c r="AH374" s="201"/>
      <c r="AI374" s="201"/>
    </row>
    <row r="375" spans="21:35" ht="45" customHeight="1" x14ac:dyDescent="0.25">
      <c r="U375" s="201"/>
      <c r="V375" s="201"/>
      <c r="W375" s="201"/>
      <c r="X375" s="201"/>
      <c r="Y375" s="201"/>
      <c r="Z375" s="201"/>
      <c r="AA375" s="201"/>
      <c r="AB375" s="201"/>
      <c r="AC375" s="201"/>
      <c r="AD375" s="201"/>
      <c r="AE375" s="201"/>
      <c r="AF375" s="201"/>
      <c r="AG375" s="201"/>
      <c r="AH375" s="201"/>
      <c r="AI375" s="201"/>
    </row>
    <row r="376" spans="21:35" ht="45" customHeight="1" x14ac:dyDescent="0.25">
      <c r="U376" s="201"/>
      <c r="V376" s="201"/>
      <c r="W376" s="201"/>
      <c r="X376" s="201"/>
      <c r="Y376" s="201"/>
      <c r="Z376" s="201"/>
      <c r="AA376" s="201"/>
      <c r="AB376" s="201"/>
      <c r="AC376" s="201"/>
      <c r="AD376" s="201"/>
      <c r="AE376" s="201"/>
      <c r="AF376" s="201"/>
      <c r="AG376" s="201"/>
      <c r="AH376" s="201"/>
      <c r="AI376" s="201"/>
    </row>
    <row r="377" spans="21:35" ht="45" customHeight="1" x14ac:dyDescent="0.25">
      <c r="U377" s="201"/>
      <c r="V377" s="201"/>
      <c r="W377" s="201"/>
      <c r="X377" s="201"/>
      <c r="Y377" s="201"/>
      <c r="Z377" s="201"/>
      <c r="AA377" s="201"/>
      <c r="AB377" s="201"/>
      <c r="AC377" s="201"/>
      <c r="AD377" s="201"/>
      <c r="AE377" s="201"/>
      <c r="AF377" s="201"/>
      <c r="AG377" s="201"/>
      <c r="AH377" s="201"/>
      <c r="AI377" s="201"/>
    </row>
    <row r="378" spans="21:35" ht="45" customHeight="1" x14ac:dyDescent="0.25">
      <c r="U378" s="201"/>
      <c r="V378" s="201"/>
      <c r="W378" s="201"/>
      <c r="X378" s="201"/>
      <c r="Y378" s="201"/>
      <c r="Z378" s="201"/>
      <c r="AA378" s="201"/>
      <c r="AB378" s="201"/>
      <c r="AC378" s="201"/>
      <c r="AD378" s="201"/>
      <c r="AE378" s="201"/>
      <c r="AF378" s="201"/>
      <c r="AG378" s="201"/>
      <c r="AH378" s="201"/>
      <c r="AI378" s="201"/>
    </row>
    <row r="379" spans="21:35" ht="45" customHeight="1" x14ac:dyDescent="0.25">
      <c r="U379" s="201"/>
      <c r="V379" s="201"/>
      <c r="W379" s="201"/>
      <c r="X379" s="201"/>
      <c r="Y379" s="201"/>
      <c r="Z379" s="201"/>
      <c r="AA379" s="201"/>
      <c r="AB379" s="201"/>
      <c r="AC379" s="201"/>
      <c r="AD379" s="201"/>
      <c r="AE379" s="201"/>
      <c r="AF379" s="201"/>
      <c r="AG379" s="201"/>
      <c r="AH379" s="201"/>
      <c r="AI379" s="201"/>
    </row>
    <row r="380" spans="21:35" ht="45" customHeight="1" x14ac:dyDescent="0.25">
      <c r="U380" s="201"/>
      <c r="V380" s="201"/>
      <c r="W380" s="201"/>
      <c r="X380" s="201"/>
      <c r="Y380" s="201"/>
      <c r="Z380" s="201"/>
      <c r="AA380" s="201"/>
      <c r="AB380" s="201"/>
      <c r="AC380" s="201"/>
      <c r="AD380" s="201"/>
      <c r="AE380" s="201"/>
      <c r="AF380" s="201"/>
      <c r="AG380" s="201"/>
      <c r="AH380" s="201"/>
      <c r="AI380" s="201"/>
    </row>
    <row r="381" spans="21:35" ht="45" customHeight="1" x14ac:dyDescent="0.25">
      <c r="U381" s="201"/>
      <c r="V381" s="201"/>
      <c r="W381" s="201"/>
      <c r="X381" s="201"/>
      <c r="Y381" s="201"/>
      <c r="Z381" s="201"/>
      <c r="AA381" s="201"/>
      <c r="AB381" s="201"/>
      <c r="AC381" s="201"/>
      <c r="AD381" s="201"/>
      <c r="AE381" s="201"/>
      <c r="AF381" s="201"/>
      <c r="AG381" s="201"/>
      <c r="AH381" s="201"/>
      <c r="AI381" s="201"/>
    </row>
    <row r="382" spans="21:35" ht="45" customHeight="1" x14ac:dyDescent="0.25">
      <c r="U382" s="201"/>
      <c r="V382" s="201"/>
      <c r="W382" s="201"/>
      <c r="X382" s="201"/>
      <c r="Y382" s="201"/>
      <c r="Z382" s="201"/>
      <c r="AA382" s="201"/>
      <c r="AB382" s="201"/>
      <c r="AC382" s="201"/>
      <c r="AD382" s="201"/>
      <c r="AE382" s="201"/>
      <c r="AF382" s="201"/>
      <c r="AG382" s="201"/>
      <c r="AH382" s="201"/>
      <c r="AI382" s="201"/>
    </row>
    <row r="383" spans="21:35" ht="45" customHeight="1" x14ac:dyDescent="0.25">
      <c r="U383" s="201"/>
      <c r="V383" s="201"/>
      <c r="W383" s="201"/>
      <c r="X383" s="201"/>
      <c r="Y383" s="201"/>
      <c r="Z383" s="201"/>
      <c r="AA383" s="201"/>
      <c r="AB383" s="201"/>
      <c r="AC383" s="201"/>
      <c r="AD383" s="201"/>
      <c r="AE383" s="201"/>
      <c r="AF383" s="201"/>
      <c r="AG383" s="201"/>
      <c r="AH383" s="201"/>
      <c r="AI383" s="201"/>
    </row>
    <row r="384" spans="21:35" ht="45" customHeight="1" x14ac:dyDescent="0.25">
      <c r="U384" s="201"/>
      <c r="V384" s="201"/>
      <c r="W384" s="201"/>
      <c r="X384" s="201"/>
      <c r="Y384" s="201"/>
      <c r="Z384" s="201"/>
      <c r="AA384" s="201"/>
      <c r="AB384" s="201"/>
      <c r="AC384" s="201"/>
      <c r="AD384" s="201"/>
      <c r="AE384" s="201"/>
      <c r="AF384" s="201"/>
      <c r="AG384" s="201"/>
      <c r="AH384" s="201"/>
      <c r="AI384" s="201"/>
    </row>
    <row r="385" spans="21:35" ht="45" customHeight="1" x14ac:dyDescent="0.25">
      <c r="U385" s="201"/>
      <c r="V385" s="201"/>
      <c r="W385" s="201"/>
      <c r="X385" s="201"/>
      <c r="Y385" s="201"/>
      <c r="Z385" s="201"/>
      <c r="AA385" s="201"/>
      <c r="AB385" s="201"/>
      <c r="AC385" s="201"/>
      <c r="AD385" s="201"/>
      <c r="AE385" s="201"/>
      <c r="AF385" s="201"/>
      <c r="AG385" s="201"/>
      <c r="AH385" s="201"/>
      <c r="AI385" s="201"/>
    </row>
    <row r="386" spans="21:35" ht="45" customHeight="1" x14ac:dyDescent="0.25">
      <c r="U386" s="201"/>
      <c r="V386" s="201"/>
      <c r="W386" s="201"/>
      <c r="X386" s="201"/>
      <c r="Y386" s="201"/>
      <c r="Z386" s="201"/>
      <c r="AA386" s="201"/>
      <c r="AB386" s="201"/>
      <c r="AC386" s="201"/>
      <c r="AD386" s="201"/>
      <c r="AE386" s="201"/>
      <c r="AF386" s="201"/>
      <c r="AG386" s="201"/>
      <c r="AH386" s="201"/>
      <c r="AI386" s="201"/>
    </row>
    <row r="387" spans="21:35" ht="45" customHeight="1" x14ac:dyDescent="0.25">
      <c r="U387" s="201"/>
      <c r="V387" s="201"/>
      <c r="W387" s="201"/>
      <c r="X387" s="201"/>
      <c r="Y387" s="201"/>
      <c r="Z387" s="201"/>
      <c r="AA387" s="201"/>
      <c r="AB387" s="201"/>
      <c r="AC387" s="201"/>
      <c r="AD387" s="201"/>
      <c r="AE387" s="201"/>
      <c r="AF387" s="201"/>
      <c r="AG387" s="201"/>
      <c r="AH387" s="201"/>
      <c r="AI387" s="201"/>
    </row>
    <row r="388" spans="21:35" ht="45" customHeight="1" x14ac:dyDescent="0.25">
      <c r="U388" s="201"/>
      <c r="V388" s="201"/>
      <c r="W388" s="201"/>
      <c r="X388" s="201"/>
      <c r="Y388" s="201"/>
      <c r="Z388" s="201"/>
      <c r="AA388" s="201"/>
      <c r="AB388" s="201"/>
      <c r="AC388" s="201"/>
      <c r="AD388" s="201"/>
      <c r="AE388" s="201"/>
      <c r="AF388" s="201"/>
      <c r="AG388" s="201"/>
      <c r="AH388" s="201"/>
      <c r="AI388" s="201"/>
    </row>
    <row r="389" spans="21:35" ht="45" customHeight="1" x14ac:dyDescent="0.25">
      <c r="U389" s="201"/>
      <c r="V389" s="201"/>
      <c r="W389" s="201"/>
      <c r="X389" s="201"/>
      <c r="Y389" s="201"/>
      <c r="Z389" s="201"/>
      <c r="AA389" s="201"/>
      <c r="AB389" s="201"/>
      <c r="AC389" s="201"/>
      <c r="AD389" s="201"/>
      <c r="AE389" s="201"/>
      <c r="AF389" s="201"/>
      <c r="AG389" s="201"/>
      <c r="AH389" s="201"/>
      <c r="AI389" s="201"/>
    </row>
    <row r="390" spans="21:35" ht="45" customHeight="1" x14ac:dyDescent="0.25">
      <c r="U390" s="201"/>
      <c r="V390" s="201"/>
      <c r="W390" s="201"/>
      <c r="X390" s="201"/>
      <c r="Y390" s="201"/>
      <c r="Z390" s="201"/>
      <c r="AA390" s="201"/>
      <c r="AB390" s="201"/>
      <c r="AC390" s="201"/>
      <c r="AD390" s="201"/>
      <c r="AE390" s="201"/>
      <c r="AF390" s="201"/>
      <c r="AG390" s="201"/>
      <c r="AH390" s="201"/>
      <c r="AI390" s="201"/>
    </row>
    <row r="391" spans="21:35" ht="45" customHeight="1" x14ac:dyDescent="0.25">
      <c r="U391" s="201"/>
      <c r="V391" s="201"/>
      <c r="W391" s="201"/>
      <c r="X391" s="201"/>
      <c r="Y391" s="201"/>
      <c r="Z391" s="201"/>
      <c r="AA391" s="201"/>
      <c r="AB391" s="201"/>
      <c r="AC391" s="201"/>
      <c r="AD391" s="201"/>
      <c r="AE391" s="201"/>
      <c r="AF391" s="201"/>
      <c r="AG391" s="201"/>
      <c r="AH391" s="201"/>
      <c r="AI391" s="201"/>
    </row>
    <row r="392" spans="21:35" ht="45" customHeight="1" x14ac:dyDescent="0.25">
      <c r="U392" s="201"/>
      <c r="V392" s="201"/>
      <c r="W392" s="201"/>
      <c r="X392" s="201"/>
      <c r="Y392" s="201"/>
      <c r="Z392" s="201"/>
      <c r="AA392" s="201"/>
      <c r="AB392" s="201"/>
      <c r="AC392" s="201"/>
      <c r="AD392" s="201"/>
      <c r="AE392" s="201"/>
      <c r="AF392" s="201"/>
      <c r="AG392" s="201"/>
      <c r="AH392" s="201"/>
      <c r="AI392" s="201"/>
    </row>
    <row r="393" spans="21:35" ht="45" customHeight="1" x14ac:dyDescent="0.25">
      <c r="U393" s="201"/>
      <c r="V393" s="201"/>
      <c r="W393" s="201"/>
      <c r="X393" s="201"/>
      <c r="Y393" s="201"/>
      <c r="Z393" s="201"/>
      <c r="AA393" s="201"/>
      <c r="AB393" s="201"/>
      <c r="AC393" s="201"/>
      <c r="AD393" s="201"/>
      <c r="AE393" s="201"/>
      <c r="AF393" s="201"/>
      <c r="AG393" s="201"/>
      <c r="AH393" s="201"/>
      <c r="AI393" s="201"/>
    </row>
    <row r="394" spans="21:35" ht="45" customHeight="1" x14ac:dyDescent="0.25">
      <c r="U394" s="201"/>
      <c r="V394" s="201"/>
      <c r="W394" s="201"/>
      <c r="X394" s="201"/>
      <c r="Y394" s="201"/>
      <c r="Z394" s="201"/>
      <c r="AA394" s="201"/>
      <c r="AB394" s="201"/>
      <c r="AC394" s="201"/>
      <c r="AD394" s="201"/>
      <c r="AE394" s="201"/>
      <c r="AF394" s="201"/>
      <c r="AG394" s="201"/>
      <c r="AH394" s="201"/>
      <c r="AI394" s="201"/>
    </row>
    <row r="395" spans="21:35" ht="45" customHeight="1" x14ac:dyDescent="0.25">
      <c r="U395" s="201"/>
      <c r="V395" s="201"/>
      <c r="W395" s="201"/>
      <c r="X395" s="201"/>
      <c r="Y395" s="201"/>
      <c r="Z395" s="201"/>
      <c r="AA395" s="201"/>
      <c r="AB395" s="201"/>
      <c r="AC395" s="201"/>
      <c r="AD395" s="201"/>
      <c r="AE395" s="201"/>
      <c r="AF395" s="201"/>
      <c r="AG395" s="201"/>
      <c r="AH395" s="201"/>
      <c r="AI395" s="201"/>
    </row>
    <row r="396" spans="21:35" ht="45" customHeight="1" x14ac:dyDescent="0.25">
      <c r="U396" s="201"/>
      <c r="V396" s="201"/>
      <c r="W396" s="201"/>
      <c r="X396" s="201"/>
      <c r="Y396" s="201"/>
      <c r="Z396" s="201"/>
      <c r="AA396" s="201"/>
      <c r="AB396" s="201"/>
      <c r="AC396" s="201"/>
      <c r="AD396" s="201"/>
      <c r="AE396" s="201"/>
      <c r="AF396" s="201"/>
      <c r="AG396" s="201"/>
      <c r="AH396" s="201"/>
      <c r="AI396" s="201"/>
    </row>
    <row r="397" spans="21:35" ht="45" customHeight="1" x14ac:dyDescent="0.25">
      <c r="U397" s="201"/>
      <c r="V397" s="201"/>
      <c r="W397" s="201"/>
      <c r="X397" s="201"/>
      <c r="Y397" s="201"/>
      <c r="Z397" s="201"/>
      <c r="AA397" s="201"/>
      <c r="AB397" s="201"/>
      <c r="AC397" s="201"/>
      <c r="AD397" s="201"/>
      <c r="AE397" s="201"/>
      <c r="AF397" s="201"/>
      <c r="AG397" s="201"/>
      <c r="AH397" s="201"/>
      <c r="AI397" s="201"/>
    </row>
    <row r="398" spans="21:35" ht="45" customHeight="1" x14ac:dyDescent="0.25">
      <c r="U398" s="201"/>
      <c r="V398" s="201"/>
      <c r="W398" s="201"/>
      <c r="X398" s="201"/>
      <c r="Y398" s="201"/>
      <c r="Z398" s="201"/>
      <c r="AA398" s="201"/>
      <c r="AB398" s="201"/>
      <c r="AC398" s="201"/>
      <c r="AD398" s="201"/>
      <c r="AE398" s="201"/>
      <c r="AF398" s="201"/>
      <c r="AG398" s="201"/>
      <c r="AH398" s="201"/>
      <c r="AI398" s="201"/>
    </row>
    <row r="399" spans="21:35" ht="45" customHeight="1" x14ac:dyDescent="0.25">
      <c r="U399" s="201"/>
      <c r="V399" s="201"/>
      <c r="W399" s="201"/>
      <c r="X399" s="201"/>
      <c r="Y399" s="201"/>
      <c r="Z399" s="201"/>
      <c r="AA399" s="201"/>
      <c r="AB399" s="201"/>
      <c r="AC399" s="201"/>
      <c r="AD399" s="201"/>
      <c r="AE399" s="201"/>
      <c r="AF399" s="201"/>
      <c r="AG399" s="201"/>
      <c r="AH399" s="201"/>
      <c r="AI399" s="201"/>
    </row>
    <row r="400" spans="21:35" ht="45" customHeight="1" x14ac:dyDescent="0.25">
      <c r="U400" s="201"/>
      <c r="V400" s="201"/>
      <c r="W400" s="201"/>
      <c r="X400" s="201"/>
      <c r="Y400" s="201"/>
      <c r="Z400" s="201"/>
      <c r="AA400" s="201"/>
      <c r="AB400" s="201"/>
      <c r="AC400" s="201"/>
      <c r="AD400" s="201"/>
      <c r="AE400" s="201"/>
      <c r="AF400" s="201"/>
      <c r="AG400" s="201"/>
      <c r="AH400" s="201"/>
      <c r="AI400" s="201"/>
    </row>
    <row r="401" spans="21:35" ht="45" customHeight="1" x14ac:dyDescent="0.25">
      <c r="U401" s="201"/>
      <c r="V401" s="201"/>
      <c r="W401" s="201"/>
      <c r="X401" s="201"/>
      <c r="Y401" s="201"/>
      <c r="Z401" s="201"/>
      <c r="AA401" s="201"/>
      <c r="AB401" s="201"/>
      <c r="AC401" s="201"/>
      <c r="AD401" s="201"/>
      <c r="AE401" s="201"/>
      <c r="AF401" s="201"/>
      <c r="AG401" s="201"/>
      <c r="AH401" s="201"/>
      <c r="AI401" s="201"/>
    </row>
    <row r="402" spans="21:35" ht="45" customHeight="1" x14ac:dyDescent="0.25">
      <c r="U402" s="201"/>
      <c r="V402" s="201"/>
      <c r="W402" s="201"/>
      <c r="X402" s="201"/>
      <c r="Y402" s="201"/>
      <c r="Z402" s="201"/>
      <c r="AA402" s="201"/>
      <c r="AB402" s="201"/>
      <c r="AC402" s="201"/>
      <c r="AD402" s="201"/>
      <c r="AE402" s="201"/>
      <c r="AF402" s="201"/>
      <c r="AG402" s="201"/>
      <c r="AH402" s="201"/>
      <c r="AI402" s="201"/>
    </row>
    <row r="403" spans="21:35" ht="45" customHeight="1" x14ac:dyDescent="0.25">
      <c r="U403" s="201"/>
      <c r="V403" s="201"/>
      <c r="W403" s="201"/>
      <c r="X403" s="201"/>
      <c r="Y403" s="201"/>
      <c r="Z403" s="201"/>
      <c r="AA403" s="201"/>
      <c r="AB403" s="201"/>
      <c r="AC403" s="201"/>
      <c r="AD403" s="201"/>
      <c r="AE403" s="201"/>
      <c r="AF403" s="201"/>
      <c r="AG403" s="201"/>
      <c r="AH403" s="201"/>
      <c r="AI403" s="201"/>
    </row>
    <row r="404" spans="21:35" ht="45" customHeight="1" x14ac:dyDescent="0.25">
      <c r="U404" s="201"/>
      <c r="V404" s="201"/>
      <c r="W404" s="201"/>
      <c r="X404" s="201"/>
      <c r="Y404" s="201"/>
      <c r="Z404" s="201"/>
      <c r="AA404" s="201"/>
      <c r="AB404" s="201"/>
      <c r="AC404" s="201"/>
      <c r="AD404" s="201"/>
      <c r="AE404" s="201"/>
      <c r="AF404" s="201"/>
      <c r="AG404" s="201"/>
      <c r="AH404" s="201"/>
      <c r="AI404" s="201"/>
    </row>
    <row r="405" spans="21:35" ht="45" customHeight="1" x14ac:dyDescent="0.25">
      <c r="U405" s="201"/>
      <c r="V405" s="201"/>
      <c r="W405" s="201"/>
      <c r="X405" s="201"/>
      <c r="Y405" s="201"/>
      <c r="Z405" s="201"/>
      <c r="AA405" s="201"/>
      <c r="AB405" s="201"/>
      <c r="AC405" s="201"/>
      <c r="AD405" s="201"/>
      <c r="AE405" s="201"/>
      <c r="AF405" s="201"/>
      <c r="AG405" s="201"/>
      <c r="AH405" s="201"/>
      <c r="AI405" s="201"/>
    </row>
    <row r="406" spans="21:35" ht="45" customHeight="1" x14ac:dyDescent="0.25">
      <c r="U406" s="201"/>
      <c r="V406" s="201"/>
      <c r="W406" s="201"/>
      <c r="X406" s="201"/>
      <c r="Y406" s="201"/>
      <c r="Z406" s="201"/>
      <c r="AA406" s="201"/>
      <c r="AB406" s="201"/>
      <c r="AC406" s="201"/>
      <c r="AD406" s="201"/>
      <c r="AE406" s="201"/>
      <c r="AF406" s="201"/>
      <c r="AG406" s="201"/>
      <c r="AH406" s="201"/>
      <c r="AI406" s="201"/>
    </row>
    <row r="407" spans="21:35" ht="45" customHeight="1" x14ac:dyDescent="0.25">
      <c r="U407" s="201"/>
      <c r="V407" s="201"/>
      <c r="W407" s="201"/>
      <c r="X407" s="201"/>
      <c r="Y407" s="201"/>
      <c r="Z407" s="201"/>
      <c r="AA407" s="201"/>
      <c r="AB407" s="201"/>
      <c r="AC407" s="201"/>
      <c r="AD407" s="201"/>
      <c r="AE407" s="201"/>
      <c r="AF407" s="201"/>
      <c r="AG407" s="201"/>
      <c r="AH407" s="201"/>
      <c r="AI407" s="201"/>
    </row>
    <row r="408" spans="21:35" ht="45" customHeight="1" x14ac:dyDescent="0.25">
      <c r="U408" s="201"/>
      <c r="V408" s="201"/>
      <c r="W408" s="201"/>
      <c r="X408" s="201"/>
      <c r="Y408" s="201"/>
      <c r="Z408" s="201"/>
      <c r="AA408" s="201"/>
      <c r="AB408" s="201"/>
      <c r="AC408" s="201"/>
      <c r="AD408" s="201"/>
      <c r="AE408" s="201"/>
      <c r="AF408" s="201"/>
      <c r="AG408" s="201"/>
      <c r="AH408" s="201"/>
      <c r="AI408" s="201"/>
    </row>
    <row r="409" spans="21:35" ht="45" customHeight="1" x14ac:dyDescent="0.25">
      <c r="U409" s="201"/>
      <c r="V409" s="201"/>
      <c r="W409" s="201"/>
      <c r="X409" s="201"/>
      <c r="Y409" s="201"/>
      <c r="Z409" s="201"/>
      <c r="AA409" s="201"/>
      <c r="AB409" s="201"/>
      <c r="AC409" s="201"/>
      <c r="AD409" s="201"/>
      <c r="AE409" s="201"/>
      <c r="AF409" s="201"/>
      <c r="AG409" s="201"/>
      <c r="AH409" s="201"/>
      <c r="AI409" s="201"/>
    </row>
    <row r="410" spans="21:35" ht="45" customHeight="1" x14ac:dyDescent="0.25">
      <c r="U410" s="201"/>
      <c r="V410" s="201"/>
      <c r="W410" s="201"/>
      <c r="X410" s="201"/>
      <c r="Y410" s="201"/>
      <c r="Z410" s="201"/>
      <c r="AA410" s="201"/>
      <c r="AB410" s="201"/>
      <c r="AC410" s="201"/>
      <c r="AD410" s="201"/>
      <c r="AE410" s="201"/>
      <c r="AF410" s="201"/>
      <c r="AG410" s="201"/>
      <c r="AH410" s="201"/>
      <c r="AI410" s="201"/>
    </row>
    <row r="411" spans="21:35" ht="45" customHeight="1" x14ac:dyDescent="0.25">
      <c r="U411" s="201"/>
      <c r="V411" s="201"/>
      <c r="W411" s="201"/>
      <c r="X411" s="201"/>
      <c r="Y411" s="201"/>
      <c r="Z411" s="201"/>
      <c r="AA411" s="201"/>
      <c r="AB411" s="201"/>
      <c r="AC411" s="201"/>
      <c r="AD411" s="201"/>
      <c r="AE411" s="201"/>
      <c r="AF411" s="201"/>
      <c r="AG411" s="201"/>
      <c r="AH411" s="201"/>
      <c r="AI411" s="201"/>
    </row>
    <row r="412" spans="21:35" ht="45" customHeight="1" x14ac:dyDescent="0.25">
      <c r="U412" s="201"/>
      <c r="V412" s="201"/>
      <c r="W412" s="201"/>
      <c r="X412" s="201"/>
      <c r="Y412" s="201"/>
      <c r="Z412" s="201"/>
      <c r="AA412" s="201"/>
      <c r="AB412" s="201"/>
      <c r="AC412" s="201"/>
      <c r="AD412" s="201"/>
      <c r="AE412" s="201"/>
      <c r="AF412" s="201"/>
      <c r="AG412" s="201"/>
      <c r="AH412" s="201"/>
      <c r="AI412" s="201"/>
    </row>
    <row r="413" spans="21:35" ht="45" customHeight="1" x14ac:dyDescent="0.25">
      <c r="U413" s="201"/>
      <c r="V413" s="201"/>
      <c r="W413" s="201"/>
      <c r="X413" s="201"/>
      <c r="Y413" s="201"/>
      <c r="Z413" s="201"/>
      <c r="AA413" s="201"/>
      <c r="AB413" s="201"/>
      <c r="AC413" s="201"/>
      <c r="AD413" s="201"/>
      <c r="AE413" s="201"/>
      <c r="AF413" s="201"/>
      <c r="AG413" s="201"/>
      <c r="AH413" s="201"/>
      <c r="AI413" s="201"/>
    </row>
    <row r="414" spans="21:35" ht="45" customHeight="1" x14ac:dyDescent="0.25">
      <c r="U414" s="201"/>
      <c r="V414" s="201"/>
      <c r="W414" s="201"/>
      <c r="X414" s="201"/>
      <c r="Y414" s="201"/>
      <c r="Z414" s="201"/>
      <c r="AA414" s="201"/>
      <c r="AB414" s="201"/>
      <c r="AC414" s="201"/>
      <c r="AD414" s="201"/>
      <c r="AE414" s="201"/>
      <c r="AF414" s="201"/>
      <c r="AG414" s="201"/>
      <c r="AH414" s="201"/>
      <c r="AI414" s="201"/>
    </row>
    <row r="415" spans="21:35" ht="45" customHeight="1" x14ac:dyDescent="0.25">
      <c r="U415" s="201"/>
      <c r="V415" s="201"/>
      <c r="W415" s="201"/>
      <c r="X415" s="201"/>
      <c r="Y415" s="201"/>
      <c r="Z415" s="201"/>
      <c r="AA415" s="201"/>
      <c r="AB415" s="201"/>
      <c r="AC415" s="201"/>
      <c r="AD415" s="201"/>
      <c r="AE415" s="201"/>
      <c r="AF415" s="201"/>
      <c r="AG415" s="201"/>
      <c r="AH415" s="201"/>
      <c r="AI415" s="201"/>
    </row>
    <row r="416" spans="21:35" ht="45" customHeight="1" x14ac:dyDescent="0.25">
      <c r="U416" s="201"/>
      <c r="V416" s="201"/>
      <c r="W416" s="201"/>
      <c r="X416" s="201"/>
      <c r="Y416" s="201"/>
      <c r="Z416" s="201"/>
      <c r="AA416" s="201"/>
      <c r="AB416" s="201"/>
      <c r="AC416" s="201"/>
      <c r="AD416" s="201"/>
      <c r="AE416" s="201"/>
      <c r="AF416" s="201"/>
      <c r="AG416" s="201"/>
      <c r="AH416" s="201"/>
      <c r="AI416" s="201"/>
    </row>
    <row r="417" spans="21:35" ht="45" customHeight="1" x14ac:dyDescent="0.25">
      <c r="U417" s="201"/>
      <c r="V417" s="201"/>
      <c r="W417" s="201"/>
      <c r="X417" s="201"/>
      <c r="Y417" s="201"/>
      <c r="Z417" s="201"/>
      <c r="AA417" s="201"/>
      <c r="AB417" s="201"/>
      <c r="AC417" s="201"/>
      <c r="AD417" s="201"/>
      <c r="AE417" s="201"/>
      <c r="AF417" s="201"/>
      <c r="AG417" s="201"/>
      <c r="AH417" s="201"/>
      <c r="AI417" s="201"/>
    </row>
    <row r="418" spans="21:35" ht="45" customHeight="1" x14ac:dyDescent="0.25">
      <c r="U418" s="201"/>
      <c r="V418" s="201"/>
      <c r="W418" s="201"/>
      <c r="X418" s="201"/>
      <c r="Y418" s="201"/>
      <c r="Z418" s="201"/>
      <c r="AA418" s="201"/>
      <c r="AB418" s="201"/>
      <c r="AC418" s="201"/>
      <c r="AD418" s="201"/>
      <c r="AE418" s="201"/>
      <c r="AF418" s="201"/>
      <c r="AG418" s="201"/>
      <c r="AH418" s="201"/>
      <c r="AI418" s="201"/>
    </row>
    <row r="419" spans="21:35" ht="45" customHeight="1" x14ac:dyDescent="0.25">
      <c r="U419" s="201"/>
      <c r="V419" s="201"/>
      <c r="W419" s="201"/>
      <c r="X419" s="201"/>
      <c r="Y419" s="201"/>
      <c r="Z419" s="201"/>
      <c r="AA419" s="201"/>
      <c r="AB419" s="201"/>
      <c r="AC419" s="201"/>
      <c r="AD419" s="201"/>
      <c r="AE419" s="201"/>
      <c r="AF419" s="201"/>
      <c r="AG419" s="201"/>
      <c r="AH419" s="201"/>
      <c r="AI419" s="201"/>
    </row>
    <row r="420" spans="21:35" ht="45" customHeight="1" x14ac:dyDescent="0.25">
      <c r="U420" s="201"/>
      <c r="V420" s="201"/>
      <c r="W420" s="201"/>
      <c r="X420" s="201"/>
      <c r="Y420" s="201"/>
      <c r="Z420" s="201"/>
      <c r="AA420" s="201"/>
      <c r="AB420" s="201"/>
      <c r="AC420" s="201"/>
      <c r="AD420" s="201"/>
      <c r="AE420" s="201"/>
      <c r="AF420" s="201"/>
      <c r="AG420" s="201"/>
      <c r="AH420" s="201"/>
      <c r="AI420" s="201"/>
    </row>
    <row r="421" spans="21:35" ht="45" customHeight="1" x14ac:dyDescent="0.25">
      <c r="U421" s="201"/>
      <c r="V421" s="201"/>
      <c r="W421" s="201"/>
      <c r="X421" s="201"/>
      <c r="Y421" s="201"/>
      <c r="Z421" s="201"/>
      <c r="AA421" s="201"/>
      <c r="AB421" s="201"/>
      <c r="AC421" s="201"/>
      <c r="AD421" s="201"/>
      <c r="AE421" s="201"/>
      <c r="AF421" s="201"/>
      <c r="AG421" s="201"/>
      <c r="AH421" s="201"/>
      <c r="AI421" s="201"/>
    </row>
    <row r="422" spans="21:35" ht="45" customHeight="1" x14ac:dyDescent="0.25">
      <c r="U422" s="201"/>
      <c r="V422" s="201"/>
      <c r="W422" s="201"/>
      <c r="X422" s="201"/>
      <c r="Y422" s="201"/>
      <c r="Z422" s="201"/>
      <c r="AA422" s="201"/>
      <c r="AB422" s="201"/>
      <c r="AC422" s="201"/>
      <c r="AD422" s="201"/>
      <c r="AE422" s="201"/>
      <c r="AF422" s="201"/>
      <c r="AG422" s="201"/>
      <c r="AH422" s="201"/>
      <c r="AI422" s="201"/>
    </row>
    <row r="423" spans="21:35" ht="45" customHeight="1" x14ac:dyDescent="0.25">
      <c r="U423" s="201"/>
      <c r="V423" s="201"/>
      <c r="W423" s="201"/>
      <c r="X423" s="201"/>
      <c r="Y423" s="201"/>
      <c r="Z423" s="201"/>
      <c r="AA423" s="201"/>
      <c r="AB423" s="201"/>
      <c r="AC423" s="201"/>
      <c r="AD423" s="201"/>
      <c r="AE423" s="201"/>
      <c r="AF423" s="201"/>
      <c r="AG423" s="201"/>
      <c r="AH423" s="201"/>
      <c r="AI423" s="201"/>
    </row>
    <row r="424" spans="21:35" ht="45" customHeight="1" x14ac:dyDescent="0.25">
      <c r="U424" s="201"/>
      <c r="V424" s="201"/>
      <c r="W424" s="201"/>
      <c r="X424" s="201"/>
      <c r="Y424" s="201"/>
      <c r="Z424" s="201"/>
      <c r="AA424" s="201"/>
      <c r="AB424" s="201"/>
      <c r="AC424" s="201"/>
      <c r="AD424" s="201"/>
      <c r="AE424" s="201"/>
      <c r="AF424" s="201"/>
      <c r="AG424" s="201"/>
      <c r="AH424" s="201"/>
      <c r="AI424" s="201"/>
    </row>
    <row r="425" spans="21:35" ht="45" customHeight="1" x14ac:dyDescent="0.25">
      <c r="U425" s="201"/>
      <c r="V425" s="201"/>
      <c r="W425" s="201"/>
      <c r="X425" s="201"/>
      <c r="Y425" s="201"/>
      <c r="Z425" s="201"/>
      <c r="AA425" s="201"/>
      <c r="AB425" s="201"/>
      <c r="AC425" s="201"/>
      <c r="AD425" s="201"/>
      <c r="AE425" s="201"/>
      <c r="AF425" s="201"/>
      <c r="AG425" s="201"/>
      <c r="AH425" s="201"/>
      <c r="AI425" s="201"/>
    </row>
    <row r="426" spans="21:35" ht="45" customHeight="1" x14ac:dyDescent="0.25">
      <c r="U426" s="201"/>
      <c r="V426" s="201"/>
      <c r="W426" s="201"/>
      <c r="X426" s="201"/>
      <c r="Y426" s="201"/>
      <c r="Z426" s="201"/>
      <c r="AA426" s="201"/>
      <c r="AB426" s="201"/>
      <c r="AC426" s="201"/>
      <c r="AD426" s="201"/>
      <c r="AE426" s="201"/>
      <c r="AF426" s="201"/>
      <c r="AG426" s="201"/>
      <c r="AH426" s="201"/>
      <c r="AI426" s="201"/>
    </row>
    <row r="427" spans="21:35" ht="45" customHeight="1" x14ac:dyDescent="0.25">
      <c r="U427" s="201"/>
      <c r="V427" s="201"/>
      <c r="W427" s="201"/>
      <c r="X427" s="201"/>
      <c r="Y427" s="201"/>
      <c r="Z427" s="201"/>
      <c r="AA427" s="201"/>
      <c r="AB427" s="201"/>
      <c r="AC427" s="201"/>
      <c r="AD427" s="201"/>
      <c r="AE427" s="201"/>
      <c r="AF427" s="201"/>
      <c r="AG427" s="201"/>
      <c r="AH427" s="201"/>
      <c r="AI427" s="201"/>
    </row>
    <row r="428" spans="21:35" ht="45" customHeight="1" x14ac:dyDescent="0.25">
      <c r="U428" s="201"/>
      <c r="V428" s="201"/>
      <c r="W428" s="201"/>
      <c r="X428" s="201"/>
      <c r="Y428" s="201"/>
      <c r="Z428" s="201"/>
      <c r="AA428" s="201"/>
      <c r="AB428" s="201"/>
      <c r="AC428" s="201"/>
      <c r="AD428" s="201"/>
      <c r="AE428" s="201"/>
      <c r="AF428" s="201"/>
      <c r="AG428" s="201"/>
      <c r="AH428" s="201"/>
      <c r="AI428" s="201"/>
    </row>
    <row r="429" spans="21:35" ht="45" customHeight="1" x14ac:dyDescent="0.25">
      <c r="U429" s="201"/>
      <c r="V429" s="201"/>
      <c r="W429" s="201"/>
      <c r="X429" s="201"/>
      <c r="Y429" s="201"/>
      <c r="Z429" s="201"/>
      <c r="AA429" s="201"/>
      <c r="AB429" s="201"/>
      <c r="AC429" s="201"/>
      <c r="AD429" s="201"/>
      <c r="AE429" s="201"/>
      <c r="AF429" s="201"/>
      <c r="AG429" s="201"/>
      <c r="AH429" s="201"/>
      <c r="AI429" s="201"/>
    </row>
    <row r="430" spans="21:35" ht="45" customHeight="1" x14ac:dyDescent="0.25">
      <c r="U430" s="201"/>
      <c r="V430" s="201"/>
      <c r="W430" s="201"/>
      <c r="X430" s="201"/>
      <c r="Y430" s="201"/>
      <c r="Z430" s="201"/>
      <c r="AA430" s="201"/>
      <c r="AB430" s="201"/>
      <c r="AC430" s="201"/>
      <c r="AD430" s="201"/>
      <c r="AE430" s="201"/>
      <c r="AF430" s="201"/>
      <c r="AG430" s="201"/>
      <c r="AH430" s="201"/>
      <c r="AI430" s="201"/>
    </row>
    <row r="431" spans="21:35" ht="45" customHeight="1" x14ac:dyDescent="0.25">
      <c r="U431" s="201"/>
      <c r="V431" s="201"/>
      <c r="W431" s="201"/>
      <c r="X431" s="201"/>
      <c r="Y431" s="201"/>
      <c r="Z431" s="201"/>
      <c r="AA431" s="201"/>
      <c r="AB431" s="201"/>
      <c r="AC431" s="201"/>
      <c r="AD431" s="201"/>
      <c r="AE431" s="201"/>
      <c r="AF431" s="201"/>
      <c r="AG431" s="201"/>
      <c r="AH431" s="201"/>
      <c r="AI431" s="201"/>
    </row>
    <row r="432" spans="21:35" ht="45" customHeight="1" x14ac:dyDescent="0.25">
      <c r="U432" s="201"/>
      <c r="V432" s="201"/>
      <c r="W432" s="201"/>
      <c r="X432" s="201"/>
      <c r="Y432" s="201"/>
      <c r="Z432" s="201"/>
      <c r="AA432" s="201"/>
      <c r="AB432" s="201"/>
      <c r="AC432" s="201"/>
      <c r="AD432" s="201"/>
      <c r="AE432" s="201"/>
      <c r="AF432" s="201"/>
      <c r="AG432" s="201"/>
      <c r="AH432" s="201"/>
      <c r="AI432" s="201"/>
    </row>
    <row r="433" spans="21:35" ht="45" customHeight="1" x14ac:dyDescent="0.25">
      <c r="U433" s="201"/>
      <c r="V433" s="201"/>
      <c r="W433" s="201"/>
      <c r="X433" s="201"/>
      <c r="Y433" s="201"/>
      <c r="Z433" s="201"/>
      <c r="AA433" s="201"/>
      <c r="AB433" s="201"/>
      <c r="AC433" s="201"/>
      <c r="AD433" s="201"/>
      <c r="AE433" s="201"/>
      <c r="AF433" s="201"/>
      <c r="AG433" s="201"/>
      <c r="AH433" s="201"/>
      <c r="AI433" s="201"/>
    </row>
    <row r="434" spans="21:35" ht="45" customHeight="1" x14ac:dyDescent="0.25">
      <c r="U434" s="201"/>
      <c r="V434" s="201"/>
      <c r="W434" s="201"/>
      <c r="X434" s="201"/>
      <c r="Y434" s="201"/>
      <c r="Z434" s="201"/>
      <c r="AA434" s="201"/>
      <c r="AB434" s="201"/>
      <c r="AC434" s="201"/>
      <c r="AD434" s="201"/>
      <c r="AE434" s="201"/>
      <c r="AF434" s="201"/>
      <c r="AG434" s="201"/>
      <c r="AH434" s="201"/>
      <c r="AI434" s="201"/>
    </row>
    <row r="435" spans="21:35" ht="45" customHeight="1" x14ac:dyDescent="0.25">
      <c r="U435" s="201"/>
      <c r="V435" s="201"/>
      <c r="W435" s="201"/>
      <c r="X435" s="201"/>
      <c r="Y435" s="201"/>
      <c r="Z435" s="201"/>
      <c r="AA435" s="201"/>
      <c r="AB435" s="201"/>
      <c r="AC435" s="201"/>
      <c r="AD435" s="201"/>
      <c r="AE435" s="201"/>
      <c r="AF435" s="201"/>
      <c r="AG435" s="201"/>
      <c r="AH435" s="201"/>
      <c r="AI435" s="201"/>
    </row>
    <row r="436" spans="21:35" ht="45" customHeight="1" x14ac:dyDescent="0.25">
      <c r="U436" s="201"/>
      <c r="V436" s="201"/>
      <c r="W436" s="201"/>
      <c r="X436" s="201"/>
      <c r="Y436" s="201"/>
      <c r="Z436" s="201"/>
      <c r="AA436" s="201"/>
      <c r="AB436" s="201"/>
      <c r="AC436" s="201"/>
      <c r="AD436" s="201"/>
      <c r="AE436" s="201"/>
      <c r="AF436" s="201"/>
      <c r="AG436" s="201"/>
      <c r="AH436" s="201"/>
      <c r="AI436" s="201"/>
    </row>
    <row r="437" spans="21:35" ht="45" customHeight="1" x14ac:dyDescent="0.25">
      <c r="U437" s="201"/>
      <c r="V437" s="201"/>
      <c r="W437" s="201"/>
      <c r="X437" s="201"/>
      <c r="Y437" s="201"/>
      <c r="Z437" s="201"/>
      <c r="AA437" s="201"/>
      <c r="AB437" s="201"/>
      <c r="AC437" s="201"/>
      <c r="AD437" s="201"/>
      <c r="AE437" s="201"/>
      <c r="AF437" s="201"/>
      <c r="AG437" s="201"/>
      <c r="AH437" s="201"/>
      <c r="AI437" s="201"/>
    </row>
    <row r="438" spans="21:35" ht="45" customHeight="1" x14ac:dyDescent="0.25">
      <c r="U438" s="201"/>
      <c r="V438" s="201"/>
      <c r="W438" s="201"/>
      <c r="X438" s="201"/>
      <c r="Y438" s="201"/>
      <c r="Z438" s="201"/>
      <c r="AA438" s="201"/>
      <c r="AB438" s="201"/>
      <c r="AC438" s="201"/>
      <c r="AD438" s="201"/>
      <c r="AE438" s="201"/>
      <c r="AF438" s="201"/>
      <c r="AG438" s="201"/>
      <c r="AH438" s="201"/>
      <c r="AI438" s="201"/>
    </row>
    <row r="439" spans="21:35" ht="45" customHeight="1" x14ac:dyDescent="0.25">
      <c r="U439" s="201"/>
      <c r="V439" s="201"/>
      <c r="W439" s="201"/>
      <c r="X439" s="201"/>
      <c r="Y439" s="201"/>
      <c r="Z439" s="201"/>
      <c r="AA439" s="201"/>
      <c r="AB439" s="201"/>
      <c r="AC439" s="201"/>
      <c r="AD439" s="201"/>
      <c r="AE439" s="201"/>
      <c r="AF439" s="201"/>
      <c r="AG439" s="201"/>
      <c r="AH439" s="201"/>
      <c r="AI439" s="201"/>
    </row>
    <row r="440" spans="21:35" ht="45" customHeight="1" x14ac:dyDescent="0.25">
      <c r="U440" s="201"/>
      <c r="V440" s="201"/>
      <c r="W440" s="201"/>
      <c r="X440" s="201"/>
      <c r="Y440" s="201"/>
      <c r="Z440" s="201"/>
      <c r="AA440" s="201"/>
      <c r="AB440" s="201"/>
      <c r="AC440" s="201"/>
      <c r="AD440" s="201"/>
      <c r="AE440" s="201"/>
      <c r="AF440" s="201"/>
      <c r="AG440" s="201"/>
      <c r="AH440" s="201"/>
      <c r="AI440" s="201"/>
    </row>
    <row r="441" spans="21:35" ht="45" customHeight="1" x14ac:dyDescent="0.25">
      <c r="U441" s="201"/>
      <c r="V441" s="201"/>
      <c r="W441" s="201"/>
      <c r="X441" s="201"/>
      <c r="Y441" s="201"/>
      <c r="Z441" s="201"/>
      <c r="AA441" s="201"/>
      <c r="AB441" s="201"/>
      <c r="AC441" s="201"/>
      <c r="AD441" s="201"/>
      <c r="AE441" s="201"/>
      <c r="AF441" s="201"/>
      <c r="AG441" s="201"/>
      <c r="AH441" s="201"/>
      <c r="AI441" s="201"/>
    </row>
    <row r="442" spans="21:35" ht="45" customHeight="1" x14ac:dyDescent="0.25">
      <c r="U442" s="201"/>
      <c r="V442" s="201"/>
      <c r="W442" s="201"/>
      <c r="X442" s="201"/>
      <c r="Y442" s="201"/>
      <c r="Z442" s="201"/>
      <c r="AA442" s="201"/>
      <c r="AB442" s="201"/>
      <c r="AC442" s="201"/>
      <c r="AD442" s="201"/>
      <c r="AE442" s="201"/>
      <c r="AF442" s="201"/>
      <c r="AG442" s="201"/>
      <c r="AH442" s="201"/>
      <c r="AI442" s="201"/>
    </row>
    <row r="443" spans="21:35" ht="45" customHeight="1" x14ac:dyDescent="0.25">
      <c r="U443" s="201"/>
      <c r="V443" s="201"/>
      <c r="W443" s="201"/>
      <c r="X443" s="201"/>
      <c r="Y443" s="201"/>
      <c r="Z443" s="201"/>
      <c r="AA443" s="201"/>
      <c r="AB443" s="201"/>
      <c r="AC443" s="201"/>
      <c r="AD443" s="201"/>
      <c r="AE443" s="201"/>
      <c r="AF443" s="201"/>
      <c r="AG443" s="201"/>
      <c r="AH443" s="201"/>
      <c r="AI443" s="201"/>
    </row>
    <row r="444" spans="21:35" ht="45" customHeight="1" x14ac:dyDescent="0.25">
      <c r="U444" s="201"/>
      <c r="V444" s="201"/>
      <c r="W444" s="201"/>
      <c r="X444" s="201"/>
      <c r="Y444" s="201"/>
      <c r="Z444" s="201"/>
      <c r="AA444" s="201"/>
      <c r="AB444" s="201"/>
      <c r="AC444" s="201"/>
      <c r="AD444" s="201"/>
      <c r="AE444" s="201"/>
      <c r="AF444" s="201"/>
      <c r="AG444" s="201"/>
      <c r="AH444" s="201"/>
      <c r="AI444" s="201"/>
    </row>
    <row r="445" spans="21:35" ht="45" customHeight="1" x14ac:dyDescent="0.25">
      <c r="U445" s="201"/>
      <c r="V445" s="201"/>
      <c r="W445" s="201"/>
      <c r="X445" s="201"/>
      <c r="Y445" s="201"/>
      <c r="Z445" s="201"/>
      <c r="AA445" s="201"/>
      <c r="AB445" s="201"/>
      <c r="AC445" s="201"/>
      <c r="AD445" s="201"/>
      <c r="AE445" s="201"/>
      <c r="AF445" s="201"/>
      <c r="AG445" s="201"/>
      <c r="AH445" s="201"/>
      <c r="AI445" s="201"/>
    </row>
    <row r="446" spans="21:35" ht="45" customHeight="1" x14ac:dyDescent="0.25">
      <c r="U446" s="201"/>
      <c r="V446" s="201"/>
      <c r="W446" s="201"/>
      <c r="X446" s="201"/>
      <c r="Y446" s="201"/>
      <c r="Z446" s="201"/>
      <c r="AA446" s="201"/>
      <c r="AB446" s="201"/>
      <c r="AC446" s="201"/>
      <c r="AD446" s="201"/>
      <c r="AE446" s="201"/>
      <c r="AF446" s="201"/>
      <c r="AG446" s="201"/>
      <c r="AH446" s="201"/>
      <c r="AI446" s="201"/>
    </row>
    <row r="447" spans="21:35" ht="45" customHeight="1" x14ac:dyDescent="0.25">
      <c r="U447" s="201"/>
      <c r="V447" s="201"/>
      <c r="W447" s="201"/>
      <c r="X447" s="201"/>
      <c r="Y447" s="201"/>
      <c r="Z447" s="201"/>
      <c r="AA447" s="201"/>
      <c r="AB447" s="201"/>
      <c r="AC447" s="201"/>
      <c r="AD447" s="201"/>
      <c r="AE447" s="201"/>
      <c r="AF447" s="201"/>
      <c r="AG447" s="201"/>
      <c r="AH447" s="201"/>
      <c r="AI447" s="201"/>
    </row>
    <row r="448" spans="21:35" ht="45" customHeight="1" x14ac:dyDescent="0.25">
      <c r="U448" s="201"/>
      <c r="V448" s="201"/>
      <c r="W448" s="201"/>
      <c r="X448" s="201"/>
      <c r="Y448" s="201"/>
      <c r="Z448" s="201"/>
      <c r="AA448" s="201"/>
      <c r="AB448" s="201"/>
      <c r="AC448" s="201"/>
      <c r="AD448" s="201"/>
      <c r="AE448" s="201"/>
      <c r="AF448" s="201"/>
      <c r="AG448" s="201"/>
      <c r="AH448" s="201"/>
      <c r="AI448" s="201"/>
    </row>
    <row r="449" spans="21:35" ht="45" customHeight="1" x14ac:dyDescent="0.25">
      <c r="U449" s="201"/>
      <c r="V449" s="201"/>
      <c r="W449" s="201"/>
      <c r="X449" s="201"/>
      <c r="Y449" s="201"/>
      <c r="Z449" s="201"/>
      <c r="AA449" s="201"/>
      <c r="AB449" s="201"/>
      <c r="AC449" s="201"/>
      <c r="AD449" s="201"/>
      <c r="AE449" s="201"/>
      <c r="AF449" s="201"/>
      <c r="AG449" s="201"/>
      <c r="AH449" s="201"/>
      <c r="AI449" s="201"/>
    </row>
    <row r="450" spans="21:35" ht="45" customHeight="1" x14ac:dyDescent="0.25">
      <c r="U450" s="201"/>
      <c r="V450" s="201"/>
      <c r="W450" s="201"/>
      <c r="X450" s="201"/>
      <c r="Y450" s="201"/>
      <c r="Z450" s="201"/>
      <c r="AA450" s="201"/>
      <c r="AB450" s="201"/>
      <c r="AC450" s="201"/>
      <c r="AD450" s="201"/>
      <c r="AE450" s="201"/>
      <c r="AF450" s="201"/>
      <c r="AG450" s="201"/>
      <c r="AH450" s="201"/>
      <c r="AI450" s="201"/>
    </row>
    <row r="451" spans="21:35" ht="45" customHeight="1" x14ac:dyDescent="0.25">
      <c r="U451" s="201"/>
      <c r="V451" s="201"/>
      <c r="W451" s="201"/>
      <c r="X451" s="201"/>
      <c r="Y451" s="201"/>
      <c r="Z451" s="201"/>
      <c r="AA451" s="201"/>
      <c r="AB451" s="201"/>
      <c r="AC451" s="201"/>
      <c r="AD451" s="201"/>
      <c r="AE451" s="201"/>
      <c r="AF451" s="201"/>
      <c r="AG451" s="201"/>
      <c r="AH451" s="201"/>
      <c r="AI451" s="201"/>
    </row>
    <row r="452" spans="21:35" ht="45" customHeight="1" x14ac:dyDescent="0.25">
      <c r="U452" s="201"/>
      <c r="V452" s="201"/>
      <c r="W452" s="201"/>
      <c r="X452" s="201"/>
      <c r="Y452" s="201"/>
      <c r="Z452" s="201"/>
      <c r="AA452" s="201"/>
      <c r="AB452" s="201"/>
      <c r="AC452" s="201"/>
      <c r="AD452" s="201"/>
      <c r="AE452" s="201"/>
      <c r="AF452" s="201"/>
      <c r="AG452" s="201"/>
      <c r="AH452" s="201"/>
      <c r="AI452" s="201"/>
    </row>
    <row r="453" spans="21:35" ht="45" customHeight="1" x14ac:dyDescent="0.25">
      <c r="U453" s="201"/>
      <c r="V453" s="201"/>
      <c r="W453" s="201"/>
      <c r="X453" s="201"/>
      <c r="Y453" s="201"/>
      <c r="Z453" s="201"/>
      <c r="AA453" s="201"/>
      <c r="AB453" s="201"/>
      <c r="AC453" s="201"/>
      <c r="AD453" s="201"/>
      <c r="AE453" s="201"/>
      <c r="AF453" s="201"/>
      <c r="AG453" s="201"/>
      <c r="AH453" s="201"/>
      <c r="AI453" s="201"/>
    </row>
    <row r="454" spans="21:35" ht="45" customHeight="1" x14ac:dyDescent="0.25">
      <c r="U454" s="201"/>
      <c r="V454" s="201"/>
      <c r="W454" s="201"/>
      <c r="X454" s="201"/>
      <c r="Y454" s="201"/>
      <c r="Z454" s="201"/>
      <c r="AA454" s="201"/>
      <c r="AB454" s="201"/>
      <c r="AC454" s="201"/>
      <c r="AD454" s="201"/>
      <c r="AE454" s="201"/>
      <c r="AF454" s="201"/>
      <c r="AG454" s="201"/>
      <c r="AH454" s="201"/>
      <c r="AI454" s="201"/>
    </row>
    <row r="455" spans="21:35" ht="45" customHeight="1" x14ac:dyDescent="0.25">
      <c r="U455" s="201"/>
      <c r="V455" s="201"/>
      <c r="W455" s="201"/>
      <c r="X455" s="201"/>
      <c r="Y455" s="201"/>
      <c r="Z455" s="201"/>
      <c r="AA455" s="201"/>
      <c r="AB455" s="201"/>
      <c r="AC455" s="201"/>
      <c r="AD455" s="201"/>
      <c r="AE455" s="201"/>
      <c r="AF455" s="201"/>
      <c r="AG455" s="201"/>
      <c r="AH455" s="201"/>
      <c r="AI455" s="201"/>
    </row>
    <row r="456" spans="21:35" ht="45" customHeight="1" x14ac:dyDescent="0.25">
      <c r="U456" s="201"/>
      <c r="V456" s="201"/>
      <c r="W456" s="201"/>
      <c r="X456" s="201"/>
      <c r="Y456" s="201"/>
      <c r="Z456" s="201"/>
      <c r="AA456" s="201"/>
      <c r="AB456" s="201"/>
      <c r="AC456" s="201"/>
      <c r="AD456" s="201"/>
      <c r="AE456" s="201"/>
      <c r="AF456" s="201"/>
      <c r="AG456" s="201"/>
      <c r="AH456" s="201"/>
      <c r="AI456" s="201"/>
    </row>
    <row r="457" spans="21:35" ht="45" customHeight="1" x14ac:dyDescent="0.25">
      <c r="U457" s="201"/>
      <c r="V457" s="201"/>
      <c r="W457" s="201"/>
      <c r="X457" s="201"/>
      <c r="Y457" s="201"/>
      <c r="Z457" s="201"/>
      <c r="AA457" s="201"/>
      <c r="AB457" s="201"/>
      <c r="AC457" s="201"/>
      <c r="AD457" s="201"/>
      <c r="AE457" s="201"/>
      <c r="AF457" s="201"/>
      <c r="AG457" s="201"/>
      <c r="AH457" s="201"/>
      <c r="AI457" s="201"/>
    </row>
    <row r="458" spans="21:35" ht="45" customHeight="1" x14ac:dyDescent="0.25">
      <c r="U458" s="201"/>
      <c r="V458" s="201"/>
      <c r="W458" s="201"/>
      <c r="X458" s="201"/>
      <c r="Y458" s="201"/>
      <c r="Z458" s="201"/>
      <c r="AA458" s="201"/>
      <c r="AB458" s="201"/>
      <c r="AC458" s="201"/>
      <c r="AD458" s="201"/>
      <c r="AE458" s="201"/>
      <c r="AF458" s="201"/>
      <c r="AG458" s="201"/>
      <c r="AH458" s="201"/>
      <c r="AI458" s="201"/>
    </row>
    <row r="459" spans="21:35" ht="45" customHeight="1" x14ac:dyDescent="0.25">
      <c r="U459" s="201"/>
      <c r="V459" s="201"/>
      <c r="W459" s="201"/>
      <c r="X459" s="201"/>
      <c r="Y459" s="201"/>
      <c r="Z459" s="201"/>
      <c r="AA459" s="201"/>
      <c r="AB459" s="201"/>
      <c r="AC459" s="201"/>
      <c r="AD459" s="201"/>
      <c r="AE459" s="201"/>
      <c r="AF459" s="201"/>
      <c r="AG459" s="201"/>
      <c r="AH459" s="201"/>
      <c r="AI459" s="201"/>
    </row>
    <row r="460" spans="21:35" ht="45" customHeight="1" x14ac:dyDescent="0.25">
      <c r="U460" s="201"/>
      <c r="V460" s="201"/>
      <c r="W460" s="201"/>
      <c r="X460" s="201"/>
      <c r="Y460" s="201"/>
      <c r="Z460" s="201"/>
      <c r="AA460" s="201"/>
      <c r="AB460" s="201"/>
      <c r="AC460" s="201"/>
      <c r="AD460" s="201"/>
      <c r="AE460" s="201"/>
      <c r="AF460" s="201"/>
      <c r="AG460" s="201"/>
      <c r="AH460" s="201"/>
      <c r="AI460" s="201"/>
    </row>
    <row r="461" spans="21:35" ht="45" customHeight="1" x14ac:dyDescent="0.25">
      <c r="U461" s="201"/>
      <c r="V461" s="201"/>
      <c r="W461" s="201"/>
      <c r="X461" s="201"/>
      <c r="Y461" s="201"/>
      <c r="Z461" s="201"/>
      <c r="AA461" s="201"/>
      <c r="AB461" s="201"/>
      <c r="AC461" s="201"/>
      <c r="AD461" s="201"/>
      <c r="AE461" s="201"/>
      <c r="AF461" s="201"/>
      <c r="AG461" s="201"/>
      <c r="AH461" s="201"/>
      <c r="AI461" s="201"/>
    </row>
    <row r="462" spans="21:35" ht="45" customHeight="1" x14ac:dyDescent="0.25">
      <c r="U462" s="201"/>
      <c r="V462" s="201"/>
      <c r="W462" s="201"/>
      <c r="X462" s="201"/>
      <c r="Y462" s="201"/>
      <c r="Z462" s="201"/>
      <c r="AA462" s="201"/>
      <c r="AB462" s="201"/>
      <c r="AC462" s="201"/>
      <c r="AD462" s="201"/>
      <c r="AE462" s="201"/>
      <c r="AF462" s="201"/>
      <c r="AG462" s="201"/>
      <c r="AH462" s="201"/>
      <c r="AI462" s="201"/>
    </row>
    <row r="463" spans="21:35" ht="45" customHeight="1" x14ac:dyDescent="0.25">
      <c r="U463" s="201"/>
      <c r="V463" s="201"/>
      <c r="W463" s="201"/>
      <c r="X463" s="201"/>
      <c r="Y463" s="201"/>
      <c r="Z463" s="201"/>
      <c r="AA463" s="201"/>
      <c r="AB463" s="201"/>
      <c r="AC463" s="201"/>
      <c r="AD463" s="201"/>
      <c r="AE463" s="201"/>
      <c r="AF463" s="201"/>
      <c r="AG463" s="201"/>
      <c r="AH463" s="201"/>
      <c r="AI463" s="201"/>
    </row>
    <row r="464" spans="21:35" ht="45" customHeight="1" x14ac:dyDescent="0.25">
      <c r="U464" s="201"/>
      <c r="V464" s="201"/>
      <c r="W464" s="201"/>
      <c r="X464" s="201"/>
      <c r="Y464" s="201"/>
      <c r="Z464" s="201"/>
      <c r="AA464" s="201"/>
      <c r="AB464" s="201"/>
      <c r="AC464" s="201"/>
      <c r="AD464" s="201"/>
      <c r="AE464" s="201"/>
      <c r="AF464" s="201"/>
      <c r="AG464" s="201"/>
      <c r="AH464" s="201"/>
      <c r="AI464" s="201"/>
    </row>
    <row r="465" spans="21:35" ht="45" customHeight="1" x14ac:dyDescent="0.25">
      <c r="U465" s="201"/>
      <c r="V465" s="201"/>
      <c r="W465" s="201"/>
      <c r="X465" s="201"/>
      <c r="Y465" s="201"/>
      <c r="Z465" s="201"/>
      <c r="AA465" s="201"/>
      <c r="AB465" s="201"/>
      <c r="AC465" s="201"/>
      <c r="AD465" s="201"/>
      <c r="AE465" s="201"/>
      <c r="AF465" s="201"/>
      <c r="AG465" s="201"/>
      <c r="AH465" s="201"/>
      <c r="AI465" s="201"/>
    </row>
    <row r="466" spans="21:35" ht="45" customHeight="1" x14ac:dyDescent="0.25">
      <c r="U466" s="201"/>
      <c r="V466" s="201"/>
      <c r="W466" s="201"/>
      <c r="X466" s="201"/>
      <c r="Y466" s="201"/>
      <c r="Z466" s="201"/>
      <c r="AA466" s="201"/>
      <c r="AB466" s="201"/>
      <c r="AC466" s="201"/>
      <c r="AD466" s="201"/>
      <c r="AE466" s="201"/>
      <c r="AF466" s="201"/>
      <c r="AG466" s="201"/>
      <c r="AH466" s="201"/>
      <c r="AI466" s="201"/>
    </row>
    <row r="467" spans="21:35" ht="45" customHeight="1" x14ac:dyDescent="0.25">
      <c r="U467" s="201"/>
      <c r="V467" s="201"/>
      <c r="W467" s="201"/>
      <c r="X467" s="201"/>
      <c r="Y467" s="201"/>
      <c r="Z467" s="201"/>
      <c r="AA467" s="201"/>
      <c r="AB467" s="201"/>
      <c r="AC467" s="201"/>
      <c r="AD467" s="201"/>
      <c r="AE467" s="201"/>
      <c r="AF467" s="201"/>
      <c r="AG467" s="201"/>
      <c r="AH467" s="201"/>
      <c r="AI467" s="201"/>
    </row>
    <row r="468" spans="21:35" ht="45" customHeight="1" x14ac:dyDescent="0.25">
      <c r="U468" s="201"/>
      <c r="V468" s="201"/>
      <c r="W468" s="201"/>
      <c r="X468" s="201"/>
      <c r="Y468" s="201"/>
      <c r="Z468" s="201"/>
      <c r="AA468" s="201"/>
      <c r="AB468" s="201"/>
      <c r="AC468" s="201"/>
      <c r="AD468" s="201"/>
      <c r="AE468" s="201"/>
      <c r="AF468" s="201"/>
      <c r="AG468" s="201"/>
      <c r="AH468" s="201"/>
      <c r="AI468" s="201"/>
    </row>
    <row r="469" spans="21:35" ht="45" customHeight="1" x14ac:dyDescent="0.25">
      <c r="U469" s="201"/>
      <c r="V469" s="201"/>
      <c r="W469" s="201"/>
      <c r="X469" s="201"/>
      <c r="Y469" s="201"/>
      <c r="Z469" s="201"/>
      <c r="AA469" s="201"/>
      <c r="AB469" s="201"/>
      <c r="AC469" s="201"/>
      <c r="AD469" s="201"/>
      <c r="AE469" s="201"/>
      <c r="AF469" s="201"/>
      <c r="AG469" s="201"/>
      <c r="AH469" s="201"/>
      <c r="AI469" s="201"/>
    </row>
    <row r="470" spans="21:35" ht="45" customHeight="1" x14ac:dyDescent="0.25">
      <c r="U470" s="201"/>
      <c r="V470" s="201"/>
      <c r="W470" s="201"/>
      <c r="X470" s="201"/>
      <c r="Y470" s="201"/>
      <c r="Z470" s="201"/>
      <c r="AA470" s="201"/>
      <c r="AB470" s="201"/>
      <c r="AC470" s="201"/>
      <c r="AD470" s="201"/>
      <c r="AE470" s="201"/>
      <c r="AF470" s="201"/>
      <c r="AG470" s="201"/>
      <c r="AH470" s="201"/>
      <c r="AI470" s="201"/>
    </row>
    <row r="471" spans="21:35" ht="45" customHeight="1" x14ac:dyDescent="0.25">
      <c r="U471" s="201"/>
      <c r="V471" s="201"/>
      <c r="W471" s="201"/>
      <c r="X471" s="201"/>
      <c r="Y471" s="201"/>
      <c r="Z471" s="201"/>
      <c r="AA471" s="201"/>
      <c r="AB471" s="201"/>
      <c r="AC471" s="201"/>
      <c r="AD471" s="201"/>
      <c r="AE471" s="201"/>
      <c r="AF471" s="201"/>
      <c r="AG471" s="201"/>
      <c r="AH471" s="201"/>
      <c r="AI471" s="201"/>
    </row>
    <row r="472" spans="21:35" ht="45" customHeight="1" x14ac:dyDescent="0.25">
      <c r="U472" s="201"/>
      <c r="V472" s="201"/>
      <c r="W472" s="201"/>
      <c r="X472" s="201"/>
      <c r="Y472" s="201"/>
      <c r="Z472" s="201"/>
      <c r="AA472" s="201"/>
      <c r="AB472" s="201"/>
      <c r="AC472" s="201"/>
      <c r="AD472" s="201"/>
      <c r="AE472" s="201"/>
      <c r="AF472" s="201"/>
      <c r="AG472" s="201"/>
      <c r="AH472" s="201"/>
      <c r="AI472" s="201"/>
    </row>
    <row r="473" spans="21:35" ht="45" customHeight="1" x14ac:dyDescent="0.25">
      <c r="U473" s="201"/>
      <c r="V473" s="201"/>
      <c r="W473" s="201"/>
      <c r="X473" s="201"/>
      <c r="Y473" s="201"/>
      <c r="Z473" s="201"/>
      <c r="AA473" s="201"/>
      <c r="AB473" s="201"/>
      <c r="AC473" s="201"/>
      <c r="AD473" s="201"/>
      <c r="AE473" s="201"/>
      <c r="AF473" s="201"/>
      <c r="AG473" s="201"/>
      <c r="AH473" s="201"/>
      <c r="AI473" s="201"/>
    </row>
    <row r="474" spans="21:35" ht="45" customHeight="1" x14ac:dyDescent="0.25">
      <c r="U474" s="201"/>
      <c r="V474" s="201"/>
      <c r="W474" s="201"/>
      <c r="X474" s="201"/>
      <c r="Y474" s="201"/>
      <c r="Z474" s="201"/>
      <c r="AA474" s="201"/>
      <c r="AB474" s="201"/>
      <c r="AC474" s="201"/>
      <c r="AD474" s="201"/>
      <c r="AE474" s="201"/>
      <c r="AF474" s="201"/>
      <c r="AG474" s="201"/>
      <c r="AH474" s="201"/>
      <c r="AI474" s="201"/>
    </row>
    <row r="475" spans="21:35" ht="45" customHeight="1" x14ac:dyDescent="0.25">
      <c r="U475" s="201"/>
      <c r="V475" s="201"/>
      <c r="W475" s="201"/>
      <c r="X475" s="201"/>
      <c r="Y475" s="201"/>
      <c r="Z475" s="201"/>
      <c r="AA475" s="201"/>
      <c r="AB475" s="201"/>
      <c r="AC475" s="201"/>
      <c r="AD475" s="201"/>
      <c r="AE475" s="201"/>
      <c r="AF475" s="201"/>
      <c r="AG475" s="201"/>
      <c r="AH475" s="201"/>
      <c r="AI475" s="201"/>
    </row>
    <row r="476" spans="21:35" ht="45" customHeight="1" x14ac:dyDescent="0.25">
      <c r="U476" s="201"/>
      <c r="V476" s="201"/>
      <c r="W476" s="201"/>
      <c r="X476" s="201"/>
      <c r="Y476" s="201"/>
      <c r="Z476" s="201"/>
      <c r="AA476" s="201"/>
      <c r="AB476" s="201"/>
      <c r="AC476" s="201"/>
      <c r="AD476" s="201"/>
      <c r="AE476" s="201"/>
      <c r="AF476" s="201"/>
      <c r="AG476" s="201"/>
      <c r="AH476" s="201"/>
      <c r="AI476" s="201"/>
    </row>
    <row r="477" spans="21:35" ht="45" customHeight="1" x14ac:dyDescent="0.25">
      <c r="U477" s="201"/>
      <c r="V477" s="201"/>
      <c r="W477" s="201"/>
      <c r="X477" s="201"/>
      <c r="Y477" s="201"/>
      <c r="Z477" s="201"/>
      <c r="AA477" s="201"/>
      <c r="AB477" s="201"/>
      <c r="AC477" s="201"/>
      <c r="AD477" s="201"/>
      <c r="AE477" s="201"/>
      <c r="AF477" s="201"/>
      <c r="AG477" s="201"/>
      <c r="AH477" s="201"/>
      <c r="AI477" s="201"/>
    </row>
    <row r="478" spans="21:35" ht="45" customHeight="1" x14ac:dyDescent="0.25">
      <c r="U478" s="201"/>
      <c r="V478" s="201"/>
      <c r="W478" s="201"/>
      <c r="X478" s="201"/>
      <c r="Y478" s="201"/>
      <c r="Z478" s="201"/>
      <c r="AA478" s="201"/>
      <c r="AB478" s="201"/>
      <c r="AC478" s="201"/>
      <c r="AD478" s="201"/>
      <c r="AE478" s="201"/>
      <c r="AF478" s="201"/>
      <c r="AG478" s="201"/>
      <c r="AH478" s="201"/>
      <c r="AI478" s="201"/>
    </row>
    <row r="479" spans="21:35" ht="45" customHeight="1" x14ac:dyDescent="0.25">
      <c r="U479" s="201"/>
      <c r="V479" s="201"/>
      <c r="W479" s="201"/>
      <c r="X479" s="201"/>
      <c r="Y479" s="201"/>
      <c r="Z479" s="201"/>
      <c r="AA479" s="201"/>
      <c r="AB479" s="201"/>
      <c r="AC479" s="201"/>
      <c r="AD479" s="201"/>
      <c r="AE479" s="201"/>
      <c r="AF479" s="201"/>
      <c r="AG479" s="201"/>
      <c r="AH479" s="201"/>
      <c r="AI479" s="201"/>
    </row>
    <row r="480" spans="21:35" ht="45" customHeight="1" x14ac:dyDescent="0.25">
      <c r="U480" s="201"/>
      <c r="V480" s="201"/>
      <c r="W480" s="201"/>
      <c r="X480" s="201"/>
      <c r="Y480" s="201"/>
      <c r="Z480" s="201"/>
      <c r="AA480" s="201"/>
      <c r="AB480" s="201"/>
      <c r="AC480" s="201"/>
      <c r="AD480" s="201"/>
      <c r="AE480" s="201"/>
      <c r="AF480" s="201"/>
      <c r="AG480" s="201"/>
      <c r="AH480" s="201"/>
      <c r="AI480" s="201"/>
    </row>
    <row r="481" spans="21:35" ht="45" customHeight="1" x14ac:dyDescent="0.25">
      <c r="U481" s="201"/>
      <c r="V481" s="201"/>
      <c r="W481" s="201"/>
      <c r="X481" s="201"/>
      <c r="Y481" s="201"/>
      <c r="Z481" s="201"/>
      <c r="AA481" s="201"/>
      <c r="AB481" s="201"/>
      <c r="AC481" s="201"/>
      <c r="AD481" s="201"/>
      <c r="AE481" s="201"/>
      <c r="AF481" s="201"/>
      <c r="AG481" s="201"/>
      <c r="AH481" s="201"/>
      <c r="AI481" s="201"/>
    </row>
    <row r="482" spans="21:35" ht="45" customHeight="1" x14ac:dyDescent="0.25">
      <c r="U482" s="201"/>
      <c r="V482" s="201"/>
      <c r="W482" s="201"/>
      <c r="X482" s="201"/>
      <c r="Y482" s="201"/>
      <c r="Z482" s="201"/>
      <c r="AA482" s="201"/>
      <c r="AB482" s="201"/>
      <c r="AC482" s="201"/>
      <c r="AD482" s="201"/>
      <c r="AE482" s="201"/>
      <c r="AF482" s="201"/>
      <c r="AG482" s="201"/>
      <c r="AH482" s="201"/>
      <c r="AI482" s="201"/>
    </row>
    <row r="483" spans="21:35" ht="45" customHeight="1" x14ac:dyDescent="0.25">
      <c r="U483" s="201"/>
      <c r="V483" s="201"/>
      <c r="W483" s="201"/>
      <c r="X483" s="201"/>
      <c r="Y483" s="201"/>
      <c r="Z483" s="201"/>
      <c r="AA483" s="201"/>
      <c r="AB483" s="201"/>
      <c r="AC483" s="201"/>
      <c r="AD483" s="201"/>
      <c r="AE483" s="201"/>
      <c r="AF483" s="201"/>
      <c r="AG483" s="201"/>
      <c r="AH483" s="201"/>
      <c r="AI483" s="201"/>
    </row>
    <row r="484" spans="21:35" ht="45" customHeight="1" x14ac:dyDescent="0.25">
      <c r="U484" s="201"/>
      <c r="V484" s="201"/>
      <c r="W484" s="201"/>
      <c r="X484" s="201"/>
      <c r="Y484" s="201"/>
      <c r="Z484" s="201"/>
      <c r="AA484" s="201"/>
      <c r="AB484" s="201"/>
      <c r="AC484" s="201"/>
      <c r="AD484" s="201"/>
      <c r="AE484" s="201"/>
      <c r="AF484" s="201"/>
      <c r="AG484" s="201"/>
      <c r="AH484" s="201"/>
      <c r="AI484" s="201"/>
    </row>
    <row r="485" spans="21:35" ht="45" customHeight="1" x14ac:dyDescent="0.25">
      <c r="U485" s="201"/>
      <c r="V485" s="201"/>
      <c r="W485" s="201"/>
      <c r="X485" s="201"/>
      <c r="Y485" s="201"/>
      <c r="Z485" s="201"/>
      <c r="AA485" s="201"/>
      <c r="AB485" s="201"/>
      <c r="AC485" s="201"/>
      <c r="AD485" s="201"/>
      <c r="AE485" s="201"/>
      <c r="AF485" s="201"/>
      <c r="AG485" s="201"/>
      <c r="AH485" s="201"/>
      <c r="AI485" s="201"/>
    </row>
    <row r="486" spans="21:35" ht="45" customHeight="1" x14ac:dyDescent="0.25">
      <c r="U486" s="201"/>
      <c r="V486" s="201"/>
      <c r="W486" s="201"/>
      <c r="X486" s="201"/>
      <c r="Y486" s="201"/>
      <c r="Z486" s="201"/>
      <c r="AA486" s="201"/>
      <c r="AB486" s="201"/>
      <c r="AC486" s="201"/>
      <c r="AD486" s="201"/>
      <c r="AE486" s="201"/>
      <c r="AF486" s="201"/>
      <c r="AG486" s="201"/>
      <c r="AH486" s="201"/>
      <c r="AI486" s="201"/>
    </row>
    <row r="487" spans="21:35" ht="45" customHeight="1" x14ac:dyDescent="0.25">
      <c r="U487" s="201"/>
      <c r="V487" s="201"/>
      <c r="W487" s="201"/>
      <c r="X487" s="201"/>
      <c r="Y487" s="201"/>
      <c r="Z487" s="201"/>
      <c r="AA487" s="201"/>
      <c r="AB487" s="201"/>
      <c r="AC487" s="201"/>
      <c r="AD487" s="201"/>
      <c r="AE487" s="201"/>
      <c r="AF487" s="201"/>
      <c r="AG487" s="201"/>
      <c r="AH487" s="201"/>
      <c r="AI487" s="201"/>
    </row>
    <row r="488" spans="21:35" ht="45" customHeight="1" x14ac:dyDescent="0.25">
      <c r="U488" s="201"/>
      <c r="V488" s="201"/>
      <c r="W488" s="201"/>
      <c r="X488" s="201"/>
      <c r="Y488" s="201"/>
      <c r="Z488" s="201"/>
      <c r="AA488" s="201"/>
      <c r="AB488" s="201"/>
      <c r="AC488" s="201"/>
      <c r="AD488" s="201"/>
      <c r="AE488" s="201"/>
      <c r="AF488" s="201"/>
      <c r="AG488" s="201"/>
      <c r="AH488" s="201"/>
      <c r="AI488" s="201"/>
    </row>
    <row r="489" spans="21:35" ht="45" customHeight="1" x14ac:dyDescent="0.25">
      <c r="U489" s="201"/>
      <c r="V489" s="201"/>
      <c r="W489" s="201"/>
      <c r="X489" s="201"/>
      <c r="Y489" s="201"/>
      <c r="Z489" s="201"/>
      <c r="AA489" s="201"/>
      <c r="AB489" s="201"/>
      <c r="AC489" s="201"/>
      <c r="AD489" s="201"/>
      <c r="AE489" s="201"/>
      <c r="AF489" s="201"/>
      <c r="AG489" s="201"/>
      <c r="AH489" s="201"/>
      <c r="AI489" s="201"/>
    </row>
    <row r="490" spans="21:35" ht="45" customHeight="1" x14ac:dyDescent="0.25">
      <c r="U490" s="201"/>
      <c r="V490" s="201"/>
      <c r="W490" s="201"/>
      <c r="X490" s="201"/>
      <c r="Y490" s="201"/>
      <c r="Z490" s="201"/>
      <c r="AA490" s="201"/>
      <c r="AB490" s="201"/>
      <c r="AC490" s="201"/>
      <c r="AD490" s="201"/>
      <c r="AE490" s="201"/>
      <c r="AF490" s="201"/>
      <c r="AG490" s="201"/>
      <c r="AH490" s="201"/>
      <c r="AI490" s="201"/>
    </row>
    <row r="491" spans="21:35" ht="45" customHeight="1" x14ac:dyDescent="0.25">
      <c r="U491" s="201"/>
      <c r="V491" s="201"/>
      <c r="W491" s="201"/>
      <c r="X491" s="201"/>
      <c r="Y491" s="201"/>
      <c r="Z491" s="201"/>
      <c r="AA491" s="201"/>
      <c r="AB491" s="201"/>
      <c r="AC491" s="201"/>
      <c r="AD491" s="201"/>
      <c r="AE491" s="201"/>
      <c r="AF491" s="201"/>
      <c r="AG491" s="201"/>
      <c r="AH491" s="201"/>
      <c r="AI491" s="201"/>
    </row>
    <row r="492" spans="21:35" ht="45" customHeight="1" x14ac:dyDescent="0.25">
      <c r="U492" s="201"/>
      <c r="V492" s="201"/>
      <c r="W492" s="201"/>
      <c r="X492" s="201"/>
      <c r="Y492" s="201"/>
      <c r="Z492" s="201"/>
      <c r="AA492" s="201"/>
      <c r="AB492" s="201"/>
      <c r="AC492" s="201"/>
      <c r="AD492" s="201"/>
      <c r="AE492" s="201"/>
      <c r="AF492" s="201"/>
      <c r="AG492" s="201"/>
      <c r="AH492" s="201"/>
      <c r="AI492" s="201"/>
    </row>
    <row r="493" spans="21:35" ht="45" customHeight="1" x14ac:dyDescent="0.25">
      <c r="U493" s="201"/>
      <c r="V493" s="201"/>
      <c r="W493" s="201"/>
      <c r="X493" s="201"/>
      <c r="Y493" s="201"/>
      <c r="Z493" s="201"/>
      <c r="AA493" s="201"/>
      <c r="AB493" s="201"/>
      <c r="AC493" s="201"/>
      <c r="AD493" s="201"/>
      <c r="AE493" s="201"/>
      <c r="AF493" s="201"/>
      <c r="AG493" s="201"/>
      <c r="AH493" s="201"/>
      <c r="AI493" s="201"/>
    </row>
    <row r="494" spans="21:35" ht="45" customHeight="1" x14ac:dyDescent="0.25">
      <c r="U494" s="201"/>
      <c r="V494" s="201"/>
      <c r="W494" s="201"/>
      <c r="X494" s="201"/>
      <c r="Y494" s="201"/>
      <c r="Z494" s="201"/>
      <c r="AA494" s="201"/>
      <c r="AB494" s="201"/>
      <c r="AC494" s="201"/>
      <c r="AD494" s="201"/>
      <c r="AE494" s="201"/>
      <c r="AF494" s="201"/>
      <c r="AG494" s="201"/>
      <c r="AH494" s="201"/>
      <c r="AI494" s="201"/>
    </row>
    <row r="495" spans="21:35" ht="45" customHeight="1" x14ac:dyDescent="0.25">
      <c r="U495" s="201"/>
      <c r="V495" s="201"/>
      <c r="W495" s="201"/>
      <c r="X495" s="201"/>
      <c r="Y495" s="201"/>
      <c r="Z495" s="201"/>
      <c r="AA495" s="201"/>
      <c r="AB495" s="201"/>
      <c r="AC495" s="201"/>
      <c r="AD495" s="201"/>
      <c r="AE495" s="201"/>
      <c r="AF495" s="201"/>
      <c r="AG495" s="201"/>
      <c r="AH495" s="201"/>
      <c r="AI495" s="201"/>
    </row>
    <row r="496" spans="21:35" ht="45" customHeight="1" x14ac:dyDescent="0.25">
      <c r="U496" s="201"/>
      <c r="V496" s="201"/>
      <c r="W496" s="201"/>
      <c r="X496" s="201"/>
      <c r="Y496" s="201"/>
      <c r="Z496" s="201"/>
      <c r="AA496" s="201"/>
      <c r="AB496" s="201"/>
      <c r="AC496" s="201"/>
      <c r="AD496" s="201"/>
      <c r="AE496" s="201"/>
      <c r="AF496" s="201"/>
      <c r="AG496" s="201"/>
      <c r="AH496" s="201"/>
      <c r="AI496" s="201"/>
    </row>
    <row r="497" spans="21:35" ht="45" customHeight="1" x14ac:dyDescent="0.25">
      <c r="U497" s="201"/>
      <c r="V497" s="201"/>
      <c r="W497" s="201"/>
      <c r="X497" s="201"/>
      <c r="Y497" s="201"/>
      <c r="Z497" s="201"/>
      <c r="AA497" s="201"/>
      <c r="AB497" s="201"/>
      <c r="AC497" s="201"/>
      <c r="AD497" s="201"/>
      <c r="AE497" s="201"/>
      <c r="AF497" s="201"/>
      <c r="AG497" s="201"/>
      <c r="AH497" s="201"/>
      <c r="AI497" s="201"/>
    </row>
    <row r="498" spans="21:35" ht="45" customHeight="1" x14ac:dyDescent="0.25">
      <c r="U498" s="201"/>
      <c r="V498" s="201"/>
      <c r="W498" s="201"/>
      <c r="X498" s="201"/>
      <c r="Y498" s="201"/>
      <c r="Z498" s="201"/>
      <c r="AA498" s="201"/>
      <c r="AB498" s="201"/>
      <c r="AC498" s="201"/>
      <c r="AD498" s="201"/>
      <c r="AE498" s="201"/>
      <c r="AF498" s="201"/>
      <c r="AG498" s="201"/>
      <c r="AH498" s="201"/>
      <c r="AI498" s="201"/>
    </row>
    <row r="499" spans="21:35" ht="45" customHeight="1" x14ac:dyDescent="0.25">
      <c r="U499" s="201"/>
      <c r="V499" s="201"/>
      <c r="W499" s="201"/>
      <c r="X499" s="201"/>
      <c r="Y499" s="201"/>
      <c r="Z499" s="201"/>
      <c r="AA499" s="201"/>
      <c r="AB499" s="201"/>
      <c r="AC499" s="201"/>
      <c r="AD499" s="201"/>
      <c r="AE499" s="201"/>
      <c r="AF499" s="201"/>
      <c r="AG499" s="201"/>
      <c r="AH499" s="201"/>
      <c r="AI499" s="201"/>
    </row>
    <row r="500" spans="21:35" ht="45" customHeight="1" x14ac:dyDescent="0.25">
      <c r="U500" s="201"/>
      <c r="V500" s="201"/>
      <c r="W500" s="201"/>
      <c r="X500" s="201"/>
      <c r="Y500" s="201"/>
      <c r="Z500" s="201"/>
      <c r="AA500" s="201"/>
      <c r="AB500" s="201"/>
      <c r="AC500" s="201"/>
      <c r="AD500" s="201"/>
      <c r="AE500" s="201"/>
      <c r="AF500" s="201"/>
      <c r="AG500" s="201"/>
      <c r="AH500" s="201"/>
      <c r="AI500" s="201"/>
    </row>
    <row r="501" spans="21:35" ht="45" customHeight="1" x14ac:dyDescent="0.25">
      <c r="U501" s="201"/>
      <c r="V501" s="201"/>
      <c r="W501" s="201"/>
      <c r="X501" s="201"/>
      <c r="Y501" s="201"/>
      <c r="Z501" s="201"/>
      <c r="AA501" s="201"/>
      <c r="AB501" s="201"/>
      <c r="AC501" s="201"/>
      <c r="AD501" s="201"/>
      <c r="AE501" s="201"/>
      <c r="AF501" s="201"/>
      <c r="AG501" s="201"/>
      <c r="AH501" s="201"/>
      <c r="AI501" s="201"/>
    </row>
    <row r="502" spans="21:35" ht="45" customHeight="1" x14ac:dyDescent="0.25">
      <c r="U502" s="201"/>
      <c r="V502" s="201"/>
      <c r="W502" s="201"/>
      <c r="X502" s="201"/>
      <c r="Y502" s="201"/>
      <c r="Z502" s="201"/>
      <c r="AA502" s="201"/>
      <c r="AB502" s="201"/>
      <c r="AC502" s="201"/>
      <c r="AD502" s="201"/>
      <c r="AE502" s="201"/>
      <c r="AF502" s="201"/>
      <c r="AG502" s="201"/>
      <c r="AH502" s="201"/>
      <c r="AI502" s="201"/>
    </row>
    <row r="503" spans="21:35" ht="45" customHeight="1" x14ac:dyDescent="0.25">
      <c r="U503" s="201"/>
      <c r="V503" s="201"/>
      <c r="W503" s="201"/>
      <c r="X503" s="201"/>
      <c r="Y503" s="201"/>
      <c r="Z503" s="201"/>
      <c r="AA503" s="201"/>
      <c r="AB503" s="201"/>
      <c r="AC503" s="201"/>
      <c r="AD503" s="201"/>
      <c r="AE503" s="201"/>
      <c r="AF503" s="201"/>
      <c r="AG503" s="201"/>
      <c r="AH503" s="201"/>
      <c r="AI503" s="201"/>
    </row>
    <row r="504" spans="21:35" ht="45" customHeight="1" x14ac:dyDescent="0.25">
      <c r="U504" s="201"/>
      <c r="V504" s="201"/>
      <c r="W504" s="201"/>
      <c r="X504" s="201"/>
      <c r="Y504" s="201"/>
      <c r="Z504" s="201"/>
      <c r="AA504" s="201"/>
      <c r="AB504" s="201"/>
      <c r="AC504" s="201"/>
      <c r="AD504" s="201"/>
      <c r="AE504" s="201"/>
      <c r="AF504" s="201"/>
      <c r="AG504" s="201"/>
      <c r="AH504" s="201"/>
      <c r="AI504" s="201"/>
    </row>
    <row r="505" spans="21:35" ht="45" customHeight="1" x14ac:dyDescent="0.25">
      <c r="U505" s="201"/>
      <c r="V505" s="201"/>
      <c r="W505" s="201"/>
      <c r="X505" s="201"/>
      <c r="Y505" s="201"/>
      <c r="Z505" s="201"/>
      <c r="AA505" s="201"/>
      <c r="AB505" s="201"/>
      <c r="AC505" s="201"/>
      <c r="AD505" s="201"/>
      <c r="AE505" s="201"/>
      <c r="AF505" s="201"/>
      <c r="AG505" s="201"/>
      <c r="AH505" s="201"/>
      <c r="AI505" s="201"/>
    </row>
    <row r="506" spans="21:35" ht="45" customHeight="1" x14ac:dyDescent="0.25">
      <c r="U506" s="201"/>
      <c r="V506" s="201"/>
      <c r="W506" s="201"/>
      <c r="X506" s="201"/>
      <c r="Y506" s="201"/>
      <c r="Z506" s="201"/>
      <c r="AA506" s="201"/>
      <c r="AB506" s="201"/>
      <c r="AC506" s="201"/>
      <c r="AD506" s="201"/>
      <c r="AE506" s="201"/>
      <c r="AF506" s="201"/>
      <c r="AG506" s="201"/>
      <c r="AH506" s="201"/>
      <c r="AI506" s="201"/>
    </row>
    <row r="507" spans="21:35" ht="45" customHeight="1" x14ac:dyDescent="0.25">
      <c r="U507" s="201"/>
      <c r="V507" s="201"/>
      <c r="W507" s="201"/>
      <c r="X507" s="201"/>
      <c r="Y507" s="201"/>
      <c r="Z507" s="201"/>
      <c r="AA507" s="201"/>
      <c r="AB507" s="201"/>
      <c r="AC507" s="201"/>
      <c r="AD507" s="201"/>
      <c r="AE507" s="201"/>
      <c r="AF507" s="201"/>
      <c r="AG507" s="201"/>
      <c r="AH507" s="201"/>
      <c r="AI507" s="201"/>
    </row>
    <row r="508" spans="21:35" ht="45" customHeight="1" x14ac:dyDescent="0.25">
      <c r="U508" s="201"/>
      <c r="V508" s="201"/>
      <c r="W508" s="201"/>
      <c r="X508" s="201"/>
      <c r="Y508" s="201"/>
      <c r="Z508" s="201"/>
      <c r="AA508" s="201"/>
      <c r="AB508" s="201"/>
      <c r="AC508" s="201"/>
      <c r="AD508" s="201"/>
      <c r="AE508" s="201"/>
      <c r="AF508" s="201"/>
      <c r="AG508" s="201"/>
      <c r="AH508" s="201"/>
      <c r="AI508" s="201"/>
    </row>
    <row r="509" spans="21:35" ht="45" customHeight="1" x14ac:dyDescent="0.25">
      <c r="U509" s="201"/>
      <c r="V509" s="201"/>
      <c r="W509" s="201"/>
      <c r="X509" s="201"/>
      <c r="Y509" s="201"/>
      <c r="Z509" s="201"/>
      <c r="AA509" s="201"/>
      <c r="AB509" s="201"/>
      <c r="AC509" s="201"/>
      <c r="AD509" s="201"/>
      <c r="AE509" s="201"/>
      <c r="AF509" s="201"/>
      <c r="AG509" s="201"/>
      <c r="AH509" s="201"/>
      <c r="AI509" s="201"/>
    </row>
    <row r="510" spans="21:35" ht="45" customHeight="1" x14ac:dyDescent="0.25">
      <c r="U510" s="201"/>
      <c r="V510" s="201"/>
      <c r="W510" s="201"/>
      <c r="X510" s="201"/>
      <c r="Y510" s="201"/>
      <c r="Z510" s="201"/>
      <c r="AA510" s="201"/>
      <c r="AB510" s="201"/>
      <c r="AC510" s="201"/>
      <c r="AD510" s="201"/>
      <c r="AE510" s="201"/>
      <c r="AF510" s="201"/>
      <c r="AG510" s="201"/>
      <c r="AH510" s="201"/>
      <c r="AI510" s="201"/>
    </row>
    <row r="511" spans="21:35" ht="45" customHeight="1" x14ac:dyDescent="0.25">
      <c r="U511" s="201"/>
      <c r="V511" s="201"/>
      <c r="W511" s="201"/>
      <c r="X511" s="201"/>
      <c r="Y511" s="201"/>
      <c r="Z511" s="201"/>
      <c r="AA511" s="201"/>
      <c r="AB511" s="201"/>
      <c r="AC511" s="201"/>
      <c r="AD511" s="201"/>
      <c r="AE511" s="201"/>
      <c r="AF511" s="201"/>
      <c r="AG511" s="201"/>
      <c r="AH511" s="201"/>
      <c r="AI511" s="201"/>
    </row>
    <row r="512" spans="21:35" ht="45" customHeight="1" x14ac:dyDescent="0.25">
      <c r="U512" s="201"/>
      <c r="V512" s="201"/>
      <c r="W512" s="201"/>
      <c r="X512" s="201"/>
      <c r="Y512" s="201"/>
      <c r="Z512" s="201"/>
      <c r="AA512" s="201"/>
      <c r="AB512" s="201"/>
      <c r="AC512" s="201"/>
      <c r="AD512" s="201"/>
      <c r="AE512" s="201"/>
      <c r="AF512" s="201"/>
      <c r="AG512" s="201"/>
      <c r="AH512" s="201"/>
      <c r="AI512" s="201"/>
    </row>
    <row r="513" spans="21:35" ht="45" customHeight="1" x14ac:dyDescent="0.25">
      <c r="U513" s="201"/>
      <c r="V513" s="201"/>
      <c r="W513" s="201"/>
      <c r="X513" s="201"/>
      <c r="Y513" s="201"/>
      <c r="Z513" s="201"/>
      <c r="AA513" s="201"/>
      <c r="AB513" s="201"/>
      <c r="AC513" s="201"/>
      <c r="AD513" s="201"/>
      <c r="AE513" s="201"/>
      <c r="AF513" s="201"/>
      <c r="AG513" s="201"/>
      <c r="AH513" s="201"/>
      <c r="AI513" s="201"/>
    </row>
    <row r="514" spans="21:35" ht="45" customHeight="1" x14ac:dyDescent="0.25">
      <c r="U514" s="201"/>
      <c r="V514" s="201"/>
      <c r="W514" s="201"/>
      <c r="X514" s="201"/>
      <c r="Y514" s="201"/>
      <c r="Z514" s="201"/>
      <c r="AA514" s="201"/>
      <c r="AB514" s="201"/>
      <c r="AC514" s="201"/>
      <c r="AD514" s="201"/>
      <c r="AE514" s="201"/>
      <c r="AF514" s="201"/>
      <c r="AG514" s="201"/>
      <c r="AH514" s="201"/>
      <c r="AI514" s="201"/>
    </row>
    <row r="515" spans="21:35" ht="45" customHeight="1" x14ac:dyDescent="0.25">
      <c r="U515" s="201"/>
      <c r="V515" s="201"/>
      <c r="W515" s="201"/>
      <c r="X515" s="201"/>
      <c r="Y515" s="201"/>
      <c r="Z515" s="201"/>
      <c r="AA515" s="201"/>
      <c r="AB515" s="201"/>
      <c r="AC515" s="201"/>
      <c r="AD515" s="201"/>
      <c r="AE515" s="201"/>
      <c r="AF515" s="201"/>
      <c r="AG515" s="201"/>
      <c r="AH515" s="201"/>
      <c r="AI515" s="201"/>
    </row>
    <row r="516" spans="21:35" ht="45" customHeight="1" x14ac:dyDescent="0.25">
      <c r="U516" s="201"/>
      <c r="V516" s="201"/>
      <c r="W516" s="201"/>
      <c r="X516" s="201"/>
      <c r="Y516" s="201"/>
      <c r="Z516" s="201"/>
      <c r="AA516" s="201"/>
      <c r="AB516" s="201"/>
      <c r="AC516" s="201"/>
      <c r="AD516" s="201"/>
      <c r="AE516" s="201"/>
      <c r="AF516" s="201"/>
      <c r="AG516" s="201"/>
      <c r="AH516" s="201"/>
      <c r="AI516" s="201"/>
    </row>
    <row r="517" spans="21:35" ht="45" customHeight="1" x14ac:dyDescent="0.25">
      <c r="U517" s="201"/>
      <c r="V517" s="201"/>
      <c r="W517" s="201"/>
      <c r="X517" s="201"/>
      <c r="Y517" s="201"/>
      <c r="Z517" s="201"/>
      <c r="AA517" s="201"/>
      <c r="AB517" s="201"/>
      <c r="AC517" s="201"/>
      <c r="AD517" s="201"/>
      <c r="AE517" s="201"/>
      <c r="AF517" s="201"/>
      <c r="AG517" s="201"/>
      <c r="AH517" s="201"/>
      <c r="AI517" s="201"/>
    </row>
    <row r="518" spans="21:35" ht="45" customHeight="1" x14ac:dyDescent="0.25">
      <c r="U518" s="201"/>
      <c r="V518" s="201"/>
      <c r="W518" s="201"/>
      <c r="X518" s="201"/>
      <c r="Y518" s="201"/>
      <c r="Z518" s="201"/>
      <c r="AA518" s="201"/>
      <c r="AB518" s="201"/>
      <c r="AC518" s="201"/>
      <c r="AD518" s="201"/>
      <c r="AE518" s="201"/>
      <c r="AF518" s="201"/>
      <c r="AG518" s="201"/>
      <c r="AH518" s="201"/>
      <c r="AI518" s="201"/>
    </row>
    <row r="519" spans="21:35" ht="45" customHeight="1" x14ac:dyDescent="0.25">
      <c r="U519" s="201"/>
      <c r="V519" s="201"/>
      <c r="W519" s="201"/>
      <c r="X519" s="201"/>
      <c r="Y519" s="201"/>
      <c r="Z519" s="201"/>
      <c r="AA519" s="201"/>
      <c r="AB519" s="201"/>
      <c r="AC519" s="201"/>
      <c r="AD519" s="201"/>
      <c r="AE519" s="201"/>
      <c r="AF519" s="201"/>
      <c r="AG519" s="201"/>
      <c r="AH519" s="201"/>
      <c r="AI519" s="201"/>
    </row>
    <row r="520" spans="21:35" ht="45" customHeight="1" x14ac:dyDescent="0.25">
      <c r="U520" s="201"/>
      <c r="V520" s="201"/>
      <c r="W520" s="201"/>
      <c r="X520" s="201"/>
      <c r="Y520" s="201"/>
      <c r="Z520" s="201"/>
      <c r="AA520" s="201"/>
      <c r="AB520" s="201"/>
      <c r="AC520" s="201"/>
      <c r="AD520" s="201"/>
      <c r="AE520" s="201"/>
      <c r="AF520" s="201"/>
      <c r="AG520" s="201"/>
      <c r="AH520" s="201"/>
      <c r="AI520" s="201"/>
    </row>
    <row r="521" spans="21:35" ht="45" customHeight="1" x14ac:dyDescent="0.25">
      <c r="U521" s="201"/>
      <c r="V521" s="201"/>
      <c r="W521" s="201"/>
      <c r="X521" s="201"/>
      <c r="Y521" s="201"/>
      <c r="Z521" s="201"/>
      <c r="AA521" s="201"/>
      <c r="AB521" s="201"/>
      <c r="AC521" s="201"/>
      <c r="AD521" s="201"/>
      <c r="AE521" s="201"/>
      <c r="AF521" s="201"/>
      <c r="AG521" s="201"/>
      <c r="AH521" s="201"/>
      <c r="AI521" s="201"/>
    </row>
    <row r="522" spans="21:35" ht="45" customHeight="1" x14ac:dyDescent="0.25">
      <c r="U522" s="201"/>
      <c r="V522" s="201"/>
      <c r="W522" s="201"/>
      <c r="X522" s="201"/>
      <c r="Y522" s="201"/>
      <c r="Z522" s="201"/>
      <c r="AA522" s="201"/>
      <c r="AB522" s="201"/>
      <c r="AC522" s="201"/>
      <c r="AD522" s="201"/>
      <c r="AE522" s="201"/>
      <c r="AF522" s="201"/>
      <c r="AG522" s="201"/>
      <c r="AH522" s="201"/>
      <c r="AI522" s="201"/>
    </row>
    <row r="523" spans="21:35" ht="45" customHeight="1" x14ac:dyDescent="0.25">
      <c r="U523" s="201"/>
      <c r="V523" s="201"/>
      <c r="W523" s="201"/>
      <c r="X523" s="201"/>
      <c r="Y523" s="201"/>
      <c r="Z523" s="201"/>
      <c r="AA523" s="201"/>
      <c r="AB523" s="201"/>
      <c r="AC523" s="201"/>
      <c r="AD523" s="201"/>
      <c r="AE523" s="201"/>
      <c r="AF523" s="201"/>
      <c r="AG523" s="201"/>
      <c r="AH523" s="201"/>
      <c r="AI523" s="201"/>
    </row>
    <row r="524" spans="21:35" ht="45" customHeight="1" x14ac:dyDescent="0.25">
      <c r="U524" s="201"/>
      <c r="V524" s="201"/>
      <c r="W524" s="201"/>
      <c r="X524" s="201"/>
      <c r="Y524" s="201"/>
      <c r="Z524" s="201"/>
      <c r="AA524" s="201"/>
      <c r="AB524" s="201"/>
      <c r="AC524" s="201"/>
      <c r="AD524" s="201"/>
      <c r="AE524" s="201"/>
      <c r="AF524" s="201"/>
      <c r="AG524" s="201"/>
      <c r="AH524" s="201"/>
      <c r="AI524" s="201"/>
    </row>
    <row r="525" spans="21:35" ht="45" customHeight="1" x14ac:dyDescent="0.25">
      <c r="U525" s="201"/>
      <c r="V525" s="201"/>
      <c r="W525" s="201"/>
      <c r="X525" s="201"/>
      <c r="Y525" s="201"/>
      <c r="Z525" s="201"/>
      <c r="AA525" s="201"/>
      <c r="AB525" s="201"/>
      <c r="AC525" s="201"/>
      <c r="AD525" s="201"/>
      <c r="AE525" s="201"/>
      <c r="AF525" s="201"/>
      <c r="AG525" s="201"/>
      <c r="AH525" s="201"/>
      <c r="AI525" s="201"/>
    </row>
    <row r="526" spans="21:35" ht="45" customHeight="1" x14ac:dyDescent="0.25">
      <c r="U526" s="201"/>
      <c r="V526" s="201"/>
      <c r="W526" s="201"/>
      <c r="X526" s="201"/>
      <c r="Y526" s="201"/>
      <c r="Z526" s="201"/>
      <c r="AA526" s="201"/>
      <c r="AB526" s="201"/>
      <c r="AC526" s="201"/>
      <c r="AD526" s="201"/>
      <c r="AE526" s="201"/>
      <c r="AF526" s="201"/>
      <c r="AG526" s="201"/>
      <c r="AH526" s="201"/>
      <c r="AI526" s="201"/>
    </row>
    <row r="527" spans="21:35" ht="45" customHeight="1" x14ac:dyDescent="0.25">
      <c r="U527" s="201"/>
      <c r="V527" s="201"/>
      <c r="W527" s="201"/>
      <c r="X527" s="201"/>
      <c r="Y527" s="201"/>
      <c r="Z527" s="201"/>
      <c r="AA527" s="201"/>
      <c r="AB527" s="201"/>
      <c r="AC527" s="201"/>
      <c r="AD527" s="201"/>
      <c r="AE527" s="201"/>
      <c r="AF527" s="201"/>
      <c r="AG527" s="201"/>
      <c r="AH527" s="201"/>
      <c r="AI527" s="201"/>
    </row>
    <row r="528" spans="21:35" ht="45" customHeight="1" x14ac:dyDescent="0.25">
      <c r="U528" s="201"/>
      <c r="V528" s="201"/>
      <c r="W528" s="201"/>
      <c r="X528" s="201"/>
      <c r="Y528" s="201"/>
      <c r="Z528" s="201"/>
      <c r="AA528" s="201"/>
      <c r="AB528" s="201"/>
      <c r="AC528" s="201"/>
      <c r="AD528" s="201"/>
      <c r="AE528" s="201"/>
      <c r="AF528" s="201"/>
      <c r="AG528" s="201"/>
      <c r="AH528" s="201"/>
      <c r="AI528" s="201"/>
    </row>
    <row r="529" spans="21:35" ht="45" customHeight="1" x14ac:dyDescent="0.25">
      <c r="U529" s="201"/>
      <c r="V529" s="201"/>
      <c r="W529" s="201"/>
      <c r="X529" s="201"/>
      <c r="Y529" s="201"/>
      <c r="Z529" s="201"/>
      <c r="AA529" s="201"/>
      <c r="AB529" s="201"/>
      <c r="AC529" s="201"/>
      <c r="AD529" s="201"/>
      <c r="AE529" s="201"/>
      <c r="AF529" s="201"/>
      <c r="AG529" s="201"/>
      <c r="AH529" s="201"/>
      <c r="AI529" s="201"/>
    </row>
    <row r="530" spans="21:35" ht="45" customHeight="1" x14ac:dyDescent="0.25">
      <c r="U530" s="201"/>
      <c r="V530" s="201"/>
      <c r="W530" s="201"/>
      <c r="X530" s="201"/>
      <c r="Y530" s="201"/>
      <c r="Z530" s="201"/>
      <c r="AA530" s="201"/>
      <c r="AB530" s="201"/>
      <c r="AC530" s="201"/>
      <c r="AD530" s="201"/>
      <c r="AE530" s="201"/>
      <c r="AF530" s="201"/>
      <c r="AG530" s="201"/>
      <c r="AH530" s="201"/>
      <c r="AI530" s="201"/>
    </row>
    <row r="531" spans="21:35" ht="45" customHeight="1" x14ac:dyDescent="0.25">
      <c r="U531" s="201"/>
      <c r="V531" s="201"/>
      <c r="W531" s="201"/>
      <c r="X531" s="201"/>
      <c r="Y531" s="201"/>
      <c r="Z531" s="201"/>
      <c r="AA531" s="201"/>
      <c r="AB531" s="201"/>
      <c r="AC531" s="201"/>
      <c r="AD531" s="201"/>
      <c r="AE531" s="201"/>
      <c r="AF531" s="201"/>
      <c r="AG531" s="201"/>
      <c r="AH531" s="201"/>
      <c r="AI531" s="201"/>
    </row>
    <row r="532" spans="21:35" ht="45" customHeight="1" x14ac:dyDescent="0.25">
      <c r="U532" s="201"/>
      <c r="V532" s="201"/>
      <c r="W532" s="201"/>
      <c r="X532" s="201"/>
      <c r="Y532" s="201"/>
      <c r="Z532" s="201"/>
      <c r="AA532" s="201"/>
      <c r="AB532" s="201"/>
      <c r="AC532" s="201"/>
      <c r="AD532" s="201"/>
      <c r="AE532" s="201"/>
      <c r="AF532" s="201"/>
      <c r="AG532" s="201"/>
      <c r="AH532" s="201"/>
      <c r="AI532" s="201"/>
    </row>
    <row r="533" spans="21:35" ht="45" customHeight="1" x14ac:dyDescent="0.25">
      <c r="U533" s="201"/>
      <c r="V533" s="201"/>
      <c r="W533" s="201"/>
      <c r="X533" s="201"/>
      <c r="Y533" s="201"/>
      <c r="Z533" s="201"/>
      <c r="AA533" s="201"/>
      <c r="AB533" s="201"/>
      <c r="AC533" s="201"/>
      <c r="AD533" s="201"/>
      <c r="AE533" s="201"/>
      <c r="AF533" s="201"/>
      <c r="AG533" s="201"/>
      <c r="AH533" s="201"/>
      <c r="AI533" s="201"/>
    </row>
    <row r="534" spans="21:35" ht="45" customHeight="1" x14ac:dyDescent="0.25">
      <c r="U534" s="201"/>
      <c r="V534" s="201"/>
      <c r="W534" s="201"/>
      <c r="X534" s="201"/>
      <c r="Y534" s="201"/>
      <c r="Z534" s="201"/>
      <c r="AA534" s="201"/>
      <c r="AB534" s="201"/>
      <c r="AC534" s="201"/>
      <c r="AD534" s="201"/>
      <c r="AE534" s="201"/>
      <c r="AF534" s="201"/>
      <c r="AG534" s="201"/>
      <c r="AH534" s="201"/>
      <c r="AI534" s="201"/>
    </row>
    <row r="535" spans="21:35" ht="45" customHeight="1" x14ac:dyDescent="0.25">
      <c r="U535" s="201"/>
      <c r="V535" s="201"/>
      <c r="W535" s="201"/>
      <c r="X535" s="201"/>
      <c r="Y535" s="201"/>
      <c r="Z535" s="201"/>
      <c r="AA535" s="201"/>
      <c r="AB535" s="201"/>
      <c r="AC535" s="201"/>
      <c r="AD535" s="201"/>
      <c r="AE535" s="201"/>
      <c r="AF535" s="201"/>
      <c r="AG535" s="201"/>
      <c r="AH535" s="201"/>
      <c r="AI535" s="201"/>
    </row>
    <row r="536" spans="21:35" ht="45" customHeight="1" x14ac:dyDescent="0.25">
      <c r="U536" s="201"/>
      <c r="V536" s="201"/>
      <c r="W536" s="201"/>
      <c r="X536" s="201"/>
      <c r="Y536" s="201"/>
      <c r="Z536" s="201"/>
      <c r="AA536" s="201"/>
      <c r="AB536" s="201"/>
      <c r="AC536" s="201"/>
      <c r="AD536" s="201"/>
      <c r="AE536" s="201"/>
      <c r="AF536" s="201"/>
      <c r="AG536" s="201"/>
      <c r="AH536" s="201"/>
      <c r="AI536" s="201"/>
    </row>
    <row r="537" spans="21:35" ht="45" customHeight="1" x14ac:dyDescent="0.25">
      <c r="U537" s="201"/>
      <c r="V537" s="201"/>
      <c r="W537" s="201"/>
      <c r="X537" s="201"/>
      <c r="Y537" s="201"/>
      <c r="Z537" s="201"/>
      <c r="AA537" s="201"/>
      <c r="AB537" s="201"/>
      <c r="AC537" s="201"/>
      <c r="AD537" s="201"/>
      <c r="AE537" s="201"/>
      <c r="AF537" s="201"/>
      <c r="AG537" s="201"/>
      <c r="AH537" s="201"/>
      <c r="AI537" s="201"/>
    </row>
    <row r="538" spans="21:35" ht="45" customHeight="1" x14ac:dyDescent="0.25">
      <c r="U538" s="201"/>
      <c r="V538" s="201"/>
      <c r="W538" s="201"/>
      <c r="X538" s="201"/>
      <c r="Y538" s="201"/>
      <c r="Z538" s="201"/>
      <c r="AA538" s="201"/>
      <c r="AB538" s="201"/>
      <c r="AC538" s="201"/>
      <c r="AD538" s="201"/>
      <c r="AE538" s="201"/>
      <c r="AF538" s="201"/>
      <c r="AG538" s="201"/>
      <c r="AH538" s="201"/>
      <c r="AI538" s="201"/>
    </row>
    <row r="539" spans="21:35" ht="45" customHeight="1" x14ac:dyDescent="0.25">
      <c r="U539" s="201"/>
      <c r="V539" s="201"/>
      <c r="W539" s="201"/>
      <c r="X539" s="201"/>
      <c r="Y539" s="201"/>
      <c r="Z539" s="201"/>
      <c r="AA539" s="201"/>
      <c r="AB539" s="201"/>
      <c r="AC539" s="201"/>
      <c r="AD539" s="201"/>
      <c r="AE539" s="201"/>
      <c r="AF539" s="201"/>
      <c r="AG539" s="201"/>
      <c r="AH539" s="201"/>
      <c r="AI539" s="201"/>
    </row>
    <row r="540" spans="21:35" ht="45" customHeight="1" x14ac:dyDescent="0.25">
      <c r="U540" s="201"/>
      <c r="V540" s="201"/>
      <c r="W540" s="201"/>
      <c r="X540" s="201"/>
      <c r="Y540" s="201"/>
      <c r="Z540" s="201"/>
      <c r="AA540" s="201"/>
      <c r="AB540" s="201"/>
      <c r="AC540" s="201"/>
      <c r="AD540" s="201"/>
      <c r="AE540" s="201"/>
      <c r="AF540" s="201"/>
      <c r="AG540" s="201"/>
      <c r="AH540" s="201"/>
      <c r="AI540" s="201"/>
    </row>
    <row r="541" spans="21:35" ht="45" customHeight="1" x14ac:dyDescent="0.25">
      <c r="U541" s="201"/>
      <c r="V541" s="201"/>
      <c r="W541" s="201"/>
      <c r="X541" s="201"/>
      <c r="Y541" s="201"/>
      <c r="Z541" s="201"/>
      <c r="AA541" s="201"/>
      <c r="AB541" s="201"/>
      <c r="AC541" s="201"/>
      <c r="AD541" s="201"/>
      <c r="AE541" s="201"/>
      <c r="AF541" s="201"/>
      <c r="AG541" s="201"/>
      <c r="AH541" s="201"/>
      <c r="AI541" s="201"/>
    </row>
    <row r="542" spans="21:35" ht="45" customHeight="1" x14ac:dyDescent="0.25">
      <c r="U542" s="201"/>
      <c r="V542" s="201"/>
      <c r="W542" s="201"/>
      <c r="X542" s="201"/>
      <c r="Y542" s="201"/>
      <c r="Z542" s="201"/>
      <c r="AA542" s="201"/>
      <c r="AB542" s="201"/>
      <c r="AC542" s="201"/>
      <c r="AD542" s="201"/>
      <c r="AE542" s="201"/>
      <c r="AF542" s="201"/>
      <c r="AG542" s="201"/>
      <c r="AH542" s="201"/>
      <c r="AI542" s="201"/>
    </row>
    <row r="543" spans="21:35" ht="45" customHeight="1" x14ac:dyDescent="0.25">
      <c r="U543" s="201"/>
      <c r="V543" s="201"/>
      <c r="W543" s="201"/>
      <c r="X543" s="201"/>
      <c r="Y543" s="201"/>
      <c r="Z543" s="201"/>
      <c r="AA543" s="201"/>
      <c r="AB543" s="201"/>
      <c r="AC543" s="201"/>
      <c r="AD543" s="201"/>
      <c r="AE543" s="201"/>
      <c r="AF543" s="201"/>
      <c r="AG543" s="201"/>
      <c r="AH543" s="201"/>
      <c r="AI543" s="201"/>
    </row>
    <row r="544" spans="21:35" ht="45" customHeight="1" x14ac:dyDescent="0.25">
      <c r="U544" s="201"/>
      <c r="V544" s="201"/>
      <c r="W544" s="201"/>
      <c r="X544" s="201"/>
      <c r="Y544" s="201"/>
      <c r="Z544" s="201"/>
      <c r="AA544" s="201"/>
      <c r="AB544" s="201"/>
      <c r="AC544" s="201"/>
      <c r="AD544" s="201"/>
      <c r="AE544" s="201"/>
      <c r="AF544" s="201"/>
      <c r="AG544" s="201"/>
      <c r="AH544" s="201"/>
      <c r="AI544" s="201"/>
    </row>
    <row r="545" spans="21:35" ht="45" customHeight="1" x14ac:dyDescent="0.25">
      <c r="U545" s="201"/>
      <c r="V545" s="201"/>
      <c r="W545" s="201"/>
      <c r="X545" s="201"/>
      <c r="Y545" s="201"/>
      <c r="Z545" s="201"/>
      <c r="AA545" s="201"/>
      <c r="AB545" s="201"/>
      <c r="AC545" s="201"/>
      <c r="AD545" s="201"/>
      <c r="AE545" s="201"/>
      <c r="AF545" s="201"/>
      <c r="AG545" s="201"/>
      <c r="AH545" s="201"/>
      <c r="AI545" s="201"/>
    </row>
    <row r="546" spans="21:35" ht="45" customHeight="1" x14ac:dyDescent="0.25">
      <c r="U546" s="201"/>
      <c r="V546" s="201"/>
      <c r="W546" s="201"/>
      <c r="X546" s="201"/>
      <c r="Y546" s="201"/>
      <c r="Z546" s="201"/>
      <c r="AA546" s="201"/>
      <c r="AB546" s="201"/>
      <c r="AC546" s="201"/>
      <c r="AD546" s="201"/>
      <c r="AE546" s="201"/>
      <c r="AF546" s="201"/>
      <c r="AG546" s="201"/>
      <c r="AH546" s="201"/>
      <c r="AI546" s="201"/>
    </row>
    <row r="547" spans="21:35" ht="45" customHeight="1" x14ac:dyDescent="0.25">
      <c r="U547" s="201"/>
      <c r="V547" s="201"/>
      <c r="W547" s="201"/>
      <c r="X547" s="201"/>
      <c r="Y547" s="201"/>
      <c r="Z547" s="201"/>
      <c r="AA547" s="201"/>
      <c r="AB547" s="201"/>
      <c r="AC547" s="201"/>
      <c r="AD547" s="201"/>
      <c r="AE547" s="201"/>
      <c r="AF547" s="201"/>
      <c r="AG547" s="201"/>
      <c r="AH547" s="201"/>
      <c r="AI547" s="201"/>
    </row>
    <row r="548" spans="21:35" ht="45" customHeight="1" x14ac:dyDescent="0.25">
      <c r="U548" s="201"/>
      <c r="V548" s="201"/>
      <c r="W548" s="201"/>
      <c r="X548" s="201"/>
      <c r="Y548" s="201"/>
      <c r="Z548" s="201"/>
      <c r="AA548" s="201"/>
      <c r="AB548" s="201"/>
      <c r="AC548" s="201"/>
      <c r="AD548" s="201"/>
      <c r="AE548" s="201"/>
      <c r="AF548" s="201"/>
      <c r="AG548" s="201"/>
      <c r="AH548" s="201"/>
      <c r="AI548" s="201"/>
    </row>
    <row r="549" spans="21:35" ht="45" customHeight="1" x14ac:dyDescent="0.25">
      <c r="U549" s="201"/>
      <c r="V549" s="201"/>
      <c r="W549" s="201"/>
      <c r="X549" s="201"/>
      <c r="Y549" s="201"/>
      <c r="Z549" s="201"/>
      <c r="AA549" s="201"/>
      <c r="AB549" s="201"/>
      <c r="AC549" s="201"/>
      <c r="AD549" s="201"/>
      <c r="AE549" s="201"/>
      <c r="AF549" s="201"/>
      <c r="AG549" s="201"/>
      <c r="AH549" s="201"/>
      <c r="AI549" s="201"/>
    </row>
    <row r="550" spans="21:35" ht="45" customHeight="1" x14ac:dyDescent="0.25">
      <c r="U550" s="201"/>
      <c r="V550" s="201"/>
      <c r="W550" s="201"/>
      <c r="X550" s="201"/>
      <c r="Y550" s="201"/>
      <c r="Z550" s="201"/>
      <c r="AA550" s="201"/>
      <c r="AB550" s="201"/>
      <c r="AC550" s="201"/>
      <c r="AD550" s="201"/>
      <c r="AE550" s="201"/>
      <c r="AF550" s="201"/>
      <c r="AG550" s="201"/>
      <c r="AH550" s="201"/>
      <c r="AI550" s="201"/>
    </row>
    <row r="551" spans="21:35" ht="45" customHeight="1" x14ac:dyDescent="0.25">
      <c r="U551" s="201"/>
      <c r="V551" s="201"/>
      <c r="W551" s="201"/>
      <c r="X551" s="201"/>
      <c r="Y551" s="201"/>
      <c r="Z551" s="201"/>
      <c r="AA551" s="201"/>
      <c r="AB551" s="201"/>
      <c r="AC551" s="201"/>
      <c r="AD551" s="201"/>
      <c r="AE551" s="201"/>
      <c r="AF551" s="201"/>
      <c r="AG551" s="201"/>
      <c r="AH551" s="201"/>
      <c r="AI551" s="201"/>
    </row>
    <row r="552" spans="21:35" ht="45" customHeight="1" x14ac:dyDescent="0.25">
      <c r="U552" s="201"/>
      <c r="V552" s="201"/>
      <c r="W552" s="201"/>
      <c r="X552" s="201"/>
      <c r="Y552" s="201"/>
      <c r="Z552" s="201"/>
      <c r="AA552" s="201"/>
      <c r="AB552" s="201"/>
      <c r="AC552" s="201"/>
      <c r="AD552" s="201"/>
      <c r="AE552" s="201"/>
      <c r="AF552" s="201"/>
      <c r="AG552" s="201"/>
      <c r="AH552" s="201"/>
      <c r="AI552" s="201"/>
    </row>
    <row r="553" spans="21:35" ht="45" customHeight="1" x14ac:dyDescent="0.25">
      <c r="U553" s="201"/>
      <c r="V553" s="201"/>
      <c r="W553" s="201"/>
      <c r="X553" s="201"/>
      <c r="Y553" s="201"/>
      <c r="Z553" s="201"/>
      <c r="AA553" s="201"/>
      <c r="AB553" s="201"/>
      <c r="AC553" s="201"/>
      <c r="AD553" s="201"/>
      <c r="AE553" s="201"/>
      <c r="AF553" s="201"/>
      <c r="AG553" s="201"/>
      <c r="AH553" s="201"/>
      <c r="AI553" s="201"/>
    </row>
    <row r="554" spans="21:35" ht="45" customHeight="1" x14ac:dyDescent="0.25">
      <c r="U554" s="201"/>
      <c r="V554" s="201"/>
      <c r="W554" s="201"/>
      <c r="X554" s="201"/>
      <c r="Y554" s="201"/>
      <c r="Z554" s="201"/>
      <c r="AA554" s="201"/>
      <c r="AB554" s="201"/>
      <c r="AC554" s="201"/>
      <c r="AD554" s="201"/>
      <c r="AE554" s="201"/>
      <c r="AF554" s="201"/>
      <c r="AG554" s="201"/>
      <c r="AH554" s="201"/>
      <c r="AI554" s="201"/>
    </row>
    <row r="555" spans="21:35" ht="45" customHeight="1" x14ac:dyDescent="0.25">
      <c r="U555" s="201"/>
      <c r="V555" s="201"/>
      <c r="W555" s="201"/>
      <c r="X555" s="201"/>
      <c r="Y555" s="201"/>
      <c r="Z555" s="201"/>
      <c r="AA555" s="201"/>
      <c r="AB555" s="201"/>
      <c r="AC555" s="201"/>
      <c r="AD555" s="201"/>
      <c r="AE555" s="201"/>
      <c r="AF555" s="201"/>
      <c r="AG555" s="201"/>
      <c r="AH555" s="201"/>
      <c r="AI555" s="201"/>
    </row>
    <row r="556" spans="21:35" ht="45" customHeight="1" x14ac:dyDescent="0.25">
      <c r="U556" s="201"/>
      <c r="V556" s="201"/>
      <c r="W556" s="201"/>
      <c r="X556" s="201"/>
      <c r="Y556" s="201"/>
      <c r="Z556" s="201"/>
      <c r="AA556" s="201"/>
      <c r="AB556" s="201"/>
      <c r="AC556" s="201"/>
      <c r="AD556" s="201"/>
      <c r="AE556" s="201"/>
      <c r="AF556" s="201"/>
      <c r="AG556" s="201"/>
      <c r="AH556" s="201"/>
      <c r="AI556" s="201"/>
    </row>
    <row r="557" spans="21:35" ht="45" customHeight="1" x14ac:dyDescent="0.25">
      <c r="U557" s="201"/>
      <c r="V557" s="201"/>
      <c r="W557" s="201"/>
      <c r="X557" s="201"/>
      <c r="Y557" s="201"/>
      <c r="Z557" s="201"/>
      <c r="AA557" s="201"/>
      <c r="AB557" s="201"/>
      <c r="AC557" s="201"/>
      <c r="AD557" s="201"/>
      <c r="AE557" s="201"/>
      <c r="AF557" s="201"/>
      <c r="AG557" s="201"/>
      <c r="AH557" s="201"/>
      <c r="AI557" s="201"/>
    </row>
    <row r="558" spans="21:35" ht="45" customHeight="1" x14ac:dyDescent="0.25">
      <c r="U558" s="201"/>
      <c r="V558" s="201"/>
      <c r="W558" s="201"/>
      <c r="X558" s="201"/>
      <c r="Y558" s="201"/>
      <c r="Z558" s="201"/>
      <c r="AA558" s="201"/>
      <c r="AB558" s="201"/>
      <c r="AC558" s="201"/>
      <c r="AD558" s="201"/>
      <c r="AE558" s="201"/>
      <c r="AF558" s="201"/>
      <c r="AG558" s="201"/>
      <c r="AH558" s="201"/>
      <c r="AI558" s="201"/>
    </row>
    <row r="559" spans="21:35" ht="45" customHeight="1" x14ac:dyDescent="0.25">
      <c r="U559" s="201"/>
      <c r="V559" s="201"/>
      <c r="W559" s="201"/>
      <c r="X559" s="201"/>
      <c r="Y559" s="201"/>
      <c r="Z559" s="201"/>
      <c r="AA559" s="201"/>
      <c r="AB559" s="201"/>
      <c r="AC559" s="201"/>
      <c r="AD559" s="201"/>
      <c r="AE559" s="201"/>
      <c r="AF559" s="201"/>
      <c r="AG559" s="201"/>
      <c r="AH559" s="201"/>
      <c r="AI559" s="201"/>
    </row>
    <row r="560" spans="21:35" ht="45" customHeight="1" x14ac:dyDescent="0.25">
      <c r="U560" s="201"/>
      <c r="V560" s="201"/>
      <c r="W560" s="201"/>
      <c r="X560" s="201"/>
      <c r="Y560" s="201"/>
      <c r="Z560" s="201"/>
      <c r="AA560" s="201"/>
      <c r="AB560" s="201"/>
      <c r="AC560" s="201"/>
      <c r="AD560" s="201"/>
      <c r="AE560" s="201"/>
      <c r="AF560" s="201"/>
      <c r="AG560" s="201"/>
      <c r="AH560" s="201"/>
      <c r="AI560" s="201"/>
    </row>
    <row r="561" spans="21:35" ht="45" customHeight="1" x14ac:dyDescent="0.25">
      <c r="U561" s="201"/>
      <c r="V561" s="201"/>
      <c r="W561" s="201"/>
      <c r="X561" s="201"/>
      <c r="Y561" s="201"/>
      <c r="Z561" s="201"/>
      <c r="AA561" s="201"/>
      <c r="AB561" s="201"/>
      <c r="AC561" s="201"/>
      <c r="AD561" s="201"/>
      <c r="AE561" s="201"/>
      <c r="AF561" s="201"/>
      <c r="AG561" s="201"/>
      <c r="AH561" s="201"/>
      <c r="AI561" s="201"/>
    </row>
    <row r="562" spans="21:35" ht="45" customHeight="1" x14ac:dyDescent="0.25">
      <c r="U562" s="201"/>
      <c r="V562" s="201"/>
      <c r="W562" s="201"/>
      <c r="X562" s="201"/>
      <c r="Y562" s="201"/>
      <c r="Z562" s="201"/>
      <c r="AA562" s="201"/>
      <c r="AB562" s="201"/>
      <c r="AC562" s="201"/>
      <c r="AD562" s="201"/>
      <c r="AE562" s="201"/>
      <c r="AF562" s="201"/>
      <c r="AG562" s="201"/>
      <c r="AH562" s="201"/>
      <c r="AI562" s="201"/>
    </row>
    <row r="563" spans="21:35" ht="45" customHeight="1" x14ac:dyDescent="0.25">
      <c r="U563" s="201"/>
      <c r="V563" s="201"/>
      <c r="W563" s="201"/>
      <c r="X563" s="201"/>
      <c r="Y563" s="201"/>
      <c r="Z563" s="201"/>
      <c r="AA563" s="201"/>
      <c r="AB563" s="201"/>
      <c r="AC563" s="201"/>
      <c r="AD563" s="201"/>
      <c r="AE563" s="201"/>
      <c r="AF563" s="201"/>
      <c r="AG563" s="201"/>
      <c r="AH563" s="201"/>
      <c r="AI563" s="201"/>
    </row>
    <row r="564" spans="21:35" ht="45" customHeight="1" x14ac:dyDescent="0.25">
      <c r="U564" s="201"/>
      <c r="V564" s="201"/>
      <c r="W564" s="201"/>
      <c r="X564" s="201"/>
      <c r="Y564" s="201"/>
      <c r="Z564" s="201"/>
      <c r="AA564" s="201"/>
      <c r="AB564" s="201"/>
      <c r="AC564" s="201"/>
      <c r="AD564" s="201"/>
      <c r="AE564" s="201"/>
      <c r="AF564" s="201"/>
      <c r="AG564" s="201"/>
      <c r="AH564" s="201"/>
      <c r="AI564" s="201"/>
    </row>
    <row r="565" spans="21:35" ht="45" customHeight="1" x14ac:dyDescent="0.25">
      <c r="U565" s="201"/>
      <c r="V565" s="201"/>
      <c r="W565" s="201"/>
      <c r="X565" s="201"/>
      <c r="Y565" s="201"/>
      <c r="Z565" s="201"/>
      <c r="AA565" s="201"/>
      <c r="AB565" s="201"/>
      <c r="AC565" s="201"/>
      <c r="AD565" s="201"/>
      <c r="AE565" s="201"/>
      <c r="AF565" s="201"/>
      <c r="AG565" s="201"/>
      <c r="AH565" s="201"/>
      <c r="AI565" s="201"/>
    </row>
    <row r="566" spans="21:35" ht="45" customHeight="1" x14ac:dyDescent="0.25">
      <c r="U566" s="201"/>
      <c r="V566" s="201"/>
      <c r="W566" s="201"/>
      <c r="X566" s="201"/>
      <c r="Y566" s="201"/>
      <c r="Z566" s="201"/>
      <c r="AA566" s="201"/>
      <c r="AB566" s="201"/>
      <c r="AC566" s="201"/>
      <c r="AD566" s="201"/>
      <c r="AE566" s="201"/>
      <c r="AF566" s="201"/>
      <c r="AG566" s="201"/>
      <c r="AH566" s="201"/>
      <c r="AI566" s="201"/>
    </row>
    <row r="567" spans="21:35" ht="45" customHeight="1" x14ac:dyDescent="0.25">
      <c r="U567" s="201"/>
      <c r="V567" s="201"/>
      <c r="W567" s="201"/>
      <c r="X567" s="201"/>
      <c r="Y567" s="201"/>
      <c r="Z567" s="201"/>
      <c r="AA567" s="201"/>
      <c r="AB567" s="201"/>
      <c r="AC567" s="201"/>
      <c r="AD567" s="201"/>
      <c r="AE567" s="201"/>
      <c r="AF567" s="201"/>
      <c r="AG567" s="201"/>
      <c r="AH567" s="201"/>
      <c r="AI567" s="201"/>
    </row>
    <row r="568" spans="21:35" ht="45" customHeight="1" x14ac:dyDescent="0.25">
      <c r="U568" s="201"/>
      <c r="V568" s="201"/>
      <c r="W568" s="201"/>
      <c r="X568" s="201"/>
      <c r="Y568" s="201"/>
      <c r="Z568" s="201"/>
      <c r="AA568" s="201"/>
      <c r="AB568" s="201"/>
      <c r="AC568" s="201"/>
      <c r="AD568" s="201"/>
      <c r="AE568" s="201"/>
      <c r="AF568" s="201"/>
      <c r="AG568" s="201"/>
      <c r="AH568" s="201"/>
      <c r="AI568" s="201"/>
    </row>
    <row r="569" spans="21:35" ht="45" customHeight="1" x14ac:dyDescent="0.25">
      <c r="U569" s="201"/>
      <c r="V569" s="201"/>
      <c r="W569" s="201"/>
      <c r="X569" s="201"/>
      <c r="Y569" s="201"/>
      <c r="Z569" s="201"/>
      <c r="AA569" s="201"/>
      <c r="AB569" s="201"/>
      <c r="AC569" s="201"/>
      <c r="AD569" s="201"/>
      <c r="AE569" s="201"/>
      <c r="AF569" s="201"/>
      <c r="AG569" s="201"/>
      <c r="AH569" s="201"/>
      <c r="AI569" s="201"/>
    </row>
    <row r="570" spans="21:35" ht="45" customHeight="1" x14ac:dyDescent="0.25">
      <c r="U570" s="201"/>
      <c r="V570" s="201"/>
      <c r="W570" s="201"/>
      <c r="X570" s="201"/>
      <c r="Y570" s="201"/>
      <c r="Z570" s="201"/>
      <c r="AA570" s="201"/>
      <c r="AB570" s="201"/>
      <c r="AC570" s="201"/>
      <c r="AD570" s="201"/>
      <c r="AE570" s="201"/>
      <c r="AF570" s="201"/>
      <c r="AG570" s="201"/>
      <c r="AH570" s="201"/>
      <c r="AI570" s="201"/>
    </row>
    <row r="571" spans="21:35" ht="45" customHeight="1" x14ac:dyDescent="0.25">
      <c r="U571" s="201"/>
      <c r="V571" s="201"/>
      <c r="W571" s="201"/>
      <c r="X571" s="201"/>
      <c r="Y571" s="201"/>
      <c r="Z571" s="201"/>
      <c r="AA571" s="201"/>
      <c r="AB571" s="201"/>
      <c r="AC571" s="201"/>
      <c r="AD571" s="201"/>
      <c r="AE571" s="201"/>
      <c r="AF571" s="201"/>
      <c r="AG571" s="201"/>
      <c r="AH571" s="201"/>
      <c r="AI571" s="201"/>
    </row>
    <row r="572" spans="21:35" ht="45" customHeight="1" x14ac:dyDescent="0.25">
      <c r="U572" s="201"/>
      <c r="V572" s="201"/>
      <c r="W572" s="201"/>
      <c r="X572" s="201"/>
      <c r="Y572" s="201"/>
      <c r="Z572" s="201"/>
      <c r="AA572" s="201"/>
      <c r="AB572" s="201"/>
      <c r="AC572" s="201"/>
      <c r="AD572" s="201"/>
      <c r="AE572" s="201"/>
      <c r="AF572" s="201"/>
      <c r="AG572" s="201"/>
      <c r="AH572" s="201"/>
      <c r="AI572" s="201"/>
    </row>
    <row r="573" spans="21:35" ht="45" customHeight="1" x14ac:dyDescent="0.25">
      <c r="U573" s="201"/>
      <c r="V573" s="201"/>
      <c r="W573" s="201"/>
      <c r="X573" s="201"/>
      <c r="Y573" s="201"/>
      <c r="Z573" s="201"/>
      <c r="AA573" s="201"/>
      <c r="AB573" s="201"/>
      <c r="AC573" s="201"/>
      <c r="AD573" s="201"/>
      <c r="AE573" s="201"/>
      <c r="AF573" s="201"/>
      <c r="AG573" s="201"/>
      <c r="AH573" s="201"/>
      <c r="AI573" s="201"/>
    </row>
    <row r="574" spans="21:35" ht="45" customHeight="1" x14ac:dyDescent="0.25">
      <c r="U574" s="201"/>
      <c r="V574" s="201"/>
      <c r="W574" s="201"/>
      <c r="X574" s="201"/>
      <c r="Y574" s="201"/>
      <c r="Z574" s="201"/>
      <c r="AA574" s="201"/>
      <c r="AB574" s="201"/>
      <c r="AC574" s="201"/>
      <c r="AD574" s="201"/>
      <c r="AE574" s="201"/>
      <c r="AF574" s="201"/>
      <c r="AG574" s="201"/>
      <c r="AH574" s="201"/>
      <c r="AI574" s="201"/>
    </row>
    <row r="575" spans="21:35" ht="45" customHeight="1" x14ac:dyDescent="0.25">
      <c r="U575" s="201"/>
      <c r="V575" s="201"/>
      <c r="W575" s="201"/>
      <c r="X575" s="201"/>
      <c r="Y575" s="201"/>
      <c r="Z575" s="201"/>
      <c r="AA575" s="201"/>
      <c r="AB575" s="201"/>
      <c r="AC575" s="201"/>
      <c r="AD575" s="201"/>
      <c r="AE575" s="201"/>
      <c r="AF575" s="201"/>
      <c r="AG575" s="201"/>
      <c r="AH575" s="201"/>
      <c r="AI575" s="201"/>
    </row>
    <row r="576" spans="21:35" ht="45" customHeight="1" x14ac:dyDescent="0.25">
      <c r="U576" s="201"/>
      <c r="V576" s="201"/>
      <c r="W576" s="201"/>
      <c r="X576" s="201"/>
      <c r="Y576" s="201"/>
      <c r="Z576" s="201"/>
      <c r="AA576" s="201"/>
      <c r="AB576" s="201"/>
      <c r="AC576" s="201"/>
      <c r="AD576" s="201"/>
      <c r="AE576" s="201"/>
      <c r="AF576" s="201"/>
      <c r="AG576" s="201"/>
      <c r="AH576" s="201"/>
      <c r="AI576" s="201"/>
    </row>
    <row r="577" spans="21:35" ht="45" customHeight="1" x14ac:dyDescent="0.25">
      <c r="U577" s="201"/>
      <c r="V577" s="201"/>
      <c r="W577" s="201"/>
      <c r="X577" s="201"/>
      <c r="Y577" s="201"/>
      <c r="Z577" s="201"/>
      <c r="AA577" s="201"/>
      <c r="AB577" s="201"/>
      <c r="AC577" s="201"/>
      <c r="AD577" s="201"/>
      <c r="AE577" s="201"/>
      <c r="AF577" s="201"/>
      <c r="AG577" s="201"/>
      <c r="AH577" s="201"/>
      <c r="AI577" s="201"/>
    </row>
    <row r="578" spans="21:35" ht="45" customHeight="1" x14ac:dyDescent="0.25">
      <c r="U578" s="201"/>
      <c r="V578" s="201"/>
      <c r="W578" s="201"/>
      <c r="X578" s="201"/>
      <c r="Y578" s="201"/>
      <c r="Z578" s="201"/>
      <c r="AA578" s="201"/>
      <c r="AB578" s="201"/>
      <c r="AC578" s="201"/>
      <c r="AD578" s="201"/>
      <c r="AE578" s="201"/>
      <c r="AF578" s="201"/>
      <c r="AG578" s="201"/>
      <c r="AH578" s="201"/>
      <c r="AI578" s="201"/>
    </row>
    <row r="579" spans="21:35" ht="45" customHeight="1" x14ac:dyDescent="0.25">
      <c r="U579" s="201"/>
      <c r="V579" s="201"/>
      <c r="W579" s="201"/>
      <c r="X579" s="201"/>
      <c r="Y579" s="201"/>
      <c r="Z579" s="201"/>
      <c r="AA579" s="201"/>
      <c r="AB579" s="201"/>
      <c r="AC579" s="201"/>
      <c r="AD579" s="201"/>
      <c r="AE579" s="201"/>
      <c r="AF579" s="201"/>
      <c r="AG579" s="201"/>
      <c r="AH579" s="201"/>
      <c r="AI579" s="201"/>
    </row>
    <row r="580" spans="21:35" ht="45" customHeight="1" x14ac:dyDescent="0.25">
      <c r="U580" s="201"/>
      <c r="V580" s="201"/>
      <c r="W580" s="201"/>
      <c r="X580" s="201"/>
      <c r="Y580" s="201"/>
      <c r="Z580" s="201"/>
      <c r="AA580" s="201"/>
      <c r="AB580" s="201"/>
      <c r="AC580" s="201"/>
      <c r="AD580" s="201"/>
      <c r="AE580" s="201"/>
      <c r="AF580" s="201"/>
      <c r="AG580" s="201"/>
      <c r="AH580" s="201"/>
      <c r="AI580" s="201"/>
    </row>
    <row r="581" spans="21:35" ht="45" customHeight="1" x14ac:dyDescent="0.25">
      <c r="U581" s="201"/>
      <c r="V581" s="201"/>
      <c r="W581" s="201"/>
      <c r="X581" s="201"/>
      <c r="Y581" s="201"/>
      <c r="Z581" s="201"/>
      <c r="AA581" s="201"/>
      <c r="AB581" s="201"/>
      <c r="AC581" s="201"/>
      <c r="AD581" s="201"/>
      <c r="AE581" s="201"/>
      <c r="AF581" s="201"/>
      <c r="AG581" s="201"/>
      <c r="AH581" s="201"/>
      <c r="AI581" s="201"/>
    </row>
    <row r="582" spans="21:35" ht="45" customHeight="1" x14ac:dyDescent="0.25">
      <c r="U582" s="201"/>
      <c r="V582" s="201"/>
      <c r="W582" s="201"/>
      <c r="X582" s="201"/>
      <c r="Y582" s="201"/>
      <c r="Z582" s="201"/>
      <c r="AA582" s="201"/>
      <c r="AB582" s="201"/>
      <c r="AC582" s="201"/>
      <c r="AD582" s="201"/>
      <c r="AE582" s="201"/>
      <c r="AF582" s="201"/>
      <c r="AG582" s="201"/>
      <c r="AH582" s="201"/>
      <c r="AI582" s="201"/>
    </row>
    <row r="583" spans="21:35" ht="45" customHeight="1" x14ac:dyDescent="0.25">
      <c r="U583" s="201"/>
      <c r="V583" s="201"/>
      <c r="W583" s="201"/>
      <c r="X583" s="201"/>
      <c r="Y583" s="201"/>
      <c r="Z583" s="201"/>
      <c r="AA583" s="201"/>
      <c r="AB583" s="201"/>
      <c r="AC583" s="201"/>
      <c r="AD583" s="201"/>
      <c r="AE583" s="201"/>
      <c r="AF583" s="201"/>
      <c r="AG583" s="201"/>
      <c r="AH583" s="201"/>
      <c r="AI583" s="201"/>
    </row>
    <row r="584" spans="21:35" ht="45" customHeight="1" x14ac:dyDescent="0.25">
      <c r="U584" s="201"/>
      <c r="V584" s="201"/>
      <c r="W584" s="201"/>
      <c r="X584" s="201"/>
      <c r="Y584" s="201"/>
      <c r="Z584" s="201"/>
      <c r="AA584" s="201"/>
      <c r="AB584" s="201"/>
      <c r="AC584" s="201"/>
      <c r="AD584" s="201"/>
      <c r="AE584" s="201"/>
      <c r="AF584" s="201"/>
      <c r="AG584" s="201"/>
      <c r="AH584" s="201"/>
      <c r="AI584" s="201"/>
    </row>
    <row r="585" spans="21:35" ht="45" customHeight="1" x14ac:dyDescent="0.25">
      <c r="U585" s="201"/>
      <c r="V585" s="201"/>
      <c r="W585" s="201"/>
      <c r="X585" s="201"/>
      <c r="Y585" s="201"/>
      <c r="Z585" s="201"/>
      <c r="AA585" s="201"/>
      <c r="AB585" s="201"/>
      <c r="AC585" s="201"/>
      <c r="AD585" s="201"/>
      <c r="AE585" s="201"/>
      <c r="AF585" s="201"/>
      <c r="AG585" s="201"/>
      <c r="AH585" s="201"/>
      <c r="AI585" s="201"/>
    </row>
    <row r="586" spans="21:35" ht="45" customHeight="1" x14ac:dyDescent="0.25">
      <c r="U586" s="201"/>
      <c r="V586" s="201"/>
      <c r="W586" s="201"/>
      <c r="X586" s="201"/>
      <c r="Y586" s="201"/>
      <c r="Z586" s="201"/>
      <c r="AA586" s="201"/>
      <c r="AB586" s="201"/>
      <c r="AC586" s="201"/>
      <c r="AD586" s="201"/>
      <c r="AE586" s="201"/>
      <c r="AF586" s="201"/>
      <c r="AG586" s="201"/>
      <c r="AH586" s="201"/>
      <c r="AI586" s="201"/>
    </row>
    <row r="587" spans="21:35" ht="45" customHeight="1" x14ac:dyDescent="0.25">
      <c r="U587" s="201"/>
      <c r="V587" s="201"/>
      <c r="W587" s="201"/>
      <c r="X587" s="201"/>
      <c r="Y587" s="201"/>
      <c r="Z587" s="201"/>
      <c r="AA587" s="201"/>
      <c r="AB587" s="201"/>
      <c r="AC587" s="201"/>
      <c r="AD587" s="201"/>
      <c r="AE587" s="201"/>
      <c r="AF587" s="201"/>
      <c r="AG587" s="201"/>
      <c r="AH587" s="201"/>
      <c r="AI587" s="201"/>
    </row>
    <row r="588" spans="21:35" ht="45" customHeight="1" x14ac:dyDescent="0.25">
      <c r="U588" s="201"/>
      <c r="V588" s="201"/>
      <c r="W588" s="201"/>
      <c r="X588" s="201"/>
      <c r="Y588" s="201"/>
      <c r="Z588" s="201"/>
      <c r="AA588" s="201"/>
      <c r="AB588" s="201"/>
      <c r="AC588" s="201"/>
      <c r="AD588" s="201"/>
      <c r="AE588" s="201"/>
      <c r="AF588" s="201"/>
      <c r="AG588" s="201"/>
      <c r="AH588" s="201"/>
      <c r="AI588" s="201"/>
    </row>
    <row r="589" spans="21:35" ht="45" customHeight="1" x14ac:dyDescent="0.25">
      <c r="U589" s="201"/>
      <c r="V589" s="201"/>
      <c r="W589" s="201"/>
      <c r="X589" s="201"/>
      <c r="Y589" s="201"/>
      <c r="Z589" s="201"/>
      <c r="AA589" s="201"/>
      <c r="AB589" s="201"/>
      <c r="AC589" s="201"/>
      <c r="AD589" s="201"/>
      <c r="AE589" s="201"/>
      <c r="AF589" s="201"/>
      <c r="AG589" s="201"/>
      <c r="AH589" s="201"/>
      <c r="AI589" s="201"/>
    </row>
    <row r="590" spans="21:35" ht="45" customHeight="1" x14ac:dyDescent="0.25">
      <c r="U590" s="201"/>
      <c r="V590" s="201"/>
      <c r="W590" s="201"/>
      <c r="X590" s="201"/>
      <c r="Y590" s="201"/>
      <c r="Z590" s="201"/>
      <c r="AA590" s="201"/>
      <c r="AB590" s="201"/>
      <c r="AC590" s="201"/>
      <c r="AD590" s="201"/>
      <c r="AE590" s="201"/>
      <c r="AF590" s="201"/>
      <c r="AG590" s="201"/>
      <c r="AH590" s="201"/>
      <c r="AI590" s="201"/>
    </row>
    <row r="591" spans="21:35" ht="45" customHeight="1" x14ac:dyDescent="0.25">
      <c r="U591" s="201"/>
      <c r="V591" s="201"/>
      <c r="W591" s="201"/>
      <c r="X591" s="201"/>
      <c r="Y591" s="201"/>
      <c r="Z591" s="201"/>
      <c r="AA591" s="201"/>
      <c r="AB591" s="201"/>
      <c r="AC591" s="201"/>
      <c r="AD591" s="201"/>
      <c r="AE591" s="201"/>
      <c r="AF591" s="201"/>
      <c r="AG591" s="201"/>
      <c r="AH591" s="201"/>
      <c r="AI591" s="201"/>
    </row>
    <row r="592" spans="21:35" ht="45" customHeight="1" x14ac:dyDescent="0.25">
      <c r="U592" s="201"/>
      <c r="V592" s="201"/>
      <c r="W592" s="201"/>
      <c r="X592" s="201"/>
      <c r="Y592" s="201"/>
      <c r="Z592" s="201"/>
      <c r="AA592" s="201"/>
      <c r="AB592" s="201"/>
      <c r="AC592" s="201"/>
      <c r="AD592" s="201"/>
      <c r="AE592" s="201"/>
      <c r="AF592" s="201"/>
      <c r="AG592" s="201"/>
      <c r="AH592" s="201"/>
      <c r="AI592" s="201"/>
    </row>
    <row r="593" spans="21:35" ht="45" customHeight="1" x14ac:dyDescent="0.25">
      <c r="U593" s="201"/>
      <c r="V593" s="201"/>
      <c r="W593" s="201"/>
      <c r="X593" s="201"/>
      <c r="Y593" s="201"/>
      <c r="Z593" s="201"/>
      <c r="AA593" s="201"/>
      <c r="AB593" s="201"/>
      <c r="AC593" s="201"/>
      <c r="AD593" s="201"/>
      <c r="AE593" s="201"/>
      <c r="AF593" s="201"/>
      <c r="AG593" s="201"/>
      <c r="AH593" s="201"/>
      <c r="AI593" s="201"/>
    </row>
    <row r="594" spans="21:35" ht="45" customHeight="1" x14ac:dyDescent="0.25">
      <c r="U594" s="201"/>
      <c r="V594" s="201"/>
      <c r="W594" s="201"/>
      <c r="X594" s="201"/>
      <c r="Y594" s="201"/>
      <c r="Z594" s="201"/>
      <c r="AA594" s="201"/>
      <c r="AB594" s="201"/>
      <c r="AC594" s="201"/>
      <c r="AD594" s="201"/>
      <c r="AE594" s="201"/>
      <c r="AF594" s="201"/>
      <c r="AG594" s="201"/>
      <c r="AH594" s="201"/>
      <c r="AI594" s="201"/>
    </row>
    <row r="595" spans="21:35" ht="45" customHeight="1" x14ac:dyDescent="0.25">
      <c r="U595" s="201"/>
      <c r="V595" s="201"/>
      <c r="W595" s="201"/>
      <c r="X595" s="201"/>
      <c r="Y595" s="201"/>
      <c r="Z595" s="201"/>
      <c r="AA595" s="201"/>
      <c r="AB595" s="201"/>
      <c r="AC595" s="201"/>
      <c r="AD595" s="201"/>
      <c r="AE595" s="201"/>
      <c r="AF595" s="201"/>
      <c r="AG595" s="201"/>
      <c r="AH595" s="201"/>
      <c r="AI595" s="201"/>
    </row>
    <row r="596" spans="21:35" ht="45" customHeight="1" x14ac:dyDescent="0.25">
      <c r="U596" s="201"/>
      <c r="V596" s="201"/>
      <c r="W596" s="201"/>
      <c r="X596" s="201"/>
      <c r="Y596" s="201"/>
      <c r="Z596" s="201"/>
      <c r="AA596" s="201"/>
      <c r="AB596" s="201"/>
      <c r="AC596" s="201"/>
      <c r="AD596" s="201"/>
      <c r="AE596" s="201"/>
      <c r="AF596" s="201"/>
      <c r="AG596" s="201"/>
      <c r="AH596" s="201"/>
      <c r="AI596" s="201"/>
    </row>
    <row r="597" spans="21:35" ht="45" customHeight="1" x14ac:dyDescent="0.25">
      <c r="U597" s="201"/>
      <c r="V597" s="201"/>
      <c r="W597" s="201"/>
      <c r="X597" s="201"/>
      <c r="Y597" s="201"/>
      <c r="Z597" s="201"/>
      <c r="AA597" s="201"/>
      <c r="AB597" s="201"/>
      <c r="AC597" s="201"/>
      <c r="AD597" s="201"/>
      <c r="AE597" s="201"/>
      <c r="AF597" s="201"/>
      <c r="AG597" s="201"/>
      <c r="AH597" s="201"/>
      <c r="AI597" s="201"/>
    </row>
    <row r="598" spans="21:35" ht="45" customHeight="1" x14ac:dyDescent="0.25">
      <c r="U598" s="201"/>
      <c r="V598" s="201"/>
      <c r="W598" s="201"/>
      <c r="X598" s="201"/>
      <c r="Y598" s="201"/>
      <c r="Z598" s="201"/>
      <c r="AA598" s="201"/>
      <c r="AB598" s="201"/>
      <c r="AC598" s="201"/>
      <c r="AD598" s="201"/>
      <c r="AE598" s="201"/>
      <c r="AF598" s="201"/>
      <c r="AG598" s="201"/>
      <c r="AH598" s="201"/>
      <c r="AI598" s="201"/>
    </row>
    <row r="599" spans="21:35" ht="45" customHeight="1" x14ac:dyDescent="0.25">
      <c r="U599" s="201"/>
      <c r="V599" s="201"/>
      <c r="W599" s="201"/>
      <c r="X599" s="201"/>
      <c r="Y599" s="201"/>
      <c r="Z599" s="201"/>
      <c r="AA599" s="201"/>
      <c r="AB599" s="201"/>
      <c r="AC599" s="201"/>
      <c r="AD599" s="201"/>
      <c r="AE599" s="201"/>
      <c r="AF599" s="201"/>
      <c r="AG599" s="201"/>
      <c r="AH599" s="201"/>
      <c r="AI599" s="201"/>
    </row>
    <row r="600" spans="21:35" ht="45" customHeight="1" x14ac:dyDescent="0.25">
      <c r="U600" s="201"/>
      <c r="V600" s="201"/>
      <c r="W600" s="201"/>
      <c r="X600" s="201"/>
      <c r="Y600" s="201"/>
      <c r="Z600" s="201"/>
      <c r="AA600" s="201"/>
      <c r="AB600" s="201"/>
      <c r="AC600" s="201"/>
      <c r="AD600" s="201"/>
      <c r="AE600" s="201"/>
      <c r="AF600" s="201"/>
      <c r="AG600" s="201"/>
      <c r="AH600" s="201"/>
      <c r="AI600" s="201"/>
    </row>
    <row r="601" spans="21:35" ht="45" customHeight="1" x14ac:dyDescent="0.25">
      <c r="U601" s="201"/>
      <c r="V601" s="201"/>
      <c r="W601" s="201"/>
      <c r="X601" s="201"/>
      <c r="Y601" s="201"/>
      <c r="Z601" s="201"/>
      <c r="AA601" s="201"/>
      <c r="AB601" s="201"/>
      <c r="AC601" s="201"/>
      <c r="AD601" s="201"/>
      <c r="AE601" s="201"/>
      <c r="AF601" s="201"/>
      <c r="AG601" s="201"/>
      <c r="AH601" s="201"/>
      <c r="AI601" s="201"/>
    </row>
    <row r="602" spans="21:35" ht="45" customHeight="1" x14ac:dyDescent="0.25">
      <c r="U602" s="201"/>
      <c r="V602" s="201"/>
      <c r="W602" s="201"/>
      <c r="X602" s="201"/>
      <c r="Y602" s="201"/>
      <c r="Z602" s="201"/>
      <c r="AA602" s="201"/>
      <c r="AB602" s="201"/>
      <c r="AC602" s="201"/>
      <c r="AD602" s="201"/>
      <c r="AE602" s="201"/>
      <c r="AF602" s="201"/>
      <c r="AG602" s="201"/>
      <c r="AH602" s="201"/>
      <c r="AI602" s="201"/>
    </row>
    <row r="603" spans="21:35" ht="45" customHeight="1" x14ac:dyDescent="0.25">
      <c r="U603" s="201"/>
      <c r="V603" s="201"/>
      <c r="W603" s="201"/>
      <c r="X603" s="201"/>
      <c r="Y603" s="201"/>
      <c r="Z603" s="201"/>
      <c r="AA603" s="201"/>
      <c r="AB603" s="201"/>
      <c r="AC603" s="201"/>
      <c r="AD603" s="201"/>
      <c r="AE603" s="201"/>
      <c r="AF603" s="201"/>
      <c r="AG603" s="201"/>
      <c r="AH603" s="201"/>
      <c r="AI603" s="201"/>
    </row>
    <row r="604" spans="21:35" ht="45" customHeight="1" x14ac:dyDescent="0.25">
      <c r="U604" s="201"/>
      <c r="V604" s="201"/>
      <c r="W604" s="201"/>
      <c r="X604" s="201"/>
      <c r="Y604" s="201"/>
      <c r="Z604" s="201"/>
      <c r="AA604" s="201"/>
      <c r="AB604" s="201"/>
      <c r="AC604" s="201"/>
      <c r="AD604" s="201"/>
      <c r="AE604" s="201"/>
      <c r="AF604" s="201"/>
      <c r="AG604" s="201"/>
      <c r="AH604" s="201"/>
      <c r="AI604" s="201"/>
    </row>
    <row r="605" spans="21:35" ht="45" customHeight="1" x14ac:dyDescent="0.25">
      <c r="U605" s="201"/>
      <c r="V605" s="201"/>
      <c r="W605" s="201"/>
      <c r="X605" s="201"/>
      <c r="Y605" s="201"/>
      <c r="Z605" s="201"/>
      <c r="AA605" s="201"/>
      <c r="AB605" s="201"/>
      <c r="AC605" s="201"/>
      <c r="AD605" s="201"/>
      <c r="AE605" s="201"/>
      <c r="AF605" s="201"/>
      <c r="AG605" s="201"/>
      <c r="AH605" s="201"/>
      <c r="AI605" s="201"/>
    </row>
    <row r="606" spans="21:35" ht="45" customHeight="1" x14ac:dyDescent="0.25">
      <c r="U606" s="201"/>
      <c r="V606" s="201"/>
      <c r="W606" s="201"/>
      <c r="X606" s="201"/>
      <c r="Y606" s="201"/>
      <c r="Z606" s="201"/>
      <c r="AA606" s="201"/>
      <c r="AB606" s="201"/>
      <c r="AC606" s="201"/>
      <c r="AD606" s="201"/>
      <c r="AE606" s="201"/>
      <c r="AF606" s="201"/>
      <c r="AG606" s="201"/>
      <c r="AH606" s="201"/>
      <c r="AI606" s="201"/>
    </row>
    <row r="607" spans="21:35" ht="45" customHeight="1" x14ac:dyDescent="0.25">
      <c r="U607" s="201"/>
      <c r="V607" s="201"/>
      <c r="W607" s="201"/>
      <c r="X607" s="201"/>
      <c r="Y607" s="201"/>
      <c r="Z607" s="201"/>
      <c r="AA607" s="201"/>
      <c r="AB607" s="201"/>
      <c r="AC607" s="201"/>
      <c r="AD607" s="201"/>
      <c r="AE607" s="201"/>
      <c r="AF607" s="201"/>
      <c r="AG607" s="201"/>
      <c r="AH607" s="201"/>
      <c r="AI607" s="201"/>
    </row>
    <row r="608" spans="21:35" ht="45" customHeight="1" x14ac:dyDescent="0.25">
      <c r="U608" s="201"/>
      <c r="V608" s="201"/>
      <c r="W608" s="201"/>
      <c r="X608" s="201"/>
      <c r="Y608" s="201"/>
      <c r="Z608" s="201"/>
      <c r="AA608" s="201"/>
      <c r="AB608" s="201"/>
      <c r="AC608" s="201"/>
      <c r="AD608" s="201"/>
      <c r="AE608" s="201"/>
      <c r="AF608" s="201"/>
      <c r="AG608" s="201"/>
      <c r="AH608" s="201"/>
      <c r="AI608" s="201"/>
    </row>
    <row r="609" spans="21:35" ht="45" customHeight="1" x14ac:dyDescent="0.25">
      <c r="U609" s="201"/>
      <c r="V609" s="201"/>
      <c r="W609" s="201"/>
      <c r="X609" s="201"/>
      <c r="Y609" s="201"/>
      <c r="Z609" s="201"/>
      <c r="AA609" s="201"/>
      <c r="AB609" s="201"/>
      <c r="AC609" s="201"/>
      <c r="AD609" s="201"/>
      <c r="AE609" s="201"/>
      <c r="AF609" s="201"/>
      <c r="AG609" s="201"/>
      <c r="AH609" s="201"/>
      <c r="AI609" s="201"/>
    </row>
    <row r="610" spans="21:35" ht="45" customHeight="1" x14ac:dyDescent="0.25">
      <c r="U610" s="201"/>
      <c r="V610" s="201"/>
      <c r="W610" s="201"/>
      <c r="X610" s="201"/>
      <c r="Y610" s="201"/>
      <c r="Z610" s="201"/>
      <c r="AA610" s="201"/>
      <c r="AB610" s="201"/>
      <c r="AC610" s="201"/>
      <c r="AD610" s="201"/>
      <c r="AE610" s="201"/>
      <c r="AF610" s="201"/>
      <c r="AG610" s="201"/>
      <c r="AH610" s="201"/>
      <c r="AI610" s="201"/>
    </row>
    <row r="611" spans="21:35" ht="45" customHeight="1" x14ac:dyDescent="0.25">
      <c r="U611" s="201"/>
      <c r="V611" s="201"/>
      <c r="W611" s="201"/>
      <c r="X611" s="201"/>
      <c r="Y611" s="201"/>
      <c r="Z611" s="201"/>
      <c r="AA611" s="201"/>
      <c r="AB611" s="201"/>
      <c r="AC611" s="201"/>
      <c r="AD611" s="201"/>
      <c r="AE611" s="201"/>
      <c r="AF611" s="201"/>
      <c r="AG611" s="201"/>
      <c r="AH611" s="201"/>
      <c r="AI611" s="201"/>
    </row>
    <row r="612" spans="21:35" ht="45" customHeight="1" x14ac:dyDescent="0.25">
      <c r="U612" s="201"/>
      <c r="V612" s="201"/>
      <c r="W612" s="201"/>
      <c r="X612" s="201"/>
      <c r="Y612" s="201"/>
      <c r="Z612" s="201"/>
      <c r="AA612" s="201"/>
      <c r="AB612" s="201"/>
      <c r="AC612" s="201"/>
      <c r="AD612" s="201"/>
      <c r="AE612" s="201"/>
      <c r="AF612" s="201"/>
      <c r="AG612" s="201"/>
      <c r="AH612" s="201"/>
      <c r="AI612" s="201"/>
    </row>
    <row r="613" spans="21:35" ht="45" customHeight="1" x14ac:dyDescent="0.25">
      <c r="U613" s="201"/>
      <c r="V613" s="201"/>
      <c r="W613" s="201"/>
      <c r="X613" s="201"/>
      <c r="Y613" s="201"/>
      <c r="Z613" s="201"/>
      <c r="AA613" s="201"/>
      <c r="AB613" s="201"/>
      <c r="AC613" s="201"/>
      <c r="AD613" s="201"/>
      <c r="AE613" s="201"/>
      <c r="AF613" s="201"/>
      <c r="AG613" s="201"/>
      <c r="AH613" s="201"/>
      <c r="AI613" s="201"/>
    </row>
    <row r="614" spans="21:35" ht="45" customHeight="1" x14ac:dyDescent="0.25">
      <c r="U614" s="201"/>
      <c r="V614" s="201"/>
      <c r="W614" s="201"/>
      <c r="X614" s="201"/>
      <c r="Y614" s="201"/>
      <c r="Z614" s="201"/>
      <c r="AA614" s="201"/>
      <c r="AB614" s="201"/>
      <c r="AC614" s="201"/>
      <c r="AD614" s="201"/>
      <c r="AE614" s="201"/>
      <c r="AF614" s="201"/>
      <c r="AG614" s="201"/>
      <c r="AH614" s="201"/>
      <c r="AI614" s="201"/>
    </row>
    <row r="615" spans="21:35" ht="45" customHeight="1" x14ac:dyDescent="0.25">
      <c r="U615" s="201"/>
      <c r="V615" s="201"/>
      <c r="W615" s="201"/>
      <c r="X615" s="201"/>
      <c r="Y615" s="201"/>
      <c r="Z615" s="201"/>
      <c r="AA615" s="201"/>
      <c r="AB615" s="201"/>
      <c r="AC615" s="201"/>
      <c r="AD615" s="201"/>
      <c r="AE615" s="201"/>
      <c r="AF615" s="201"/>
      <c r="AG615" s="201"/>
      <c r="AH615" s="201"/>
      <c r="AI615" s="201"/>
    </row>
    <row r="616" spans="21:35" ht="45" customHeight="1" x14ac:dyDescent="0.25">
      <c r="U616" s="201"/>
      <c r="V616" s="201"/>
      <c r="W616" s="201"/>
      <c r="X616" s="201"/>
      <c r="Y616" s="201"/>
      <c r="Z616" s="201"/>
      <c r="AA616" s="201"/>
      <c r="AB616" s="201"/>
      <c r="AC616" s="201"/>
      <c r="AD616" s="201"/>
      <c r="AE616" s="201"/>
      <c r="AF616" s="201"/>
      <c r="AG616" s="201"/>
      <c r="AH616" s="201"/>
      <c r="AI616" s="201"/>
    </row>
    <row r="617" spans="21:35" ht="45" customHeight="1" x14ac:dyDescent="0.25">
      <c r="U617" s="201"/>
      <c r="V617" s="201"/>
      <c r="W617" s="201"/>
      <c r="X617" s="201"/>
      <c r="Y617" s="201"/>
      <c r="Z617" s="201"/>
      <c r="AA617" s="201"/>
      <c r="AB617" s="201"/>
      <c r="AC617" s="201"/>
      <c r="AD617" s="201"/>
      <c r="AE617" s="201"/>
      <c r="AF617" s="201"/>
      <c r="AG617" s="201"/>
      <c r="AH617" s="201"/>
      <c r="AI617" s="201"/>
    </row>
    <row r="618" spans="21:35" ht="45" customHeight="1" x14ac:dyDescent="0.25">
      <c r="U618" s="201"/>
      <c r="V618" s="201"/>
      <c r="W618" s="201"/>
      <c r="X618" s="201"/>
      <c r="Y618" s="201"/>
      <c r="Z618" s="201"/>
      <c r="AA618" s="201"/>
      <c r="AB618" s="201"/>
      <c r="AC618" s="201"/>
      <c r="AD618" s="201"/>
      <c r="AE618" s="201"/>
      <c r="AF618" s="201"/>
      <c r="AG618" s="201"/>
      <c r="AH618" s="201"/>
      <c r="AI618" s="201"/>
    </row>
    <row r="619" spans="21:35" ht="45" customHeight="1" x14ac:dyDescent="0.25">
      <c r="U619" s="201"/>
      <c r="V619" s="201"/>
      <c r="W619" s="201"/>
      <c r="X619" s="201"/>
      <c r="Y619" s="201"/>
      <c r="Z619" s="201"/>
      <c r="AA619" s="201"/>
      <c r="AB619" s="201"/>
      <c r="AC619" s="201"/>
      <c r="AD619" s="201"/>
      <c r="AE619" s="201"/>
      <c r="AF619" s="201"/>
      <c r="AG619" s="201"/>
      <c r="AH619" s="201"/>
      <c r="AI619" s="201"/>
    </row>
    <row r="620" spans="21:35" ht="45" customHeight="1" x14ac:dyDescent="0.25">
      <c r="U620" s="201"/>
      <c r="V620" s="201"/>
      <c r="W620" s="201"/>
      <c r="X620" s="201"/>
      <c r="Y620" s="201"/>
      <c r="Z620" s="201"/>
      <c r="AA620" s="201"/>
      <c r="AB620" s="201"/>
      <c r="AC620" s="201"/>
      <c r="AD620" s="201"/>
      <c r="AE620" s="201"/>
      <c r="AF620" s="201"/>
      <c r="AG620" s="201"/>
      <c r="AH620" s="201"/>
      <c r="AI620" s="201"/>
    </row>
    <row r="621" spans="21:35" ht="45" customHeight="1" x14ac:dyDescent="0.25">
      <c r="U621" s="201"/>
      <c r="V621" s="201"/>
      <c r="W621" s="201"/>
      <c r="X621" s="201"/>
      <c r="Y621" s="201"/>
      <c r="Z621" s="201"/>
      <c r="AA621" s="201"/>
      <c r="AB621" s="201"/>
      <c r="AC621" s="201"/>
      <c r="AD621" s="201"/>
      <c r="AE621" s="201"/>
      <c r="AF621" s="201"/>
      <c r="AG621" s="201"/>
      <c r="AH621" s="201"/>
      <c r="AI621" s="201"/>
    </row>
    <row r="622" spans="21:35" ht="45" customHeight="1" x14ac:dyDescent="0.25">
      <c r="U622" s="201"/>
      <c r="V622" s="201"/>
      <c r="W622" s="201"/>
      <c r="X622" s="201"/>
      <c r="Y622" s="201"/>
      <c r="Z622" s="201"/>
      <c r="AA622" s="201"/>
      <c r="AB622" s="201"/>
      <c r="AC622" s="201"/>
      <c r="AD622" s="201"/>
      <c r="AE622" s="201"/>
      <c r="AF622" s="201"/>
      <c r="AG622" s="201"/>
      <c r="AH622" s="201"/>
      <c r="AI622" s="201"/>
    </row>
    <row r="623" spans="21:35" ht="45" customHeight="1" x14ac:dyDescent="0.25">
      <c r="U623" s="201"/>
      <c r="V623" s="201"/>
      <c r="W623" s="201"/>
      <c r="X623" s="201"/>
      <c r="Y623" s="201"/>
      <c r="Z623" s="201"/>
      <c r="AA623" s="201"/>
      <c r="AB623" s="201"/>
      <c r="AC623" s="201"/>
      <c r="AD623" s="201"/>
      <c r="AE623" s="201"/>
      <c r="AF623" s="201"/>
      <c r="AG623" s="201"/>
      <c r="AH623" s="201"/>
      <c r="AI623" s="201"/>
    </row>
    <row r="624" spans="21:35" ht="45" customHeight="1" x14ac:dyDescent="0.25">
      <c r="U624" s="201"/>
      <c r="V624" s="201"/>
      <c r="W624" s="201"/>
      <c r="X624" s="201"/>
      <c r="Y624" s="201"/>
      <c r="Z624" s="201"/>
      <c r="AA624" s="201"/>
      <c r="AB624" s="201"/>
      <c r="AC624" s="201"/>
      <c r="AD624" s="201"/>
      <c r="AE624" s="201"/>
      <c r="AF624" s="201"/>
      <c r="AG624" s="201"/>
      <c r="AH624" s="201"/>
      <c r="AI624" s="201"/>
    </row>
    <row r="625" spans="21:35" ht="45" customHeight="1" x14ac:dyDescent="0.25">
      <c r="U625" s="201"/>
      <c r="V625" s="201"/>
      <c r="W625" s="201"/>
      <c r="X625" s="201"/>
      <c r="Y625" s="201"/>
      <c r="Z625" s="201"/>
      <c r="AA625" s="201"/>
      <c r="AB625" s="201"/>
      <c r="AC625" s="201"/>
      <c r="AD625" s="201"/>
      <c r="AE625" s="201"/>
      <c r="AF625" s="201"/>
      <c r="AG625" s="201"/>
      <c r="AH625" s="201"/>
      <c r="AI625" s="201"/>
    </row>
    <row r="626" spans="21:35" ht="45" customHeight="1" x14ac:dyDescent="0.25">
      <c r="U626" s="201"/>
      <c r="V626" s="201"/>
      <c r="W626" s="201"/>
      <c r="X626" s="201"/>
      <c r="Y626" s="201"/>
      <c r="Z626" s="201"/>
      <c r="AA626" s="201"/>
      <c r="AB626" s="201"/>
      <c r="AC626" s="201"/>
      <c r="AD626" s="201"/>
      <c r="AE626" s="201"/>
      <c r="AF626" s="201"/>
      <c r="AG626" s="201"/>
      <c r="AH626" s="201"/>
      <c r="AI626" s="201"/>
    </row>
    <row r="627" spans="21:35" ht="45" customHeight="1" x14ac:dyDescent="0.25">
      <c r="U627" s="201"/>
      <c r="V627" s="201"/>
      <c r="W627" s="201"/>
      <c r="X627" s="201"/>
      <c r="Y627" s="201"/>
      <c r="Z627" s="201"/>
      <c r="AA627" s="201"/>
      <c r="AB627" s="201"/>
      <c r="AC627" s="201"/>
      <c r="AD627" s="201"/>
      <c r="AE627" s="201"/>
      <c r="AF627" s="201"/>
      <c r="AG627" s="201"/>
      <c r="AH627" s="201"/>
      <c r="AI627" s="201"/>
    </row>
    <row r="628" spans="21:35" ht="45" customHeight="1" x14ac:dyDescent="0.25">
      <c r="U628" s="201"/>
      <c r="V628" s="201"/>
      <c r="W628" s="201"/>
      <c r="X628" s="201"/>
      <c r="Y628" s="201"/>
      <c r="Z628" s="201"/>
      <c r="AA628" s="201"/>
      <c r="AB628" s="201"/>
      <c r="AC628" s="201"/>
      <c r="AD628" s="201"/>
      <c r="AE628" s="201"/>
      <c r="AF628" s="201"/>
      <c r="AG628" s="201"/>
      <c r="AH628" s="201"/>
      <c r="AI628" s="201"/>
    </row>
    <row r="629" spans="21:35" ht="45" customHeight="1" x14ac:dyDescent="0.25">
      <c r="U629" s="201"/>
      <c r="V629" s="201"/>
      <c r="W629" s="201"/>
      <c r="X629" s="201"/>
      <c r="Y629" s="201"/>
      <c r="Z629" s="201"/>
      <c r="AA629" s="201"/>
      <c r="AB629" s="201"/>
      <c r="AC629" s="201"/>
      <c r="AD629" s="201"/>
      <c r="AE629" s="201"/>
      <c r="AF629" s="201"/>
      <c r="AG629" s="201"/>
      <c r="AH629" s="201"/>
      <c r="AI629" s="201"/>
    </row>
    <row r="630" spans="21:35" ht="45" customHeight="1" x14ac:dyDescent="0.25">
      <c r="U630" s="201"/>
      <c r="V630" s="201"/>
      <c r="W630" s="201"/>
      <c r="X630" s="201"/>
      <c r="Y630" s="201"/>
      <c r="Z630" s="201"/>
      <c r="AA630" s="201"/>
      <c r="AB630" s="201"/>
      <c r="AC630" s="201"/>
      <c r="AD630" s="201"/>
      <c r="AE630" s="201"/>
      <c r="AF630" s="201"/>
      <c r="AG630" s="201"/>
      <c r="AH630" s="201"/>
      <c r="AI630" s="201"/>
    </row>
    <row r="631" spans="21:35" ht="45" customHeight="1" x14ac:dyDescent="0.25">
      <c r="U631" s="201"/>
      <c r="V631" s="201"/>
      <c r="W631" s="201"/>
      <c r="X631" s="201"/>
      <c r="Y631" s="201"/>
      <c r="Z631" s="201"/>
      <c r="AA631" s="201"/>
      <c r="AB631" s="201"/>
      <c r="AC631" s="201"/>
      <c r="AD631" s="201"/>
      <c r="AE631" s="201"/>
      <c r="AF631" s="201"/>
      <c r="AG631" s="201"/>
      <c r="AH631" s="201"/>
      <c r="AI631" s="201"/>
    </row>
    <row r="632" spans="21:35" ht="45" customHeight="1" x14ac:dyDescent="0.25">
      <c r="U632" s="201"/>
      <c r="V632" s="201"/>
      <c r="W632" s="201"/>
      <c r="X632" s="201"/>
      <c r="Y632" s="201"/>
      <c r="Z632" s="201"/>
      <c r="AA632" s="201"/>
      <c r="AB632" s="201"/>
      <c r="AC632" s="201"/>
      <c r="AD632" s="201"/>
      <c r="AE632" s="201"/>
      <c r="AF632" s="201"/>
      <c r="AG632" s="201"/>
      <c r="AH632" s="201"/>
      <c r="AI632" s="201"/>
    </row>
    <row r="633" spans="21:35" ht="45" customHeight="1" x14ac:dyDescent="0.25">
      <c r="U633" s="201"/>
      <c r="V633" s="201"/>
      <c r="W633" s="201"/>
      <c r="X633" s="201"/>
      <c r="Y633" s="201"/>
      <c r="Z633" s="201"/>
      <c r="AA633" s="201"/>
      <c r="AB633" s="201"/>
      <c r="AC633" s="201"/>
      <c r="AD633" s="201"/>
      <c r="AE633" s="201"/>
      <c r="AF633" s="201"/>
      <c r="AG633" s="201"/>
      <c r="AH633" s="201"/>
      <c r="AI633" s="201"/>
    </row>
    <row r="634" spans="21:35" ht="45" customHeight="1" x14ac:dyDescent="0.25">
      <c r="U634" s="201"/>
      <c r="V634" s="201"/>
      <c r="W634" s="201"/>
      <c r="X634" s="201"/>
      <c r="Y634" s="201"/>
      <c r="Z634" s="201"/>
      <c r="AA634" s="201"/>
      <c r="AB634" s="201"/>
      <c r="AC634" s="201"/>
      <c r="AD634" s="201"/>
      <c r="AE634" s="201"/>
      <c r="AF634" s="201"/>
      <c r="AG634" s="201"/>
      <c r="AH634" s="201"/>
      <c r="AI634" s="201"/>
    </row>
    <row r="635" spans="21:35" ht="45" customHeight="1" x14ac:dyDescent="0.25">
      <c r="U635" s="201"/>
      <c r="V635" s="201"/>
      <c r="W635" s="201"/>
      <c r="X635" s="201"/>
      <c r="Y635" s="201"/>
      <c r="Z635" s="201"/>
      <c r="AA635" s="201"/>
      <c r="AB635" s="201"/>
      <c r="AC635" s="201"/>
      <c r="AD635" s="201"/>
      <c r="AE635" s="201"/>
      <c r="AF635" s="201"/>
      <c r="AG635" s="201"/>
      <c r="AH635" s="201"/>
      <c r="AI635" s="201"/>
    </row>
    <row r="636" spans="21:35" ht="45" customHeight="1" x14ac:dyDescent="0.25">
      <c r="U636" s="201"/>
      <c r="V636" s="201"/>
      <c r="W636" s="201"/>
      <c r="X636" s="201"/>
      <c r="Y636" s="201"/>
      <c r="Z636" s="201"/>
      <c r="AA636" s="201"/>
      <c r="AB636" s="201"/>
      <c r="AC636" s="201"/>
      <c r="AD636" s="201"/>
      <c r="AE636" s="201"/>
      <c r="AF636" s="201"/>
      <c r="AG636" s="201"/>
      <c r="AH636" s="201"/>
      <c r="AI636" s="201"/>
    </row>
    <row r="637" spans="21:35" ht="45" customHeight="1" x14ac:dyDescent="0.25">
      <c r="U637" s="201"/>
      <c r="V637" s="201"/>
      <c r="W637" s="201"/>
      <c r="X637" s="201"/>
      <c r="Y637" s="201"/>
      <c r="Z637" s="201"/>
      <c r="AA637" s="201"/>
      <c r="AB637" s="201"/>
      <c r="AC637" s="201"/>
      <c r="AD637" s="201"/>
      <c r="AE637" s="201"/>
      <c r="AF637" s="201"/>
      <c r="AG637" s="201"/>
      <c r="AH637" s="201"/>
      <c r="AI637" s="201"/>
    </row>
    <row r="638" spans="21:35" ht="45" customHeight="1" x14ac:dyDescent="0.25">
      <c r="U638" s="201"/>
      <c r="V638" s="201"/>
      <c r="W638" s="201"/>
      <c r="X638" s="201"/>
      <c r="Y638" s="201"/>
      <c r="Z638" s="201"/>
      <c r="AA638" s="201"/>
      <c r="AB638" s="201"/>
      <c r="AC638" s="201"/>
      <c r="AD638" s="201"/>
      <c r="AE638" s="201"/>
      <c r="AF638" s="201"/>
      <c r="AG638" s="201"/>
      <c r="AH638" s="201"/>
      <c r="AI638" s="201"/>
    </row>
    <row r="639" spans="21:35" ht="45" customHeight="1" x14ac:dyDescent="0.25">
      <c r="U639" s="201"/>
      <c r="V639" s="201"/>
      <c r="W639" s="201"/>
      <c r="X639" s="201"/>
      <c r="Y639" s="201"/>
      <c r="Z639" s="201"/>
      <c r="AA639" s="201"/>
      <c r="AB639" s="201"/>
      <c r="AC639" s="201"/>
      <c r="AD639" s="201"/>
      <c r="AE639" s="201"/>
      <c r="AF639" s="201"/>
      <c r="AG639" s="201"/>
      <c r="AH639" s="201"/>
      <c r="AI639" s="201"/>
    </row>
    <row r="640" spans="21:35" ht="45" customHeight="1" x14ac:dyDescent="0.25">
      <c r="U640" s="201"/>
      <c r="V640" s="201"/>
      <c r="W640" s="201"/>
      <c r="X640" s="201"/>
      <c r="Y640" s="201"/>
      <c r="Z640" s="201"/>
      <c r="AA640" s="201"/>
      <c r="AB640" s="201"/>
      <c r="AC640" s="201"/>
      <c r="AD640" s="201"/>
      <c r="AE640" s="201"/>
      <c r="AF640" s="201"/>
      <c r="AG640" s="201"/>
      <c r="AH640" s="201"/>
      <c r="AI640" s="201"/>
    </row>
    <row r="641" spans="21:35" ht="45" customHeight="1" x14ac:dyDescent="0.25">
      <c r="U641" s="201"/>
      <c r="V641" s="201"/>
      <c r="W641" s="201"/>
      <c r="X641" s="201"/>
      <c r="Y641" s="201"/>
      <c r="Z641" s="201"/>
      <c r="AA641" s="201"/>
      <c r="AB641" s="201"/>
      <c r="AC641" s="201"/>
      <c r="AD641" s="201"/>
      <c r="AE641" s="201"/>
      <c r="AF641" s="201"/>
      <c r="AG641" s="201"/>
      <c r="AH641" s="201"/>
      <c r="AI641" s="201"/>
    </row>
    <row r="642" spans="21:35" ht="45" customHeight="1" x14ac:dyDescent="0.25">
      <c r="U642" s="201"/>
      <c r="V642" s="201"/>
      <c r="W642" s="201"/>
      <c r="X642" s="201"/>
      <c r="Y642" s="201"/>
      <c r="Z642" s="201"/>
      <c r="AA642" s="201"/>
      <c r="AB642" s="201"/>
      <c r="AC642" s="201"/>
      <c r="AD642" s="201"/>
      <c r="AE642" s="201"/>
      <c r="AF642" s="201"/>
      <c r="AG642" s="201"/>
      <c r="AH642" s="201"/>
      <c r="AI642" s="201"/>
    </row>
    <row r="643" spans="21:35" ht="45" customHeight="1" x14ac:dyDescent="0.25">
      <c r="U643" s="201"/>
      <c r="V643" s="201"/>
      <c r="W643" s="201"/>
      <c r="X643" s="201"/>
      <c r="Y643" s="201"/>
      <c r="Z643" s="201"/>
      <c r="AA643" s="201"/>
      <c r="AB643" s="201"/>
      <c r="AC643" s="201"/>
      <c r="AD643" s="201"/>
      <c r="AE643" s="201"/>
      <c r="AF643" s="201"/>
      <c r="AG643" s="201"/>
      <c r="AH643" s="201"/>
      <c r="AI643" s="201"/>
    </row>
    <row r="644" spans="21:35" ht="45" customHeight="1" x14ac:dyDescent="0.25">
      <c r="U644" s="201"/>
      <c r="V644" s="201"/>
      <c r="W644" s="201"/>
      <c r="X644" s="201"/>
      <c r="Y644" s="201"/>
      <c r="Z644" s="201"/>
      <c r="AA644" s="201"/>
      <c r="AB644" s="201"/>
      <c r="AC644" s="201"/>
      <c r="AD644" s="201"/>
      <c r="AE644" s="201"/>
      <c r="AF644" s="201"/>
      <c r="AG644" s="201"/>
      <c r="AH644" s="201"/>
      <c r="AI644" s="201"/>
    </row>
    <row r="645" spans="21:35" ht="45" customHeight="1" x14ac:dyDescent="0.25">
      <c r="U645" s="201"/>
      <c r="V645" s="201"/>
      <c r="W645" s="201"/>
      <c r="X645" s="201"/>
      <c r="Y645" s="201"/>
      <c r="Z645" s="201"/>
      <c r="AA645" s="201"/>
      <c r="AB645" s="201"/>
      <c r="AC645" s="201"/>
      <c r="AD645" s="201"/>
      <c r="AE645" s="201"/>
      <c r="AF645" s="201"/>
      <c r="AG645" s="201"/>
      <c r="AH645" s="201"/>
      <c r="AI645" s="201"/>
    </row>
    <row r="646" spans="21:35" ht="45" customHeight="1" x14ac:dyDescent="0.25">
      <c r="U646" s="201"/>
      <c r="V646" s="201"/>
      <c r="W646" s="201"/>
      <c r="X646" s="201"/>
      <c r="Y646" s="201"/>
      <c r="Z646" s="201"/>
      <c r="AA646" s="201"/>
      <c r="AB646" s="201"/>
      <c r="AC646" s="201"/>
      <c r="AD646" s="201"/>
      <c r="AE646" s="201"/>
      <c r="AF646" s="201"/>
      <c r="AG646" s="201"/>
      <c r="AH646" s="201"/>
      <c r="AI646" s="201"/>
    </row>
    <row r="647" spans="21:35" ht="45" customHeight="1" x14ac:dyDescent="0.25">
      <c r="U647" s="201"/>
      <c r="V647" s="201"/>
      <c r="W647" s="201"/>
      <c r="X647" s="201"/>
      <c r="Y647" s="201"/>
      <c r="Z647" s="201"/>
      <c r="AA647" s="201"/>
      <c r="AB647" s="201"/>
      <c r="AC647" s="201"/>
      <c r="AD647" s="201"/>
      <c r="AE647" s="201"/>
      <c r="AF647" s="201"/>
      <c r="AG647" s="201"/>
      <c r="AH647" s="201"/>
      <c r="AI647" s="201"/>
    </row>
    <row r="648" spans="21:35" ht="45" customHeight="1" x14ac:dyDescent="0.25">
      <c r="U648" s="201"/>
      <c r="V648" s="201"/>
      <c r="W648" s="201"/>
      <c r="X648" s="201"/>
      <c r="Y648" s="201"/>
      <c r="Z648" s="201"/>
      <c r="AA648" s="201"/>
      <c r="AB648" s="201"/>
      <c r="AC648" s="201"/>
      <c r="AD648" s="201"/>
      <c r="AE648" s="201"/>
      <c r="AF648" s="201"/>
      <c r="AG648" s="201"/>
      <c r="AH648" s="201"/>
      <c r="AI648" s="201"/>
    </row>
    <row r="649" spans="21:35" ht="45" customHeight="1" x14ac:dyDescent="0.25">
      <c r="U649" s="201"/>
      <c r="V649" s="201"/>
      <c r="W649" s="201"/>
      <c r="X649" s="201"/>
      <c r="Y649" s="201"/>
      <c r="Z649" s="201"/>
      <c r="AA649" s="201"/>
      <c r="AB649" s="201"/>
      <c r="AC649" s="201"/>
      <c r="AD649" s="201"/>
      <c r="AE649" s="201"/>
      <c r="AF649" s="201"/>
      <c r="AG649" s="201"/>
      <c r="AH649" s="201"/>
      <c r="AI649" s="201"/>
    </row>
  </sheetData>
  <autoFilter ref="A3:T3" xr:uid="{00000000-0001-0000-0100-000000000000}"/>
  <mergeCells count="43">
    <mergeCell ref="K2:T2"/>
    <mergeCell ref="A2:J2"/>
    <mergeCell ref="A50:A57"/>
    <mergeCell ref="B50:B57"/>
    <mergeCell ref="A34:A40"/>
    <mergeCell ref="B34:B40"/>
    <mergeCell ref="A42:A44"/>
    <mergeCell ref="B42:B44"/>
    <mergeCell ref="A46:A49"/>
    <mergeCell ref="B46:B49"/>
    <mergeCell ref="A21:A23"/>
    <mergeCell ref="B21:B23"/>
    <mergeCell ref="A24:A26"/>
    <mergeCell ref="B24:B26"/>
    <mergeCell ref="A27:A33"/>
    <mergeCell ref="B27:B33"/>
    <mergeCell ref="A6:A7"/>
    <mergeCell ref="B6:B7"/>
    <mergeCell ref="A8:A16"/>
    <mergeCell ref="B8:B16"/>
    <mergeCell ref="A17:A19"/>
    <mergeCell ref="B17:B19"/>
    <mergeCell ref="A1:C1"/>
    <mergeCell ref="D1:J1"/>
    <mergeCell ref="K1:T1"/>
    <mergeCell ref="AL1:AL2"/>
    <mergeCell ref="AG1:AG2"/>
    <mergeCell ref="AH1:AH2"/>
    <mergeCell ref="AI1:AI2"/>
    <mergeCell ref="AF1:AF2"/>
    <mergeCell ref="AK1:AK2"/>
    <mergeCell ref="AA1:AA2"/>
    <mergeCell ref="AB1:AB2"/>
    <mergeCell ref="AC1:AC2"/>
    <mergeCell ref="AD1:AD2"/>
    <mergeCell ref="W1:W2"/>
    <mergeCell ref="X1:X2"/>
    <mergeCell ref="Y1:Y2"/>
    <mergeCell ref="Z1:Z2"/>
    <mergeCell ref="V1:V2"/>
    <mergeCell ref="U1:U2"/>
    <mergeCell ref="AJ1:AJ2"/>
    <mergeCell ref="AE1:AE2"/>
  </mergeCells>
  <hyperlinks>
    <hyperlink ref="E499" r:id="rId1" display="https://www.havan.com.br/mangueira-para-gas-de-cozinha-glp-1-20m-durin-05207.html" xr:uid="{4D90F1DF-4CB0-4E8B-AE12-57E5782913A4}"/>
  </hyperlinks>
  <pageMargins left="0.511811024" right="0.511811024" top="0.78740157499999996" bottom="0.78740157499999996" header="0.31496062000000002" footer="0.31496062000000002"/>
  <pageSetup paperSize="9" orientation="portrait" r:id="rId2"/>
  <legacyDrawing r:id="rId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04D2D8-3803-4747-966C-3AE0DE62DAE4}">
  <dimension ref="A1:AL649"/>
  <sheetViews>
    <sheetView topLeftCell="C37" zoomScale="60" zoomScaleNormal="60" workbookViewId="0">
      <selection activeCell="AA1" sqref="AA1:AA2"/>
    </sheetView>
  </sheetViews>
  <sheetFormatPr defaultColWidth="9.7109375" defaultRowHeight="26.25" x14ac:dyDescent="0.25"/>
  <cols>
    <col min="1" max="1" width="7" style="19" customWidth="1"/>
    <col min="2" max="2" width="32.5703125" style="19" customWidth="1"/>
    <col min="3" max="3" width="10.7109375" style="1" customWidth="1"/>
    <col min="4" max="4" width="33.28515625" style="23" customWidth="1"/>
    <col min="5" max="5" width="25.7109375" style="24" customWidth="1"/>
    <col min="6" max="6" width="17.5703125" style="24" bestFit="1" customWidth="1"/>
    <col min="7" max="7" width="15.5703125" style="1" bestFit="1" customWidth="1"/>
    <col min="8" max="8" width="10" style="1" customWidth="1"/>
    <col min="9" max="9" width="16.7109375" style="1" customWidth="1"/>
    <col min="10" max="10" width="16.140625" style="17" bestFit="1" customWidth="1"/>
    <col min="11" max="11" width="17.85546875" style="4" bestFit="1" customWidth="1"/>
    <col min="12" max="14" width="13.85546875" style="4" customWidth="1"/>
    <col min="15" max="15" width="15.28515625" style="4" customWidth="1"/>
    <col min="16" max="18" width="13.85546875" style="4" customWidth="1"/>
    <col min="19" max="19" width="13.28515625" style="16" customWidth="1"/>
    <col min="20" max="20" width="12.5703125" style="5" customWidth="1"/>
    <col min="21" max="21" width="15.140625" style="6" customWidth="1"/>
    <col min="22" max="22" width="16.7109375" style="6" customWidth="1"/>
    <col min="23" max="23" width="14.7109375" style="6" customWidth="1"/>
    <col min="24" max="24" width="15.7109375" style="6" customWidth="1"/>
    <col min="25" max="25" width="14.7109375" style="6" customWidth="1"/>
    <col min="26" max="26" width="17.42578125" style="6" customWidth="1"/>
    <col min="27" max="27" width="16.42578125" style="6" customWidth="1"/>
    <col min="28" max="32" width="13.7109375" style="6" customWidth="1"/>
    <col min="33" max="38" width="13.7109375" style="2" customWidth="1"/>
    <col min="39" max="16384" width="9.7109375" style="2"/>
  </cols>
  <sheetData>
    <row r="1" spans="1:38" ht="39.950000000000003" customHeight="1" x14ac:dyDescent="0.25">
      <c r="A1" s="296" t="s">
        <v>709</v>
      </c>
      <c r="B1" s="297"/>
      <c r="C1" s="296"/>
      <c r="D1" s="296" t="s">
        <v>465</v>
      </c>
      <c r="E1" s="296"/>
      <c r="F1" s="296"/>
      <c r="G1" s="296"/>
      <c r="H1" s="296"/>
      <c r="I1" s="296"/>
      <c r="J1" s="296"/>
      <c r="K1" s="296" t="s">
        <v>464</v>
      </c>
      <c r="L1" s="297"/>
      <c r="M1" s="297"/>
      <c r="N1" s="297"/>
      <c r="O1" s="297"/>
      <c r="P1" s="297"/>
      <c r="Q1" s="297"/>
      <c r="R1" s="297"/>
      <c r="S1" s="297"/>
      <c r="T1" s="297"/>
      <c r="U1" s="319" t="s">
        <v>809</v>
      </c>
      <c r="V1" s="319" t="s">
        <v>810</v>
      </c>
      <c r="W1" s="319" t="s">
        <v>811</v>
      </c>
      <c r="X1" s="319" t="s">
        <v>812</v>
      </c>
      <c r="Y1" s="319" t="s">
        <v>813</v>
      </c>
      <c r="Z1" s="319" t="s">
        <v>814</v>
      </c>
      <c r="AA1" s="319" t="s">
        <v>815</v>
      </c>
      <c r="AB1" s="295" t="s">
        <v>466</v>
      </c>
      <c r="AC1" s="295" t="s">
        <v>466</v>
      </c>
      <c r="AD1" s="295" t="s">
        <v>466</v>
      </c>
      <c r="AE1" s="295" t="s">
        <v>466</v>
      </c>
      <c r="AF1" s="295" t="s">
        <v>466</v>
      </c>
      <c r="AG1" s="295" t="s">
        <v>466</v>
      </c>
      <c r="AH1" s="295" t="s">
        <v>466</v>
      </c>
      <c r="AI1" s="295" t="s">
        <v>466</v>
      </c>
      <c r="AJ1" s="295" t="s">
        <v>466</v>
      </c>
      <c r="AK1" s="295" t="s">
        <v>466</v>
      </c>
      <c r="AL1" s="295" t="s">
        <v>466</v>
      </c>
    </row>
    <row r="2" spans="1:38" ht="39.950000000000003" customHeight="1" x14ac:dyDescent="0.25">
      <c r="A2" s="302" t="s">
        <v>836</v>
      </c>
      <c r="B2" s="303"/>
      <c r="C2" s="303"/>
      <c r="D2" s="303"/>
      <c r="E2" s="303"/>
      <c r="F2" s="303"/>
      <c r="G2" s="303"/>
      <c r="H2" s="303"/>
      <c r="I2" s="303"/>
      <c r="J2" s="304"/>
      <c r="K2" s="299" t="s">
        <v>720</v>
      </c>
      <c r="L2" s="300"/>
      <c r="M2" s="300"/>
      <c r="N2" s="300"/>
      <c r="O2" s="300"/>
      <c r="P2" s="300"/>
      <c r="Q2" s="300"/>
      <c r="R2" s="300"/>
      <c r="S2" s="300"/>
      <c r="T2" s="301"/>
      <c r="U2" s="320"/>
      <c r="V2" s="320"/>
      <c r="W2" s="320"/>
      <c r="X2" s="320"/>
      <c r="Y2" s="320"/>
      <c r="Z2" s="320"/>
      <c r="AA2" s="320"/>
      <c r="AB2" s="295"/>
      <c r="AC2" s="295"/>
      <c r="AD2" s="295"/>
      <c r="AE2" s="295"/>
      <c r="AF2" s="295"/>
      <c r="AG2" s="295"/>
      <c r="AH2" s="295"/>
      <c r="AI2" s="295"/>
      <c r="AJ2" s="295"/>
      <c r="AK2" s="295"/>
      <c r="AL2" s="295"/>
    </row>
    <row r="3" spans="1:38" s="3" customFormat="1" ht="57.2" customHeight="1" x14ac:dyDescent="0.2">
      <c r="A3" s="20" t="s">
        <v>462</v>
      </c>
      <c r="B3" s="21" t="s">
        <v>6</v>
      </c>
      <c r="C3" s="20" t="s">
        <v>11</v>
      </c>
      <c r="D3" s="20" t="s">
        <v>463</v>
      </c>
      <c r="E3" s="20" t="s">
        <v>16</v>
      </c>
      <c r="F3" s="21" t="s">
        <v>23</v>
      </c>
      <c r="G3" s="21" t="s">
        <v>24</v>
      </c>
      <c r="H3" s="21" t="s">
        <v>25</v>
      </c>
      <c r="I3" s="21" t="s">
        <v>8</v>
      </c>
      <c r="J3" s="22" t="s">
        <v>12</v>
      </c>
      <c r="K3" s="21" t="s">
        <v>13</v>
      </c>
      <c r="L3" s="102" t="s">
        <v>703</v>
      </c>
      <c r="M3" s="102" t="s">
        <v>704</v>
      </c>
      <c r="N3" s="102" t="s">
        <v>699</v>
      </c>
      <c r="O3" s="102" t="s">
        <v>619</v>
      </c>
      <c r="P3" s="102" t="s">
        <v>700</v>
      </c>
      <c r="Q3" s="102" t="s">
        <v>701</v>
      </c>
      <c r="R3" s="102" t="s">
        <v>702</v>
      </c>
      <c r="S3" s="25" t="s">
        <v>0</v>
      </c>
      <c r="T3" s="26" t="s">
        <v>2</v>
      </c>
      <c r="U3" s="209">
        <v>45799</v>
      </c>
      <c r="V3" s="209">
        <v>45799</v>
      </c>
      <c r="W3" s="209">
        <v>45799</v>
      </c>
      <c r="X3" s="209">
        <v>45434</v>
      </c>
      <c r="Y3" s="209">
        <v>45804</v>
      </c>
      <c r="Z3" s="209">
        <v>45804</v>
      </c>
      <c r="AA3" s="209">
        <v>45804</v>
      </c>
      <c r="AB3" s="28" t="s">
        <v>1</v>
      </c>
      <c r="AC3" s="28" t="s">
        <v>1</v>
      </c>
      <c r="AD3" s="28" t="s">
        <v>1</v>
      </c>
      <c r="AE3" s="28" t="s">
        <v>1</v>
      </c>
      <c r="AF3" s="28" t="s">
        <v>1</v>
      </c>
      <c r="AG3" s="28" t="s">
        <v>1</v>
      </c>
      <c r="AH3" s="28" t="s">
        <v>1</v>
      </c>
      <c r="AI3" s="28" t="s">
        <v>1</v>
      </c>
      <c r="AJ3" s="28" t="s">
        <v>1</v>
      </c>
      <c r="AK3" s="28" t="s">
        <v>1</v>
      </c>
      <c r="AL3" s="28" t="s">
        <v>1</v>
      </c>
    </row>
    <row r="4" spans="1:38" ht="39.950000000000003" customHeight="1" x14ac:dyDescent="0.25">
      <c r="A4" s="75">
        <v>1</v>
      </c>
      <c r="B4" s="76" t="s">
        <v>467</v>
      </c>
      <c r="C4" s="77">
        <v>1</v>
      </c>
      <c r="D4" s="78" t="s">
        <v>541</v>
      </c>
      <c r="E4" s="79" t="s">
        <v>468</v>
      </c>
      <c r="F4" s="46" t="s">
        <v>469</v>
      </c>
      <c r="G4" s="54" t="s">
        <v>601</v>
      </c>
      <c r="H4" s="38" t="s">
        <v>597</v>
      </c>
      <c r="I4" s="98">
        <v>33903026</v>
      </c>
      <c r="J4" s="100">
        <v>38.409999999999997</v>
      </c>
      <c r="K4" s="8">
        <v>2</v>
      </c>
      <c r="L4" s="109">
        <f>IF(SUM(U4:AL4)&gt;K4+N4,K4+N4,SUM(U4:AL4))</f>
        <v>2</v>
      </c>
      <c r="M4" s="109">
        <f>(SUM(U4:AL4))</f>
        <v>2</v>
      </c>
      <c r="N4" s="120"/>
      <c r="O4" s="119">
        <f>ROUND(IF(K4*0.25-0.5&lt;0,0,K4*0.25-0.5),0)-R4-P4</f>
        <v>0</v>
      </c>
      <c r="P4" s="120"/>
      <c r="Q4" s="120"/>
      <c r="R4" s="120"/>
      <c r="S4" s="13">
        <f>K4+N4+P4+Q4-M4</f>
        <v>0</v>
      </c>
      <c r="T4" s="14" t="str">
        <f t="shared" ref="T4:T58" si="0">IF(S4&lt;0,"ATENÇÃO","OK")</f>
        <v>OK</v>
      </c>
      <c r="U4" s="197"/>
      <c r="V4" s="197"/>
      <c r="W4" s="197"/>
      <c r="X4" s="204"/>
      <c r="Y4" s="204"/>
      <c r="Z4" s="204"/>
      <c r="AA4" s="198">
        <v>2</v>
      </c>
      <c r="AB4" s="30"/>
      <c r="AC4" s="30"/>
      <c r="AD4" s="30"/>
      <c r="AE4" s="30"/>
      <c r="AF4" s="30"/>
      <c r="AG4" s="31"/>
      <c r="AH4" s="31"/>
      <c r="AI4" s="31"/>
      <c r="AJ4" s="31"/>
      <c r="AK4" s="31"/>
      <c r="AL4" s="31"/>
    </row>
    <row r="5" spans="1:38" ht="39.950000000000003" customHeight="1" x14ac:dyDescent="0.25">
      <c r="A5" s="80">
        <v>2</v>
      </c>
      <c r="B5" s="81" t="s">
        <v>470</v>
      </c>
      <c r="C5" s="82">
        <v>2</v>
      </c>
      <c r="D5" s="83" t="s">
        <v>542</v>
      </c>
      <c r="E5" s="84" t="s">
        <v>471</v>
      </c>
      <c r="F5" s="85" t="s">
        <v>472</v>
      </c>
      <c r="G5" s="97">
        <v>105961017</v>
      </c>
      <c r="H5" s="238" t="s">
        <v>597</v>
      </c>
      <c r="I5" s="99">
        <v>33903017</v>
      </c>
      <c r="J5" s="101">
        <v>33.200000000000003</v>
      </c>
      <c r="K5" s="8">
        <v>0</v>
      </c>
      <c r="L5" s="109">
        <f t="shared" ref="L5:L58" si="1">IF(SUM(U5:AL5)&gt;K5+N5,K5+N5,SUM(U5:AL5))</f>
        <v>0</v>
      </c>
      <c r="M5" s="109">
        <f t="shared" ref="M5:M58" si="2">(SUM(U5:AL5))</f>
        <v>0</v>
      </c>
      <c r="N5" s="120"/>
      <c r="O5" s="119">
        <f t="shared" ref="O5:O58" si="3">ROUND(IF(K5*0.25-0.5&lt;0,0,K5*0.25-0.5),0)-R5-P5</f>
        <v>0</v>
      </c>
      <c r="P5" s="120"/>
      <c r="Q5" s="120"/>
      <c r="R5" s="120"/>
      <c r="S5" s="13">
        <f t="shared" ref="S5:S58" si="4">K5+N5+P5+Q5-M5</f>
        <v>0</v>
      </c>
      <c r="T5" s="14" t="str">
        <f>IF(S5&lt;0,"ATENÇÃO","OK")</f>
        <v>OK</v>
      </c>
      <c r="U5" s="197"/>
      <c r="V5" s="197"/>
      <c r="W5" s="197"/>
      <c r="X5" s="204"/>
      <c r="Y5" s="204"/>
      <c r="Z5" s="204"/>
      <c r="AA5" s="204"/>
      <c r="AB5" s="30"/>
      <c r="AC5" s="30"/>
      <c r="AD5" s="30"/>
      <c r="AE5" s="30"/>
      <c r="AF5" s="30"/>
      <c r="AG5" s="31"/>
      <c r="AH5" s="31"/>
      <c r="AI5" s="31"/>
      <c r="AJ5" s="31"/>
      <c r="AK5" s="31"/>
      <c r="AL5" s="31"/>
    </row>
    <row r="6" spans="1:38" ht="39.950000000000003" customHeight="1" x14ac:dyDescent="0.25">
      <c r="A6" s="305">
        <v>3</v>
      </c>
      <c r="B6" s="307" t="s">
        <v>473</v>
      </c>
      <c r="C6" s="77">
        <v>3</v>
      </c>
      <c r="D6" s="67" t="s">
        <v>543</v>
      </c>
      <c r="E6" s="68" t="s">
        <v>474</v>
      </c>
      <c r="F6" s="46" t="s">
        <v>472</v>
      </c>
      <c r="G6" s="54" t="s">
        <v>602</v>
      </c>
      <c r="H6" s="38" t="s">
        <v>597</v>
      </c>
      <c r="I6" s="98">
        <v>33903017</v>
      </c>
      <c r="J6" s="100">
        <v>36.270000000000003</v>
      </c>
      <c r="K6" s="8">
        <v>21</v>
      </c>
      <c r="L6" s="109">
        <f t="shared" si="1"/>
        <v>21</v>
      </c>
      <c r="M6" s="109">
        <f t="shared" si="2"/>
        <v>21</v>
      </c>
      <c r="N6" s="120"/>
      <c r="O6" s="119">
        <f t="shared" si="3"/>
        <v>5</v>
      </c>
      <c r="P6" s="120"/>
      <c r="Q6" s="120"/>
      <c r="R6" s="120"/>
      <c r="S6" s="13">
        <f t="shared" si="4"/>
        <v>0</v>
      </c>
      <c r="T6" s="14" t="str">
        <f t="shared" si="0"/>
        <v>OK</v>
      </c>
      <c r="U6" s="198">
        <v>20</v>
      </c>
      <c r="V6" s="197"/>
      <c r="W6" s="197"/>
      <c r="X6" s="204"/>
      <c r="Y6" s="204"/>
      <c r="Z6" s="212">
        <v>1</v>
      </c>
      <c r="AA6" s="204"/>
      <c r="AB6" s="30"/>
      <c r="AC6" s="30"/>
      <c r="AD6" s="30"/>
      <c r="AE6" s="30"/>
      <c r="AF6" s="30"/>
      <c r="AG6" s="31"/>
      <c r="AH6" s="31"/>
      <c r="AI6" s="31"/>
      <c r="AJ6" s="31"/>
      <c r="AK6" s="31"/>
      <c r="AL6" s="31"/>
    </row>
    <row r="7" spans="1:38" ht="39.950000000000003" customHeight="1" x14ac:dyDescent="0.25">
      <c r="A7" s="306"/>
      <c r="B7" s="308"/>
      <c r="C7" s="77">
        <v>4</v>
      </c>
      <c r="D7" s="67" t="s">
        <v>544</v>
      </c>
      <c r="E7" s="68" t="s">
        <v>475</v>
      </c>
      <c r="F7" s="46" t="s">
        <v>476</v>
      </c>
      <c r="G7" s="54">
        <v>25097009</v>
      </c>
      <c r="H7" s="38" t="s">
        <v>597</v>
      </c>
      <c r="I7" s="98">
        <v>33903017</v>
      </c>
      <c r="J7" s="100">
        <v>32.130000000000003</v>
      </c>
      <c r="K7" s="8">
        <v>24</v>
      </c>
      <c r="L7" s="109">
        <f t="shared" si="1"/>
        <v>24</v>
      </c>
      <c r="M7" s="109">
        <f t="shared" si="2"/>
        <v>24</v>
      </c>
      <c r="N7" s="120"/>
      <c r="O7" s="119">
        <f t="shared" si="3"/>
        <v>6</v>
      </c>
      <c r="P7" s="120"/>
      <c r="Q7" s="120"/>
      <c r="R7" s="120"/>
      <c r="S7" s="13">
        <f t="shared" si="4"/>
        <v>0</v>
      </c>
      <c r="T7" s="14" t="str">
        <f t="shared" si="0"/>
        <v>OK</v>
      </c>
      <c r="U7" s="198">
        <v>20</v>
      </c>
      <c r="V7" s="197"/>
      <c r="W7" s="197"/>
      <c r="X7" s="204"/>
      <c r="Y7" s="204"/>
      <c r="Z7" s="212">
        <v>4</v>
      </c>
      <c r="AA7" s="204"/>
      <c r="AB7" s="30"/>
      <c r="AC7" s="30"/>
      <c r="AD7" s="30"/>
      <c r="AE7" s="30"/>
      <c r="AF7" s="30"/>
      <c r="AG7" s="31"/>
      <c r="AH7" s="31"/>
      <c r="AI7" s="31"/>
      <c r="AJ7" s="31"/>
      <c r="AK7" s="31"/>
      <c r="AL7" s="31"/>
    </row>
    <row r="8" spans="1:38" ht="39.950000000000003" customHeight="1" x14ac:dyDescent="0.25">
      <c r="A8" s="309">
        <v>4</v>
      </c>
      <c r="B8" s="311" t="s">
        <v>477</v>
      </c>
      <c r="C8" s="82">
        <v>5</v>
      </c>
      <c r="D8" s="83" t="s">
        <v>545</v>
      </c>
      <c r="E8" s="84" t="s">
        <v>478</v>
      </c>
      <c r="F8" s="85" t="s">
        <v>472</v>
      </c>
      <c r="G8" s="97">
        <v>77500014</v>
      </c>
      <c r="H8" s="238" t="s">
        <v>597</v>
      </c>
      <c r="I8" s="99">
        <v>33903017</v>
      </c>
      <c r="J8" s="101">
        <v>28</v>
      </c>
      <c r="K8" s="8">
        <v>20</v>
      </c>
      <c r="L8" s="109">
        <f t="shared" si="1"/>
        <v>20</v>
      </c>
      <c r="M8" s="109">
        <f t="shared" si="2"/>
        <v>20</v>
      </c>
      <c r="N8" s="120"/>
      <c r="O8" s="119">
        <f t="shared" si="3"/>
        <v>5</v>
      </c>
      <c r="P8" s="120"/>
      <c r="Q8" s="120"/>
      <c r="R8" s="120"/>
      <c r="S8" s="13">
        <f t="shared" si="4"/>
        <v>0</v>
      </c>
      <c r="T8" s="14" t="str">
        <f t="shared" si="0"/>
        <v>OK</v>
      </c>
      <c r="U8" s="197"/>
      <c r="V8" s="198">
        <v>20</v>
      </c>
      <c r="W8" s="197"/>
      <c r="X8" s="204"/>
      <c r="Y8" s="204"/>
      <c r="Z8" s="204"/>
      <c r="AA8" s="204"/>
      <c r="AB8" s="30"/>
      <c r="AC8" s="30"/>
      <c r="AD8" s="30"/>
      <c r="AE8" s="30"/>
      <c r="AF8" s="30"/>
      <c r="AG8" s="31"/>
      <c r="AH8" s="31"/>
      <c r="AI8" s="31"/>
      <c r="AJ8" s="31"/>
      <c r="AK8" s="31"/>
      <c r="AL8" s="31"/>
    </row>
    <row r="9" spans="1:38" ht="39.950000000000003" customHeight="1" x14ac:dyDescent="0.25">
      <c r="A9" s="310"/>
      <c r="B9" s="312"/>
      <c r="C9" s="82">
        <v>6</v>
      </c>
      <c r="D9" s="86" t="s">
        <v>546</v>
      </c>
      <c r="E9" s="87" t="s">
        <v>479</v>
      </c>
      <c r="F9" s="88" t="s">
        <v>480</v>
      </c>
      <c r="G9" s="97">
        <v>77500014</v>
      </c>
      <c r="H9" s="238" t="s">
        <v>597</v>
      </c>
      <c r="I9" s="99" t="s">
        <v>600</v>
      </c>
      <c r="J9" s="101">
        <v>665</v>
      </c>
      <c r="K9" s="8"/>
      <c r="L9" s="109">
        <f t="shared" si="1"/>
        <v>0</v>
      </c>
      <c r="M9" s="109">
        <f t="shared" si="2"/>
        <v>0</v>
      </c>
      <c r="N9" s="120"/>
      <c r="O9" s="119">
        <f t="shared" si="3"/>
        <v>0</v>
      </c>
      <c r="P9" s="120"/>
      <c r="Q9" s="120"/>
      <c r="R9" s="120"/>
      <c r="S9" s="13">
        <f t="shared" si="4"/>
        <v>0</v>
      </c>
      <c r="T9" s="14" t="str">
        <f t="shared" si="0"/>
        <v>OK</v>
      </c>
      <c r="U9" s="197"/>
      <c r="V9" s="197"/>
      <c r="W9" s="197"/>
      <c r="X9" s="204"/>
      <c r="Y9" s="204"/>
      <c r="Z9" s="204"/>
      <c r="AA9" s="204"/>
      <c r="AB9" s="30"/>
      <c r="AC9" s="30"/>
      <c r="AD9" s="30"/>
      <c r="AE9" s="30"/>
      <c r="AF9" s="30"/>
      <c r="AG9" s="31"/>
      <c r="AH9" s="31"/>
      <c r="AI9" s="31"/>
      <c r="AJ9" s="31"/>
      <c r="AK9" s="31"/>
      <c r="AL9" s="31"/>
    </row>
    <row r="10" spans="1:38" ht="39.950000000000003" customHeight="1" x14ac:dyDescent="0.25">
      <c r="A10" s="310"/>
      <c r="B10" s="312"/>
      <c r="C10" s="82">
        <v>7</v>
      </c>
      <c r="D10" s="89" t="s">
        <v>547</v>
      </c>
      <c r="E10" s="87" t="s">
        <v>481</v>
      </c>
      <c r="F10" s="88" t="s">
        <v>480</v>
      </c>
      <c r="G10" s="97">
        <v>77500014</v>
      </c>
      <c r="H10" s="238" t="s">
        <v>597</v>
      </c>
      <c r="I10" s="99" t="s">
        <v>600</v>
      </c>
      <c r="J10" s="101">
        <v>246</v>
      </c>
      <c r="K10" s="8"/>
      <c r="L10" s="109">
        <f t="shared" si="1"/>
        <v>0</v>
      </c>
      <c r="M10" s="109">
        <f t="shared" si="2"/>
        <v>0</v>
      </c>
      <c r="N10" s="120"/>
      <c r="O10" s="119">
        <f t="shared" si="3"/>
        <v>0</v>
      </c>
      <c r="P10" s="120"/>
      <c r="Q10" s="120"/>
      <c r="R10" s="120"/>
      <c r="S10" s="13">
        <f t="shared" si="4"/>
        <v>0</v>
      </c>
      <c r="T10" s="14" t="str">
        <f t="shared" si="0"/>
        <v>OK</v>
      </c>
      <c r="U10" s="197"/>
      <c r="V10" s="197"/>
      <c r="W10" s="197"/>
      <c r="X10" s="204"/>
      <c r="Y10" s="204"/>
      <c r="Z10" s="204"/>
      <c r="AA10" s="204"/>
      <c r="AB10" s="30"/>
      <c r="AC10" s="30"/>
      <c r="AD10" s="30"/>
      <c r="AE10" s="30"/>
      <c r="AF10" s="30"/>
      <c r="AG10" s="31"/>
      <c r="AH10" s="31"/>
      <c r="AI10" s="31"/>
      <c r="AJ10" s="31"/>
      <c r="AK10" s="31"/>
      <c r="AL10" s="31"/>
    </row>
    <row r="11" spans="1:38" ht="39.950000000000003" customHeight="1" x14ac:dyDescent="0.25">
      <c r="A11" s="310"/>
      <c r="B11" s="312"/>
      <c r="C11" s="82">
        <v>8</v>
      </c>
      <c r="D11" s="90" t="s">
        <v>548</v>
      </c>
      <c r="E11" s="87" t="s">
        <v>482</v>
      </c>
      <c r="F11" s="85" t="s">
        <v>472</v>
      </c>
      <c r="G11" s="97">
        <v>125377006</v>
      </c>
      <c r="H11" s="238" t="s">
        <v>597</v>
      </c>
      <c r="I11" s="97">
        <v>33903017</v>
      </c>
      <c r="J11" s="101">
        <v>30</v>
      </c>
      <c r="K11" s="8">
        <v>20</v>
      </c>
      <c r="L11" s="109">
        <f t="shared" si="1"/>
        <v>20</v>
      </c>
      <c r="M11" s="109">
        <f t="shared" si="2"/>
        <v>20</v>
      </c>
      <c r="N11" s="120"/>
      <c r="O11" s="119">
        <f t="shared" si="3"/>
        <v>5</v>
      </c>
      <c r="P11" s="120"/>
      <c r="Q11" s="120"/>
      <c r="R11" s="120"/>
      <c r="S11" s="13">
        <f t="shared" si="4"/>
        <v>0</v>
      </c>
      <c r="T11" s="14" t="str">
        <f t="shared" si="0"/>
        <v>OK</v>
      </c>
      <c r="U11" s="197"/>
      <c r="V11" s="198">
        <v>20</v>
      </c>
      <c r="W11" s="197"/>
      <c r="X11" s="204"/>
      <c r="Y11" s="204"/>
      <c r="Z11" s="204"/>
      <c r="AA11" s="197"/>
      <c r="AB11" s="30"/>
      <c r="AC11" s="30"/>
      <c r="AD11" s="30"/>
      <c r="AE11" s="30"/>
      <c r="AF11" s="30"/>
      <c r="AG11" s="31"/>
      <c r="AH11" s="31"/>
      <c r="AI11" s="31"/>
      <c r="AJ11" s="31"/>
      <c r="AK11" s="31"/>
      <c r="AL11" s="31"/>
    </row>
    <row r="12" spans="1:38" ht="39.950000000000003" customHeight="1" x14ac:dyDescent="0.25">
      <c r="A12" s="310"/>
      <c r="B12" s="312"/>
      <c r="C12" s="82">
        <v>9</v>
      </c>
      <c r="D12" s="86" t="s">
        <v>549</v>
      </c>
      <c r="E12" s="91" t="s">
        <v>483</v>
      </c>
      <c r="F12" s="85" t="s">
        <v>472</v>
      </c>
      <c r="G12" s="97">
        <v>125377006</v>
      </c>
      <c r="H12" s="238" t="s">
        <v>597</v>
      </c>
      <c r="I12" s="97">
        <v>33903017</v>
      </c>
      <c r="J12" s="101">
        <v>930</v>
      </c>
      <c r="K12" s="8"/>
      <c r="L12" s="109">
        <f t="shared" si="1"/>
        <v>0</v>
      </c>
      <c r="M12" s="109">
        <f t="shared" si="2"/>
        <v>0</v>
      </c>
      <c r="N12" s="120"/>
      <c r="O12" s="119">
        <f t="shared" si="3"/>
        <v>0</v>
      </c>
      <c r="P12" s="120"/>
      <c r="Q12" s="120"/>
      <c r="R12" s="120"/>
      <c r="S12" s="13">
        <f t="shared" si="4"/>
        <v>0</v>
      </c>
      <c r="T12" s="14" t="str">
        <f t="shared" si="0"/>
        <v>OK</v>
      </c>
      <c r="U12" s="197"/>
      <c r="V12" s="197"/>
      <c r="W12" s="197"/>
      <c r="X12" s="204"/>
      <c r="Y12" s="204"/>
      <c r="Z12" s="204"/>
      <c r="AA12" s="204"/>
      <c r="AB12" s="30"/>
      <c r="AC12" s="30"/>
      <c r="AD12" s="30"/>
      <c r="AE12" s="30"/>
      <c r="AF12" s="30"/>
      <c r="AG12" s="31"/>
      <c r="AH12" s="31"/>
      <c r="AI12" s="31"/>
      <c r="AJ12" s="31"/>
      <c r="AK12" s="31"/>
      <c r="AL12" s="31"/>
    </row>
    <row r="13" spans="1:38" ht="39.950000000000003" customHeight="1" x14ac:dyDescent="0.25">
      <c r="A13" s="310"/>
      <c r="B13" s="312"/>
      <c r="C13" s="82">
        <v>10</v>
      </c>
      <c r="D13" s="92" t="s">
        <v>550</v>
      </c>
      <c r="E13" s="91" t="s">
        <v>484</v>
      </c>
      <c r="F13" s="85" t="s">
        <v>472</v>
      </c>
      <c r="G13" s="97">
        <v>125377006</v>
      </c>
      <c r="H13" s="238" t="s">
        <v>597</v>
      </c>
      <c r="I13" s="97">
        <v>33903047</v>
      </c>
      <c r="J13" s="101">
        <v>380</v>
      </c>
      <c r="K13" s="8"/>
      <c r="L13" s="109">
        <f t="shared" si="1"/>
        <v>0</v>
      </c>
      <c r="M13" s="109">
        <f t="shared" si="2"/>
        <v>0</v>
      </c>
      <c r="N13" s="120"/>
      <c r="O13" s="119">
        <f t="shared" si="3"/>
        <v>0</v>
      </c>
      <c r="P13" s="120"/>
      <c r="Q13" s="120"/>
      <c r="R13" s="120"/>
      <c r="S13" s="13">
        <f t="shared" si="4"/>
        <v>0</v>
      </c>
      <c r="T13" s="14" t="str">
        <f t="shared" si="0"/>
        <v>OK</v>
      </c>
      <c r="U13" s="197"/>
      <c r="V13" s="197"/>
      <c r="W13" s="197"/>
      <c r="X13" s="204"/>
      <c r="Y13" s="204"/>
      <c r="Z13" s="204"/>
      <c r="AA13" s="204"/>
      <c r="AB13" s="30"/>
      <c r="AC13" s="30"/>
      <c r="AD13" s="30"/>
      <c r="AE13" s="30"/>
      <c r="AF13" s="30"/>
      <c r="AG13" s="31"/>
      <c r="AH13" s="31"/>
      <c r="AI13" s="31"/>
      <c r="AJ13" s="31"/>
      <c r="AK13" s="31"/>
      <c r="AL13" s="31"/>
    </row>
    <row r="14" spans="1:38" ht="45" customHeight="1" x14ac:dyDescent="0.25">
      <c r="A14" s="310"/>
      <c r="B14" s="312"/>
      <c r="C14" s="82">
        <v>11</v>
      </c>
      <c r="D14" s="90" t="s">
        <v>551</v>
      </c>
      <c r="E14" s="91" t="s">
        <v>485</v>
      </c>
      <c r="F14" s="85" t="s">
        <v>472</v>
      </c>
      <c r="G14" s="97">
        <v>125377006</v>
      </c>
      <c r="H14" s="238" t="s">
        <v>597</v>
      </c>
      <c r="I14" s="97">
        <v>33903047</v>
      </c>
      <c r="J14" s="101">
        <v>31</v>
      </c>
      <c r="K14" s="8"/>
      <c r="L14" s="109">
        <f t="shared" si="1"/>
        <v>0</v>
      </c>
      <c r="M14" s="109">
        <f t="shared" si="2"/>
        <v>0</v>
      </c>
      <c r="N14" s="120"/>
      <c r="O14" s="119">
        <f t="shared" si="3"/>
        <v>0</v>
      </c>
      <c r="P14" s="120"/>
      <c r="Q14" s="120"/>
      <c r="R14" s="120"/>
      <c r="S14" s="13">
        <f t="shared" si="4"/>
        <v>0</v>
      </c>
      <c r="T14" s="14" t="str">
        <f t="shared" si="0"/>
        <v>OK</v>
      </c>
      <c r="U14" s="197"/>
      <c r="V14" s="197"/>
      <c r="W14" s="197"/>
      <c r="X14" s="204"/>
      <c r="Y14" s="205"/>
      <c r="Z14" s="204"/>
      <c r="AA14" s="204"/>
      <c r="AB14" s="30"/>
      <c r="AC14" s="30"/>
      <c r="AD14" s="30"/>
      <c r="AE14" s="30"/>
      <c r="AF14" s="30"/>
      <c r="AG14" s="31"/>
      <c r="AH14" s="31"/>
      <c r="AI14" s="31"/>
      <c r="AJ14" s="31"/>
      <c r="AK14" s="31"/>
      <c r="AL14" s="31"/>
    </row>
    <row r="15" spans="1:38" ht="39.950000000000003" customHeight="1" x14ac:dyDescent="0.25">
      <c r="A15" s="310"/>
      <c r="B15" s="312"/>
      <c r="C15" s="82">
        <v>12</v>
      </c>
      <c r="D15" s="86" t="s">
        <v>552</v>
      </c>
      <c r="E15" s="87" t="s">
        <v>486</v>
      </c>
      <c r="F15" s="85" t="s">
        <v>472</v>
      </c>
      <c r="G15" s="97">
        <v>504220065</v>
      </c>
      <c r="H15" s="238" t="s">
        <v>597</v>
      </c>
      <c r="I15" s="99" t="s">
        <v>600</v>
      </c>
      <c r="J15" s="101">
        <v>150</v>
      </c>
      <c r="K15" s="8">
        <v>13</v>
      </c>
      <c r="L15" s="109">
        <f t="shared" si="1"/>
        <v>10</v>
      </c>
      <c r="M15" s="109">
        <f t="shared" si="2"/>
        <v>10</v>
      </c>
      <c r="N15" s="120"/>
      <c r="O15" s="119">
        <f t="shared" si="3"/>
        <v>3</v>
      </c>
      <c r="P15" s="120"/>
      <c r="Q15" s="120"/>
      <c r="R15" s="120"/>
      <c r="S15" s="13">
        <f t="shared" si="4"/>
        <v>3</v>
      </c>
      <c r="T15" s="14" t="str">
        <f t="shared" si="0"/>
        <v>OK</v>
      </c>
      <c r="U15" s="197"/>
      <c r="V15" s="198">
        <v>10</v>
      </c>
      <c r="W15" s="197"/>
      <c r="X15" s="204"/>
      <c r="Y15" s="205"/>
      <c r="Z15" s="204"/>
      <c r="AA15" s="204"/>
      <c r="AB15" s="30"/>
      <c r="AC15" s="30"/>
      <c r="AD15" s="30"/>
      <c r="AE15" s="30"/>
      <c r="AF15" s="30"/>
      <c r="AG15" s="31"/>
      <c r="AH15" s="31"/>
      <c r="AI15" s="31"/>
      <c r="AJ15" s="31"/>
      <c r="AK15" s="31"/>
      <c r="AL15" s="31"/>
    </row>
    <row r="16" spans="1:38" ht="39.950000000000003" customHeight="1" x14ac:dyDescent="0.25">
      <c r="A16" s="310"/>
      <c r="B16" s="313"/>
      <c r="C16" s="82">
        <v>13</v>
      </c>
      <c r="D16" s="92" t="s">
        <v>553</v>
      </c>
      <c r="E16" s="91" t="s">
        <v>487</v>
      </c>
      <c r="F16" s="85" t="s">
        <v>472</v>
      </c>
      <c r="G16" s="97">
        <v>504220065</v>
      </c>
      <c r="H16" s="238" t="s">
        <v>597</v>
      </c>
      <c r="I16" s="99" t="s">
        <v>600</v>
      </c>
      <c r="J16" s="101">
        <v>285</v>
      </c>
      <c r="K16" s="8"/>
      <c r="L16" s="109">
        <f t="shared" si="1"/>
        <v>0</v>
      </c>
      <c r="M16" s="109">
        <f t="shared" si="2"/>
        <v>0</v>
      </c>
      <c r="N16" s="120"/>
      <c r="O16" s="119">
        <f t="shared" si="3"/>
        <v>0</v>
      </c>
      <c r="P16" s="120"/>
      <c r="Q16" s="120"/>
      <c r="R16" s="120"/>
      <c r="S16" s="13">
        <f t="shared" si="4"/>
        <v>0</v>
      </c>
      <c r="T16" s="14" t="str">
        <f t="shared" si="0"/>
        <v>OK</v>
      </c>
      <c r="U16" s="197"/>
      <c r="V16" s="197"/>
      <c r="W16" s="197"/>
      <c r="X16" s="204"/>
      <c r="Y16" s="205"/>
      <c r="Z16" s="204"/>
      <c r="AA16" s="204"/>
      <c r="AB16" s="30"/>
      <c r="AC16" s="30"/>
      <c r="AD16" s="30"/>
      <c r="AE16" s="30"/>
      <c r="AF16" s="30"/>
      <c r="AG16" s="31"/>
      <c r="AH16" s="31"/>
      <c r="AI16" s="31"/>
      <c r="AJ16" s="31"/>
      <c r="AK16" s="31"/>
      <c r="AL16" s="31"/>
    </row>
    <row r="17" spans="1:38" ht="39.950000000000003" customHeight="1" x14ac:dyDescent="0.25">
      <c r="A17" s="305">
        <v>5</v>
      </c>
      <c r="B17" s="307" t="s">
        <v>488</v>
      </c>
      <c r="C17" s="77">
        <v>14</v>
      </c>
      <c r="D17" s="67" t="s">
        <v>554</v>
      </c>
      <c r="E17" s="68" t="s">
        <v>489</v>
      </c>
      <c r="F17" s="46" t="s">
        <v>472</v>
      </c>
      <c r="G17" s="54">
        <v>79588061</v>
      </c>
      <c r="H17" s="38" t="s">
        <v>597</v>
      </c>
      <c r="I17" s="54">
        <v>33903017</v>
      </c>
      <c r="J17" s="100">
        <v>501.2</v>
      </c>
      <c r="K17" s="8"/>
      <c r="L17" s="109">
        <f t="shared" si="1"/>
        <v>0</v>
      </c>
      <c r="M17" s="109">
        <f t="shared" si="2"/>
        <v>0</v>
      </c>
      <c r="N17" s="120"/>
      <c r="O17" s="119">
        <f t="shared" si="3"/>
        <v>0</v>
      </c>
      <c r="P17" s="120"/>
      <c r="Q17" s="120"/>
      <c r="R17" s="120"/>
      <c r="S17" s="13">
        <f t="shared" si="4"/>
        <v>0</v>
      </c>
      <c r="T17" s="14" t="str">
        <f t="shared" si="0"/>
        <v>OK</v>
      </c>
      <c r="U17" s="197"/>
      <c r="V17" s="197"/>
      <c r="W17" s="197"/>
      <c r="X17" s="204"/>
      <c r="Y17" s="205"/>
      <c r="Z17" s="204"/>
      <c r="AA17" s="204"/>
      <c r="AB17" s="30"/>
      <c r="AC17" s="30"/>
      <c r="AD17" s="30"/>
      <c r="AE17" s="30"/>
      <c r="AF17" s="30"/>
      <c r="AG17" s="31"/>
      <c r="AH17" s="31"/>
      <c r="AI17" s="31"/>
      <c r="AJ17" s="31"/>
      <c r="AK17" s="31"/>
      <c r="AL17" s="31"/>
    </row>
    <row r="18" spans="1:38" ht="39.950000000000003" customHeight="1" x14ac:dyDescent="0.25">
      <c r="A18" s="306"/>
      <c r="B18" s="314"/>
      <c r="C18" s="77">
        <v>15</v>
      </c>
      <c r="D18" s="67" t="s">
        <v>555</v>
      </c>
      <c r="E18" s="68" t="s">
        <v>490</v>
      </c>
      <c r="F18" s="46" t="s">
        <v>472</v>
      </c>
      <c r="G18" s="54">
        <v>79588061</v>
      </c>
      <c r="H18" s="38" t="s">
        <v>597</v>
      </c>
      <c r="I18" s="54">
        <v>33903017</v>
      </c>
      <c r="J18" s="100">
        <v>677.7</v>
      </c>
      <c r="K18" s="8"/>
      <c r="L18" s="109">
        <f t="shared" si="1"/>
        <v>0</v>
      </c>
      <c r="M18" s="109">
        <f t="shared" si="2"/>
        <v>0</v>
      </c>
      <c r="N18" s="120"/>
      <c r="O18" s="119">
        <f t="shared" si="3"/>
        <v>0</v>
      </c>
      <c r="P18" s="120"/>
      <c r="Q18" s="120"/>
      <c r="R18" s="120"/>
      <c r="S18" s="13">
        <f t="shared" si="4"/>
        <v>0</v>
      </c>
      <c r="T18" s="14" t="str">
        <f t="shared" si="0"/>
        <v>OK</v>
      </c>
      <c r="U18" s="197"/>
      <c r="V18" s="197"/>
      <c r="W18" s="197"/>
      <c r="X18" s="204"/>
      <c r="Y18" s="205"/>
      <c r="Z18" s="204"/>
      <c r="AA18" s="204"/>
      <c r="AB18" s="30"/>
      <c r="AC18" s="30"/>
      <c r="AD18" s="30"/>
      <c r="AE18" s="30"/>
      <c r="AF18" s="30"/>
      <c r="AG18" s="31"/>
      <c r="AH18" s="31"/>
      <c r="AI18" s="31"/>
      <c r="AJ18" s="31"/>
      <c r="AK18" s="31"/>
      <c r="AL18" s="31"/>
    </row>
    <row r="19" spans="1:38" ht="39.950000000000003" customHeight="1" x14ac:dyDescent="0.25">
      <c r="A19" s="306"/>
      <c r="B19" s="308"/>
      <c r="C19" s="77">
        <v>16</v>
      </c>
      <c r="D19" s="67" t="s">
        <v>556</v>
      </c>
      <c r="E19" s="68" t="s">
        <v>491</v>
      </c>
      <c r="F19" s="46" t="s">
        <v>472</v>
      </c>
      <c r="G19" s="54">
        <v>79588061</v>
      </c>
      <c r="H19" s="38" t="s">
        <v>597</v>
      </c>
      <c r="I19" s="54" t="s">
        <v>15</v>
      </c>
      <c r="J19" s="100">
        <v>460.2</v>
      </c>
      <c r="K19" s="8"/>
      <c r="L19" s="109">
        <f t="shared" si="1"/>
        <v>0</v>
      </c>
      <c r="M19" s="109">
        <f t="shared" si="2"/>
        <v>0</v>
      </c>
      <c r="N19" s="120"/>
      <c r="O19" s="119">
        <f t="shared" si="3"/>
        <v>0</v>
      </c>
      <c r="P19" s="120"/>
      <c r="Q19" s="120"/>
      <c r="R19" s="120"/>
      <c r="S19" s="13">
        <f t="shared" si="4"/>
        <v>0</v>
      </c>
      <c r="T19" s="14" t="str">
        <f t="shared" si="0"/>
        <v>OK</v>
      </c>
      <c r="U19" s="197"/>
      <c r="V19" s="197"/>
      <c r="W19" s="197"/>
      <c r="X19" s="204"/>
      <c r="Y19" s="205"/>
      <c r="Z19" s="204"/>
      <c r="AA19" s="204"/>
      <c r="AB19" s="30"/>
      <c r="AC19" s="30"/>
      <c r="AD19" s="30"/>
      <c r="AE19" s="30"/>
      <c r="AF19" s="30"/>
      <c r="AG19" s="31"/>
      <c r="AH19" s="31"/>
      <c r="AI19" s="31"/>
      <c r="AJ19" s="31"/>
      <c r="AK19" s="31"/>
      <c r="AL19" s="31"/>
    </row>
    <row r="20" spans="1:38" ht="39.950000000000003" customHeight="1" x14ac:dyDescent="0.25">
      <c r="A20" s="80">
        <v>6</v>
      </c>
      <c r="B20" s="81" t="s">
        <v>470</v>
      </c>
      <c r="C20" s="82">
        <v>17</v>
      </c>
      <c r="D20" s="90" t="s">
        <v>557</v>
      </c>
      <c r="E20" s="91" t="s">
        <v>492</v>
      </c>
      <c r="F20" s="85" t="s">
        <v>472</v>
      </c>
      <c r="G20" s="97">
        <v>504220069</v>
      </c>
      <c r="H20" s="238" t="s">
        <v>597</v>
      </c>
      <c r="I20" s="97">
        <v>33903017</v>
      </c>
      <c r="J20" s="101">
        <v>621.25</v>
      </c>
      <c r="K20" s="8">
        <v>3</v>
      </c>
      <c r="L20" s="109">
        <f t="shared" si="1"/>
        <v>3</v>
      </c>
      <c r="M20" s="109">
        <f t="shared" si="2"/>
        <v>3</v>
      </c>
      <c r="N20" s="120"/>
      <c r="O20" s="119">
        <f t="shared" si="3"/>
        <v>0</v>
      </c>
      <c r="P20" s="120"/>
      <c r="Q20" s="120"/>
      <c r="R20" s="120"/>
      <c r="S20" s="13">
        <f t="shared" si="4"/>
        <v>0</v>
      </c>
      <c r="T20" s="14" t="str">
        <f t="shared" si="0"/>
        <v>OK</v>
      </c>
      <c r="U20" s="197"/>
      <c r="V20" s="197"/>
      <c r="W20" s="197"/>
      <c r="X20" s="204"/>
      <c r="Y20" s="212">
        <v>3</v>
      </c>
      <c r="Z20" s="204"/>
      <c r="AA20" s="204"/>
      <c r="AB20" s="30"/>
      <c r="AC20" s="30"/>
      <c r="AD20" s="30"/>
      <c r="AE20" s="30"/>
      <c r="AF20" s="30"/>
      <c r="AG20" s="31"/>
      <c r="AH20" s="31"/>
      <c r="AI20" s="31"/>
      <c r="AJ20" s="31"/>
      <c r="AK20" s="31"/>
      <c r="AL20" s="31"/>
    </row>
    <row r="21" spans="1:38" ht="39.950000000000003" customHeight="1" x14ac:dyDescent="0.25">
      <c r="A21" s="305">
        <v>9</v>
      </c>
      <c r="B21" s="307" t="s">
        <v>493</v>
      </c>
      <c r="C21" s="77">
        <v>26</v>
      </c>
      <c r="D21" s="78" t="s">
        <v>558</v>
      </c>
      <c r="E21" s="79" t="s">
        <v>494</v>
      </c>
      <c r="F21" s="46" t="s">
        <v>472</v>
      </c>
      <c r="G21" s="54" t="s">
        <v>596</v>
      </c>
      <c r="H21" s="38" t="s">
        <v>597</v>
      </c>
      <c r="I21" s="54">
        <v>33903017</v>
      </c>
      <c r="J21" s="100">
        <v>105</v>
      </c>
      <c r="K21" s="8"/>
      <c r="L21" s="109">
        <f t="shared" si="1"/>
        <v>0</v>
      </c>
      <c r="M21" s="109">
        <f t="shared" si="2"/>
        <v>0</v>
      </c>
      <c r="N21" s="120"/>
      <c r="O21" s="119">
        <f t="shared" si="3"/>
        <v>0</v>
      </c>
      <c r="P21" s="120"/>
      <c r="Q21" s="120"/>
      <c r="R21" s="120"/>
      <c r="S21" s="13">
        <f t="shared" si="4"/>
        <v>0</v>
      </c>
      <c r="T21" s="14" t="str">
        <f t="shared" si="0"/>
        <v>OK</v>
      </c>
      <c r="U21" s="197"/>
      <c r="V21" s="197"/>
      <c r="W21" s="197"/>
      <c r="X21" s="204"/>
      <c r="Y21" s="205"/>
      <c r="Z21" s="204"/>
      <c r="AA21" s="204"/>
      <c r="AB21" s="30"/>
      <c r="AC21" s="30"/>
      <c r="AD21" s="30"/>
      <c r="AE21" s="30"/>
      <c r="AF21" s="30"/>
      <c r="AG21" s="31"/>
      <c r="AH21" s="31"/>
      <c r="AI21" s="31"/>
      <c r="AJ21" s="31"/>
      <c r="AK21" s="31"/>
      <c r="AL21" s="31"/>
    </row>
    <row r="22" spans="1:38" ht="39.950000000000003" customHeight="1" x14ac:dyDescent="0.25">
      <c r="A22" s="306"/>
      <c r="B22" s="314"/>
      <c r="C22" s="77">
        <v>27</v>
      </c>
      <c r="D22" s="93" t="s">
        <v>559</v>
      </c>
      <c r="E22" s="94" t="s">
        <v>495</v>
      </c>
      <c r="F22" s="43" t="s">
        <v>472</v>
      </c>
      <c r="G22" s="54">
        <v>105392001</v>
      </c>
      <c r="H22" s="38" t="s">
        <v>597</v>
      </c>
      <c r="I22" s="54">
        <v>33903017</v>
      </c>
      <c r="J22" s="100">
        <v>450.09</v>
      </c>
      <c r="K22" s="8"/>
      <c r="L22" s="109">
        <f t="shared" si="1"/>
        <v>0</v>
      </c>
      <c r="M22" s="109">
        <f t="shared" si="2"/>
        <v>0</v>
      </c>
      <c r="N22" s="120"/>
      <c r="O22" s="119">
        <f t="shared" si="3"/>
        <v>0</v>
      </c>
      <c r="P22" s="120"/>
      <c r="Q22" s="120"/>
      <c r="R22" s="120"/>
      <c r="S22" s="13">
        <f t="shared" si="4"/>
        <v>0</v>
      </c>
      <c r="T22" s="14" t="str">
        <f t="shared" si="0"/>
        <v>OK</v>
      </c>
      <c r="U22" s="197"/>
      <c r="V22" s="197"/>
      <c r="W22" s="197"/>
      <c r="X22" s="204"/>
      <c r="Y22" s="205"/>
      <c r="Z22" s="204"/>
      <c r="AA22" s="204"/>
      <c r="AB22" s="30"/>
      <c r="AC22" s="30"/>
      <c r="AD22" s="30"/>
      <c r="AE22" s="30"/>
      <c r="AF22" s="30"/>
      <c r="AG22" s="31"/>
      <c r="AH22" s="31"/>
      <c r="AI22" s="31"/>
      <c r="AJ22" s="31"/>
      <c r="AK22" s="31"/>
      <c r="AL22" s="31"/>
    </row>
    <row r="23" spans="1:38" ht="39.950000000000003" customHeight="1" x14ac:dyDescent="0.25">
      <c r="A23" s="306"/>
      <c r="B23" s="308"/>
      <c r="C23" s="77">
        <v>28</v>
      </c>
      <c r="D23" s="67" t="s">
        <v>560</v>
      </c>
      <c r="E23" s="68" t="s">
        <v>496</v>
      </c>
      <c r="F23" s="43" t="s">
        <v>497</v>
      </c>
      <c r="G23" s="54">
        <v>105392001</v>
      </c>
      <c r="H23" s="38" t="s">
        <v>597</v>
      </c>
      <c r="I23" s="54">
        <v>33903017</v>
      </c>
      <c r="J23" s="100">
        <v>1371</v>
      </c>
      <c r="K23" s="8"/>
      <c r="L23" s="109">
        <f t="shared" si="1"/>
        <v>0</v>
      </c>
      <c r="M23" s="109">
        <f t="shared" si="2"/>
        <v>0</v>
      </c>
      <c r="N23" s="120"/>
      <c r="O23" s="119">
        <f t="shared" si="3"/>
        <v>0</v>
      </c>
      <c r="P23" s="120"/>
      <c r="Q23" s="120"/>
      <c r="R23" s="120"/>
      <c r="S23" s="13">
        <f t="shared" si="4"/>
        <v>0</v>
      </c>
      <c r="T23" s="14" t="str">
        <f t="shared" si="0"/>
        <v>OK</v>
      </c>
      <c r="U23" s="197"/>
      <c r="V23" s="197"/>
      <c r="W23" s="197"/>
      <c r="X23" s="204"/>
      <c r="Y23" s="205"/>
      <c r="Z23" s="204"/>
      <c r="AA23" s="204"/>
      <c r="AB23" s="30"/>
      <c r="AC23" s="30"/>
      <c r="AD23" s="30"/>
      <c r="AE23" s="30"/>
      <c r="AF23" s="30"/>
      <c r="AG23" s="31"/>
      <c r="AH23" s="31"/>
      <c r="AI23" s="31"/>
      <c r="AJ23" s="31"/>
      <c r="AK23" s="31"/>
      <c r="AL23" s="31"/>
    </row>
    <row r="24" spans="1:38" ht="39.950000000000003" customHeight="1" x14ac:dyDescent="0.25">
      <c r="A24" s="309">
        <v>10</v>
      </c>
      <c r="B24" s="311" t="s">
        <v>498</v>
      </c>
      <c r="C24" s="82">
        <v>29</v>
      </c>
      <c r="D24" s="83" t="s">
        <v>561</v>
      </c>
      <c r="E24" s="84" t="s">
        <v>499</v>
      </c>
      <c r="F24" s="85" t="s">
        <v>383</v>
      </c>
      <c r="G24" s="97" t="s">
        <v>598</v>
      </c>
      <c r="H24" s="238" t="s">
        <v>597</v>
      </c>
      <c r="I24" s="97">
        <v>33903029</v>
      </c>
      <c r="J24" s="101">
        <v>229.85</v>
      </c>
      <c r="K24" s="8"/>
      <c r="L24" s="109">
        <f t="shared" si="1"/>
        <v>0</v>
      </c>
      <c r="M24" s="109">
        <f t="shared" si="2"/>
        <v>0</v>
      </c>
      <c r="N24" s="120"/>
      <c r="O24" s="119">
        <f t="shared" si="3"/>
        <v>0</v>
      </c>
      <c r="P24" s="120"/>
      <c r="Q24" s="120"/>
      <c r="R24" s="120"/>
      <c r="S24" s="13">
        <f t="shared" si="4"/>
        <v>0</v>
      </c>
      <c r="T24" s="14" t="str">
        <f t="shared" si="0"/>
        <v>OK</v>
      </c>
      <c r="U24" s="197"/>
      <c r="V24" s="197"/>
      <c r="W24" s="197"/>
      <c r="X24" s="204"/>
      <c r="Y24" s="205"/>
      <c r="Z24" s="204"/>
      <c r="AA24" s="204"/>
      <c r="AB24" s="30"/>
      <c r="AC24" s="30"/>
      <c r="AD24" s="30"/>
      <c r="AE24" s="30"/>
      <c r="AF24" s="30"/>
      <c r="AG24" s="31"/>
      <c r="AH24" s="31"/>
      <c r="AI24" s="31"/>
      <c r="AJ24" s="31"/>
      <c r="AK24" s="31"/>
      <c r="AL24" s="31"/>
    </row>
    <row r="25" spans="1:38" ht="39.950000000000003" customHeight="1" x14ac:dyDescent="0.25">
      <c r="A25" s="310"/>
      <c r="B25" s="312"/>
      <c r="C25" s="82">
        <v>30</v>
      </c>
      <c r="D25" s="86" t="s">
        <v>562</v>
      </c>
      <c r="E25" s="87" t="s">
        <v>500</v>
      </c>
      <c r="F25" s="85" t="s">
        <v>383</v>
      </c>
      <c r="G25" s="97" t="s">
        <v>599</v>
      </c>
      <c r="H25" s="238" t="s">
        <v>597</v>
      </c>
      <c r="I25" s="97">
        <v>33903029</v>
      </c>
      <c r="J25" s="101">
        <v>471.08</v>
      </c>
      <c r="K25" s="8"/>
      <c r="L25" s="109">
        <f t="shared" si="1"/>
        <v>0</v>
      </c>
      <c r="M25" s="109">
        <f t="shared" si="2"/>
        <v>0</v>
      </c>
      <c r="N25" s="120"/>
      <c r="O25" s="119">
        <f t="shared" si="3"/>
        <v>0</v>
      </c>
      <c r="P25" s="120"/>
      <c r="Q25" s="120"/>
      <c r="R25" s="120"/>
      <c r="S25" s="13">
        <f t="shared" si="4"/>
        <v>0</v>
      </c>
      <c r="T25" s="14" t="str">
        <f t="shared" si="0"/>
        <v>OK</v>
      </c>
      <c r="U25" s="197"/>
      <c r="V25" s="197"/>
      <c r="W25" s="197"/>
      <c r="X25" s="204"/>
      <c r="Y25" s="205"/>
      <c r="Z25" s="204"/>
      <c r="AA25" s="204"/>
      <c r="AB25" s="30"/>
      <c r="AC25" s="30"/>
      <c r="AD25" s="30"/>
      <c r="AE25" s="30"/>
      <c r="AF25" s="30"/>
      <c r="AG25" s="31"/>
      <c r="AH25" s="31"/>
      <c r="AI25" s="31"/>
      <c r="AJ25" s="31"/>
      <c r="AK25" s="31"/>
      <c r="AL25" s="31"/>
    </row>
    <row r="26" spans="1:38" ht="39.950000000000003" customHeight="1" x14ac:dyDescent="0.25">
      <c r="A26" s="310"/>
      <c r="B26" s="313"/>
      <c r="C26" s="82">
        <v>31</v>
      </c>
      <c r="D26" s="89" t="s">
        <v>563</v>
      </c>
      <c r="E26" s="87" t="s">
        <v>501</v>
      </c>
      <c r="F26" s="85" t="s">
        <v>383</v>
      </c>
      <c r="G26" s="97" t="s">
        <v>599</v>
      </c>
      <c r="H26" s="238" t="s">
        <v>597</v>
      </c>
      <c r="I26" s="97">
        <v>33903029</v>
      </c>
      <c r="J26" s="101">
        <v>230.39</v>
      </c>
      <c r="K26" s="8"/>
      <c r="L26" s="109">
        <f t="shared" si="1"/>
        <v>0</v>
      </c>
      <c r="M26" s="109">
        <f t="shared" si="2"/>
        <v>0</v>
      </c>
      <c r="N26" s="120"/>
      <c r="O26" s="119">
        <f t="shared" si="3"/>
        <v>0</v>
      </c>
      <c r="P26" s="120"/>
      <c r="Q26" s="120"/>
      <c r="R26" s="120"/>
      <c r="S26" s="13">
        <f t="shared" si="4"/>
        <v>0</v>
      </c>
      <c r="T26" s="14" t="str">
        <f t="shared" si="0"/>
        <v>OK</v>
      </c>
      <c r="U26" s="197"/>
      <c r="V26" s="197"/>
      <c r="W26" s="197"/>
      <c r="X26" s="204"/>
      <c r="Y26" s="205"/>
      <c r="Z26" s="204"/>
      <c r="AA26" s="204"/>
      <c r="AB26" s="30"/>
      <c r="AC26" s="30"/>
      <c r="AD26" s="30"/>
      <c r="AE26" s="30"/>
      <c r="AF26" s="30"/>
      <c r="AG26" s="31"/>
      <c r="AH26" s="31"/>
      <c r="AI26" s="31"/>
      <c r="AJ26" s="31"/>
      <c r="AK26" s="31"/>
      <c r="AL26" s="31"/>
    </row>
    <row r="27" spans="1:38" ht="57.2" customHeight="1" x14ac:dyDescent="0.25">
      <c r="A27" s="305">
        <v>12</v>
      </c>
      <c r="B27" s="307" t="s">
        <v>467</v>
      </c>
      <c r="C27" s="77">
        <v>33</v>
      </c>
      <c r="D27" s="67" t="s">
        <v>564</v>
      </c>
      <c r="E27" s="68" t="s">
        <v>502</v>
      </c>
      <c r="F27" s="46" t="s">
        <v>503</v>
      </c>
      <c r="G27" s="54" t="s">
        <v>603</v>
      </c>
      <c r="H27" s="38" t="s">
        <v>597</v>
      </c>
      <c r="I27" s="54">
        <v>33903026</v>
      </c>
      <c r="J27" s="100">
        <v>43.53</v>
      </c>
      <c r="K27" s="8"/>
      <c r="L27" s="109">
        <f t="shared" si="1"/>
        <v>0</v>
      </c>
      <c r="M27" s="109">
        <f t="shared" si="2"/>
        <v>0</v>
      </c>
      <c r="N27" s="120"/>
      <c r="O27" s="119">
        <f t="shared" si="3"/>
        <v>0</v>
      </c>
      <c r="P27" s="120"/>
      <c r="Q27" s="120"/>
      <c r="R27" s="120"/>
      <c r="S27" s="13">
        <f t="shared" si="4"/>
        <v>0</v>
      </c>
      <c r="T27" s="14" t="str">
        <f t="shared" si="0"/>
        <v>OK</v>
      </c>
      <c r="U27" s="197"/>
      <c r="V27" s="197"/>
      <c r="W27" s="197"/>
      <c r="X27" s="205"/>
      <c r="Y27" s="204"/>
      <c r="Z27" s="204"/>
      <c r="AA27" s="204"/>
      <c r="AB27" s="30"/>
      <c r="AC27" s="30"/>
      <c r="AD27" s="30"/>
      <c r="AE27" s="30"/>
      <c r="AF27" s="30"/>
      <c r="AG27" s="31"/>
      <c r="AH27" s="31"/>
      <c r="AI27" s="31"/>
      <c r="AJ27" s="31"/>
      <c r="AK27" s="31"/>
      <c r="AL27" s="31"/>
    </row>
    <row r="28" spans="1:38" ht="57.2" customHeight="1" x14ac:dyDescent="0.25">
      <c r="A28" s="315"/>
      <c r="B28" s="314"/>
      <c r="C28" s="77">
        <v>34</v>
      </c>
      <c r="D28" s="67" t="s">
        <v>565</v>
      </c>
      <c r="E28" s="68" t="s">
        <v>504</v>
      </c>
      <c r="F28" s="46" t="s">
        <v>503</v>
      </c>
      <c r="G28" s="54" t="s">
        <v>603</v>
      </c>
      <c r="H28" s="38" t="s">
        <v>597</v>
      </c>
      <c r="I28" s="54">
        <v>33903026</v>
      </c>
      <c r="J28" s="100">
        <v>58.25</v>
      </c>
      <c r="K28" s="8"/>
      <c r="L28" s="109">
        <f t="shared" si="1"/>
        <v>0</v>
      </c>
      <c r="M28" s="109">
        <f t="shared" si="2"/>
        <v>0</v>
      </c>
      <c r="N28" s="120"/>
      <c r="O28" s="119">
        <f t="shared" si="3"/>
        <v>0</v>
      </c>
      <c r="P28" s="120"/>
      <c r="Q28" s="120"/>
      <c r="R28" s="120"/>
      <c r="S28" s="13">
        <f t="shared" si="4"/>
        <v>0</v>
      </c>
      <c r="T28" s="14" t="str">
        <f t="shared" si="0"/>
        <v>OK</v>
      </c>
      <c r="U28" s="197"/>
      <c r="V28" s="197"/>
      <c r="W28" s="197"/>
      <c r="X28" s="205"/>
      <c r="Y28" s="204"/>
      <c r="Z28" s="204"/>
      <c r="AA28" s="204"/>
      <c r="AB28" s="30"/>
      <c r="AC28" s="30"/>
      <c r="AD28" s="30"/>
      <c r="AE28" s="30"/>
      <c r="AF28" s="30"/>
      <c r="AG28" s="31"/>
      <c r="AH28" s="31"/>
      <c r="AI28" s="31"/>
      <c r="AJ28" s="31"/>
      <c r="AK28" s="31"/>
      <c r="AL28" s="31"/>
    </row>
    <row r="29" spans="1:38" ht="57.2" customHeight="1" x14ac:dyDescent="0.25">
      <c r="A29" s="315"/>
      <c r="B29" s="314"/>
      <c r="C29" s="77">
        <v>35</v>
      </c>
      <c r="D29" s="67" t="s">
        <v>566</v>
      </c>
      <c r="E29" s="68" t="s">
        <v>505</v>
      </c>
      <c r="F29" s="46" t="s">
        <v>503</v>
      </c>
      <c r="G29" s="54" t="s">
        <v>603</v>
      </c>
      <c r="H29" s="38" t="s">
        <v>597</v>
      </c>
      <c r="I29" s="54">
        <v>33903026</v>
      </c>
      <c r="J29" s="100">
        <v>308.75</v>
      </c>
      <c r="K29" s="8">
        <v>10</v>
      </c>
      <c r="L29" s="109">
        <f t="shared" si="1"/>
        <v>10</v>
      </c>
      <c r="M29" s="109">
        <f t="shared" si="2"/>
        <v>10</v>
      </c>
      <c r="N29" s="120"/>
      <c r="O29" s="119">
        <f t="shared" si="3"/>
        <v>2</v>
      </c>
      <c r="P29" s="120"/>
      <c r="Q29" s="120"/>
      <c r="R29" s="120"/>
      <c r="S29" s="13">
        <f t="shared" si="4"/>
        <v>0</v>
      </c>
      <c r="T29" s="14" t="str">
        <f t="shared" si="0"/>
        <v>OK</v>
      </c>
      <c r="U29" s="197"/>
      <c r="V29" s="197"/>
      <c r="W29" s="198">
        <v>10</v>
      </c>
      <c r="X29" s="205"/>
      <c r="Y29" s="204"/>
      <c r="Z29" s="204"/>
      <c r="AA29" s="204"/>
      <c r="AB29" s="30"/>
      <c r="AC29" s="30"/>
      <c r="AD29" s="30"/>
      <c r="AE29" s="30"/>
      <c r="AF29" s="30"/>
      <c r="AG29" s="31"/>
      <c r="AH29" s="31"/>
      <c r="AI29" s="31"/>
      <c r="AJ29" s="31"/>
      <c r="AK29" s="31"/>
      <c r="AL29" s="31"/>
    </row>
    <row r="30" spans="1:38" ht="69" customHeight="1" x14ac:dyDescent="0.25">
      <c r="A30" s="315"/>
      <c r="B30" s="314"/>
      <c r="C30" s="77">
        <v>36</v>
      </c>
      <c r="D30" s="67" t="s">
        <v>567</v>
      </c>
      <c r="E30" s="68" t="s">
        <v>506</v>
      </c>
      <c r="F30" s="46" t="s">
        <v>503</v>
      </c>
      <c r="G30" s="54" t="s">
        <v>603</v>
      </c>
      <c r="H30" s="38" t="s">
        <v>597</v>
      </c>
      <c r="I30" s="54">
        <v>33903026</v>
      </c>
      <c r="J30" s="100">
        <v>88.13</v>
      </c>
      <c r="K30" s="8"/>
      <c r="L30" s="109">
        <f t="shared" si="1"/>
        <v>0</v>
      </c>
      <c r="M30" s="109">
        <f t="shared" si="2"/>
        <v>0</v>
      </c>
      <c r="N30" s="120"/>
      <c r="O30" s="119">
        <f t="shared" si="3"/>
        <v>0</v>
      </c>
      <c r="P30" s="120"/>
      <c r="Q30" s="120"/>
      <c r="R30" s="120"/>
      <c r="S30" s="13">
        <f t="shared" si="4"/>
        <v>0</v>
      </c>
      <c r="T30" s="14" t="str">
        <f t="shared" si="0"/>
        <v>OK</v>
      </c>
      <c r="U30" s="197"/>
      <c r="V30" s="197"/>
      <c r="W30" s="197"/>
      <c r="X30" s="204"/>
      <c r="Y30" s="204"/>
      <c r="Z30" s="204"/>
      <c r="AA30" s="204"/>
      <c r="AB30" s="30"/>
      <c r="AC30" s="30"/>
      <c r="AD30" s="30"/>
      <c r="AE30" s="30"/>
      <c r="AF30" s="30"/>
      <c r="AG30" s="31"/>
      <c r="AH30" s="31"/>
      <c r="AI30" s="31"/>
      <c r="AJ30" s="31"/>
      <c r="AK30" s="31"/>
      <c r="AL30" s="31"/>
    </row>
    <row r="31" spans="1:38" ht="39.950000000000003" customHeight="1" x14ac:dyDescent="0.25">
      <c r="A31" s="315"/>
      <c r="B31" s="314"/>
      <c r="C31" s="77">
        <v>37</v>
      </c>
      <c r="D31" s="95" t="s">
        <v>568</v>
      </c>
      <c r="E31" s="94" t="s">
        <v>506</v>
      </c>
      <c r="F31" s="46" t="s">
        <v>503</v>
      </c>
      <c r="G31" s="54" t="s">
        <v>603</v>
      </c>
      <c r="H31" s="38" t="s">
        <v>597</v>
      </c>
      <c r="I31" s="54">
        <v>33903026</v>
      </c>
      <c r="J31" s="100">
        <v>333.27</v>
      </c>
      <c r="K31" s="8"/>
      <c r="L31" s="109">
        <f t="shared" si="1"/>
        <v>0</v>
      </c>
      <c r="M31" s="109">
        <f t="shared" si="2"/>
        <v>0</v>
      </c>
      <c r="N31" s="120"/>
      <c r="O31" s="119">
        <f t="shared" si="3"/>
        <v>0</v>
      </c>
      <c r="P31" s="120"/>
      <c r="Q31" s="120"/>
      <c r="R31" s="120"/>
      <c r="S31" s="13">
        <f t="shared" si="4"/>
        <v>0</v>
      </c>
      <c r="T31" s="14" t="str">
        <f t="shared" si="0"/>
        <v>OK</v>
      </c>
      <c r="U31" s="197"/>
      <c r="V31" s="197"/>
      <c r="W31" s="197"/>
      <c r="X31" s="204"/>
      <c r="Y31" s="204"/>
      <c r="Z31" s="204"/>
      <c r="AA31" s="204"/>
      <c r="AB31" s="30"/>
      <c r="AC31" s="30"/>
      <c r="AD31" s="30"/>
      <c r="AE31" s="30"/>
      <c r="AF31" s="30"/>
      <c r="AG31" s="31"/>
      <c r="AH31" s="31"/>
      <c r="AI31" s="31"/>
      <c r="AJ31" s="31"/>
      <c r="AK31" s="31"/>
      <c r="AL31" s="31"/>
    </row>
    <row r="32" spans="1:38" ht="39.950000000000003" customHeight="1" x14ac:dyDescent="0.25">
      <c r="A32" s="315"/>
      <c r="B32" s="314"/>
      <c r="C32" s="77">
        <v>38</v>
      </c>
      <c r="D32" s="95" t="s">
        <v>569</v>
      </c>
      <c r="E32" s="94" t="s">
        <v>507</v>
      </c>
      <c r="F32" s="46" t="s">
        <v>503</v>
      </c>
      <c r="G32" s="54" t="s">
        <v>603</v>
      </c>
      <c r="H32" s="38" t="s">
        <v>597</v>
      </c>
      <c r="I32" s="54">
        <v>33903026</v>
      </c>
      <c r="J32" s="100">
        <v>331.19</v>
      </c>
      <c r="K32" s="8"/>
      <c r="L32" s="109">
        <f t="shared" si="1"/>
        <v>0</v>
      </c>
      <c r="M32" s="109">
        <f t="shared" si="2"/>
        <v>0</v>
      </c>
      <c r="N32" s="120"/>
      <c r="O32" s="119">
        <f t="shared" si="3"/>
        <v>0</v>
      </c>
      <c r="P32" s="120"/>
      <c r="Q32" s="120"/>
      <c r="R32" s="120"/>
      <c r="S32" s="13">
        <f t="shared" si="4"/>
        <v>0</v>
      </c>
      <c r="T32" s="14" t="str">
        <f t="shared" si="0"/>
        <v>OK</v>
      </c>
      <c r="U32" s="197"/>
      <c r="V32" s="197"/>
      <c r="W32" s="197"/>
      <c r="X32" s="204"/>
      <c r="Y32" s="204"/>
      <c r="Z32" s="204"/>
      <c r="AA32" s="204"/>
      <c r="AB32" s="30"/>
      <c r="AC32" s="30"/>
      <c r="AD32" s="30"/>
      <c r="AE32" s="30"/>
      <c r="AF32" s="30"/>
      <c r="AG32" s="31"/>
      <c r="AH32" s="31"/>
      <c r="AI32" s="31"/>
      <c r="AJ32" s="31"/>
      <c r="AK32" s="31"/>
      <c r="AL32" s="31"/>
    </row>
    <row r="33" spans="1:38" ht="39.950000000000003" customHeight="1" x14ac:dyDescent="0.25">
      <c r="A33" s="315"/>
      <c r="B33" s="308"/>
      <c r="C33" s="77">
        <v>39</v>
      </c>
      <c r="D33" s="67" t="s">
        <v>570</v>
      </c>
      <c r="E33" s="68" t="s">
        <v>508</v>
      </c>
      <c r="F33" s="46" t="s">
        <v>503</v>
      </c>
      <c r="G33" s="54" t="s">
        <v>603</v>
      </c>
      <c r="H33" s="38" t="s">
        <v>597</v>
      </c>
      <c r="I33" s="54">
        <v>33903026</v>
      </c>
      <c r="J33" s="100">
        <v>549.65</v>
      </c>
      <c r="K33" s="8"/>
      <c r="L33" s="109">
        <f t="shared" si="1"/>
        <v>0</v>
      </c>
      <c r="M33" s="109">
        <f t="shared" si="2"/>
        <v>0</v>
      </c>
      <c r="N33" s="120"/>
      <c r="O33" s="119">
        <f t="shared" si="3"/>
        <v>0</v>
      </c>
      <c r="P33" s="120"/>
      <c r="Q33" s="120"/>
      <c r="R33" s="120"/>
      <c r="S33" s="13">
        <f t="shared" si="4"/>
        <v>0</v>
      </c>
      <c r="T33" s="14" t="str">
        <f t="shared" si="0"/>
        <v>OK</v>
      </c>
      <c r="U33" s="197"/>
      <c r="V33" s="197"/>
      <c r="W33" s="197"/>
      <c r="X33" s="204"/>
      <c r="Y33" s="204"/>
      <c r="Z33" s="204"/>
      <c r="AA33" s="204"/>
      <c r="AB33" s="30"/>
      <c r="AC33" s="30"/>
      <c r="AD33" s="30"/>
      <c r="AE33" s="30"/>
      <c r="AF33" s="30"/>
      <c r="AG33" s="31"/>
      <c r="AH33" s="31"/>
      <c r="AI33" s="31"/>
      <c r="AJ33" s="31"/>
      <c r="AK33" s="31"/>
      <c r="AL33" s="31"/>
    </row>
    <row r="34" spans="1:38" ht="39.950000000000003" customHeight="1" x14ac:dyDescent="0.25">
      <c r="A34" s="309">
        <v>18</v>
      </c>
      <c r="B34" s="311" t="s">
        <v>509</v>
      </c>
      <c r="C34" s="82">
        <v>59</v>
      </c>
      <c r="D34" s="90" t="s">
        <v>571</v>
      </c>
      <c r="E34" s="91" t="s">
        <v>510</v>
      </c>
      <c r="F34" s="85" t="s">
        <v>472</v>
      </c>
      <c r="G34" s="97" t="s">
        <v>604</v>
      </c>
      <c r="H34" s="238" t="s">
        <v>597</v>
      </c>
      <c r="I34" s="97">
        <v>33903017</v>
      </c>
      <c r="J34" s="101">
        <v>241.02</v>
      </c>
      <c r="K34" s="8">
        <v>20</v>
      </c>
      <c r="L34" s="109">
        <f t="shared" si="1"/>
        <v>20</v>
      </c>
      <c r="M34" s="109">
        <f t="shared" si="2"/>
        <v>20</v>
      </c>
      <c r="N34" s="120"/>
      <c r="O34" s="119">
        <f t="shared" si="3"/>
        <v>5</v>
      </c>
      <c r="P34" s="120"/>
      <c r="Q34" s="120"/>
      <c r="R34" s="120"/>
      <c r="S34" s="13">
        <f t="shared" si="4"/>
        <v>0</v>
      </c>
      <c r="T34" s="14" t="str">
        <f t="shared" si="0"/>
        <v>OK</v>
      </c>
      <c r="U34" s="197"/>
      <c r="V34" s="197"/>
      <c r="W34" s="197"/>
      <c r="X34" s="212">
        <v>20</v>
      </c>
      <c r="Y34" s="204"/>
      <c r="Z34" s="204"/>
      <c r="AA34" s="204"/>
      <c r="AB34" s="30"/>
      <c r="AC34" s="30"/>
      <c r="AD34" s="30"/>
      <c r="AE34" s="30"/>
      <c r="AF34" s="30"/>
      <c r="AG34" s="31"/>
      <c r="AH34" s="31"/>
      <c r="AI34" s="31"/>
      <c r="AJ34" s="31"/>
      <c r="AK34" s="31"/>
      <c r="AL34" s="31"/>
    </row>
    <row r="35" spans="1:38" ht="39.950000000000003" customHeight="1" x14ac:dyDescent="0.25">
      <c r="A35" s="310"/>
      <c r="B35" s="312"/>
      <c r="C35" s="82">
        <v>60</v>
      </c>
      <c r="D35" s="90" t="s">
        <v>572</v>
      </c>
      <c r="E35" s="91" t="s">
        <v>730</v>
      </c>
      <c r="F35" s="85" t="s">
        <v>472</v>
      </c>
      <c r="G35" s="97" t="s">
        <v>605</v>
      </c>
      <c r="H35" s="238" t="s">
        <v>597</v>
      </c>
      <c r="I35" s="97">
        <v>33903017</v>
      </c>
      <c r="J35" s="101">
        <v>285.95999999999998</v>
      </c>
      <c r="K35" s="8">
        <v>20</v>
      </c>
      <c r="L35" s="109">
        <f t="shared" si="1"/>
        <v>20</v>
      </c>
      <c r="M35" s="109">
        <f t="shared" si="2"/>
        <v>20</v>
      </c>
      <c r="N35" s="120"/>
      <c r="O35" s="119">
        <f t="shared" si="3"/>
        <v>5</v>
      </c>
      <c r="P35" s="120"/>
      <c r="Q35" s="120"/>
      <c r="R35" s="120"/>
      <c r="S35" s="13">
        <f t="shared" si="4"/>
        <v>0</v>
      </c>
      <c r="T35" s="14" t="str">
        <f t="shared" si="0"/>
        <v>OK</v>
      </c>
      <c r="U35" s="197"/>
      <c r="V35" s="197"/>
      <c r="W35" s="197"/>
      <c r="X35" s="212">
        <v>20</v>
      </c>
      <c r="Y35" s="204"/>
      <c r="Z35" s="204"/>
      <c r="AA35" s="204"/>
      <c r="AB35" s="30"/>
      <c r="AC35" s="30"/>
      <c r="AD35" s="30"/>
      <c r="AE35" s="30"/>
      <c r="AF35" s="30"/>
      <c r="AG35" s="31"/>
      <c r="AH35" s="31"/>
      <c r="AI35" s="31"/>
      <c r="AJ35" s="31"/>
      <c r="AK35" s="31"/>
      <c r="AL35" s="31"/>
    </row>
    <row r="36" spans="1:38" ht="39.950000000000003" customHeight="1" x14ac:dyDescent="0.25">
      <c r="A36" s="310"/>
      <c r="B36" s="312"/>
      <c r="C36" s="82">
        <v>61</v>
      </c>
      <c r="D36" s="90" t="s">
        <v>573</v>
      </c>
      <c r="E36" s="91" t="s">
        <v>512</v>
      </c>
      <c r="F36" s="85" t="s">
        <v>472</v>
      </c>
      <c r="G36" s="97" t="s">
        <v>605</v>
      </c>
      <c r="H36" s="238" t="s">
        <v>597</v>
      </c>
      <c r="I36" s="97">
        <v>33903017</v>
      </c>
      <c r="J36" s="101">
        <v>652.70000000000005</v>
      </c>
      <c r="K36" s="8"/>
      <c r="L36" s="109">
        <f t="shared" si="1"/>
        <v>0</v>
      </c>
      <c r="M36" s="109">
        <f t="shared" si="2"/>
        <v>0</v>
      </c>
      <c r="N36" s="120"/>
      <c r="O36" s="119">
        <f t="shared" si="3"/>
        <v>0</v>
      </c>
      <c r="P36" s="120"/>
      <c r="Q36" s="120"/>
      <c r="R36" s="120"/>
      <c r="S36" s="13">
        <f t="shared" si="4"/>
        <v>0</v>
      </c>
      <c r="T36" s="14" t="str">
        <f t="shared" si="0"/>
        <v>OK</v>
      </c>
      <c r="U36" s="197"/>
      <c r="V36" s="197"/>
      <c r="W36" s="197"/>
      <c r="X36" s="204"/>
      <c r="Y36" s="204"/>
      <c r="Z36" s="204"/>
      <c r="AA36" s="204"/>
      <c r="AB36" s="30"/>
      <c r="AC36" s="30"/>
      <c r="AD36" s="30"/>
      <c r="AE36" s="30"/>
      <c r="AF36" s="30"/>
      <c r="AG36" s="31"/>
      <c r="AH36" s="31"/>
      <c r="AI36" s="31"/>
      <c r="AJ36" s="31"/>
      <c r="AK36" s="31"/>
      <c r="AL36" s="31"/>
    </row>
    <row r="37" spans="1:38" ht="39.950000000000003" customHeight="1" x14ac:dyDescent="0.25">
      <c r="A37" s="310"/>
      <c r="B37" s="312"/>
      <c r="C37" s="82">
        <v>62</v>
      </c>
      <c r="D37" s="92" t="s">
        <v>574</v>
      </c>
      <c r="E37" s="91" t="s">
        <v>513</v>
      </c>
      <c r="F37" s="85" t="s">
        <v>472</v>
      </c>
      <c r="G37" s="97" t="s">
        <v>605</v>
      </c>
      <c r="H37" s="238" t="s">
        <v>597</v>
      </c>
      <c r="I37" s="97">
        <v>33903017</v>
      </c>
      <c r="J37" s="101">
        <v>646.72</v>
      </c>
      <c r="K37" s="8"/>
      <c r="L37" s="109">
        <f t="shared" si="1"/>
        <v>0</v>
      </c>
      <c r="M37" s="109">
        <f t="shared" si="2"/>
        <v>0</v>
      </c>
      <c r="N37" s="120"/>
      <c r="O37" s="119">
        <f t="shared" si="3"/>
        <v>0</v>
      </c>
      <c r="P37" s="120"/>
      <c r="Q37" s="120"/>
      <c r="R37" s="120"/>
      <c r="S37" s="13">
        <f t="shared" si="4"/>
        <v>0</v>
      </c>
      <c r="T37" s="14" t="str">
        <f t="shared" si="0"/>
        <v>OK</v>
      </c>
      <c r="U37" s="197"/>
      <c r="V37" s="197"/>
      <c r="W37" s="197"/>
      <c r="X37" s="204"/>
      <c r="Y37" s="204"/>
      <c r="Z37" s="204"/>
      <c r="AA37" s="204"/>
      <c r="AB37" s="30"/>
      <c r="AC37" s="30"/>
      <c r="AD37" s="30"/>
      <c r="AE37" s="30"/>
      <c r="AF37" s="30"/>
      <c r="AG37" s="31"/>
      <c r="AH37" s="31"/>
      <c r="AI37" s="31"/>
      <c r="AJ37" s="31"/>
      <c r="AK37" s="31"/>
      <c r="AL37" s="31"/>
    </row>
    <row r="38" spans="1:38" ht="39.950000000000003" customHeight="1" x14ac:dyDescent="0.25">
      <c r="A38" s="310"/>
      <c r="B38" s="312"/>
      <c r="C38" s="82">
        <v>63</v>
      </c>
      <c r="D38" s="89" t="s">
        <v>575</v>
      </c>
      <c r="E38" s="87" t="s">
        <v>514</v>
      </c>
      <c r="F38" s="85" t="s">
        <v>472</v>
      </c>
      <c r="G38" s="97" t="s">
        <v>605</v>
      </c>
      <c r="H38" s="238" t="s">
        <v>597</v>
      </c>
      <c r="I38" s="97">
        <v>33903017</v>
      </c>
      <c r="J38" s="101">
        <v>1144.82</v>
      </c>
      <c r="K38" s="8"/>
      <c r="L38" s="109">
        <f t="shared" si="1"/>
        <v>0</v>
      </c>
      <c r="M38" s="109">
        <f t="shared" si="2"/>
        <v>0</v>
      </c>
      <c r="N38" s="120"/>
      <c r="O38" s="119">
        <f t="shared" si="3"/>
        <v>0</v>
      </c>
      <c r="P38" s="120"/>
      <c r="Q38" s="120"/>
      <c r="R38" s="120"/>
      <c r="S38" s="13">
        <f t="shared" si="4"/>
        <v>0</v>
      </c>
      <c r="T38" s="14" t="str">
        <f t="shared" si="0"/>
        <v>OK</v>
      </c>
      <c r="U38" s="197"/>
      <c r="V38" s="197"/>
      <c r="W38" s="197"/>
      <c r="X38" s="204"/>
      <c r="Y38" s="204"/>
      <c r="Z38" s="205"/>
      <c r="AA38" s="204"/>
      <c r="AB38" s="30"/>
      <c r="AC38" s="30"/>
      <c r="AD38" s="30"/>
      <c r="AE38" s="30"/>
      <c r="AF38" s="30"/>
      <c r="AG38" s="31"/>
      <c r="AH38" s="31"/>
      <c r="AI38" s="31"/>
      <c r="AJ38" s="31"/>
      <c r="AK38" s="31"/>
      <c r="AL38" s="31"/>
    </row>
    <row r="39" spans="1:38" ht="39.950000000000003" customHeight="1" x14ac:dyDescent="0.25">
      <c r="A39" s="310"/>
      <c r="B39" s="312"/>
      <c r="C39" s="82">
        <v>64</v>
      </c>
      <c r="D39" s="90" t="s">
        <v>576</v>
      </c>
      <c r="E39" s="91" t="s">
        <v>515</v>
      </c>
      <c r="F39" s="85" t="s">
        <v>472</v>
      </c>
      <c r="G39" s="97" t="s">
        <v>606</v>
      </c>
      <c r="H39" s="238" t="s">
        <v>597</v>
      </c>
      <c r="I39" s="97">
        <v>33903017</v>
      </c>
      <c r="J39" s="101">
        <v>2771.79</v>
      </c>
      <c r="K39" s="8">
        <v>1</v>
      </c>
      <c r="L39" s="109">
        <f t="shared" si="1"/>
        <v>0</v>
      </c>
      <c r="M39" s="109">
        <f t="shared" si="2"/>
        <v>0</v>
      </c>
      <c r="N39" s="120"/>
      <c r="O39" s="119">
        <f t="shared" si="3"/>
        <v>0</v>
      </c>
      <c r="P39" s="120"/>
      <c r="Q39" s="120"/>
      <c r="R39" s="120"/>
      <c r="S39" s="13">
        <f t="shared" si="4"/>
        <v>1</v>
      </c>
      <c r="T39" s="14" t="str">
        <f t="shared" si="0"/>
        <v>OK</v>
      </c>
      <c r="U39" s="197"/>
      <c r="V39" s="197"/>
      <c r="W39" s="197"/>
      <c r="X39" s="204"/>
      <c r="Y39" s="204"/>
      <c r="Z39" s="205"/>
      <c r="AA39" s="204"/>
      <c r="AB39" s="30"/>
      <c r="AC39" s="30"/>
      <c r="AD39" s="30"/>
      <c r="AE39" s="30"/>
      <c r="AF39" s="30"/>
      <c r="AG39" s="31"/>
      <c r="AH39" s="31"/>
      <c r="AI39" s="31"/>
      <c r="AJ39" s="31"/>
      <c r="AK39" s="31"/>
      <c r="AL39" s="31"/>
    </row>
    <row r="40" spans="1:38" ht="39.950000000000003" customHeight="1" x14ac:dyDescent="0.25">
      <c r="A40" s="310"/>
      <c r="B40" s="313"/>
      <c r="C40" s="82">
        <v>65</v>
      </c>
      <c r="D40" s="90" t="s">
        <v>577</v>
      </c>
      <c r="E40" s="91" t="s">
        <v>516</v>
      </c>
      <c r="F40" s="85" t="s">
        <v>472</v>
      </c>
      <c r="G40" s="97" t="s">
        <v>607</v>
      </c>
      <c r="H40" s="238" t="s">
        <v>597</v>
      </c>
      <c r="I40" s="97">
        <v>33903017</v>
      </c>
      <c r="J40" s="101">
        <v>1058.8599999999999</v>
      </c>
      <c r="K40" s="8"/>
      <c r="L40" s="109">
        <f t="shared" si="1"/>
        <v>0</v>
      </c>
      <c r="M40" s="109">
        <f t="shared" si="2"/>
        <v>0</v>
      </c>
      <c r="N40" s="120"/>
      <c r="O40" s="119">
        <f t="shared" si="3"/>
        <v>0</v>
      </c>
      <c r="P40" s="120"/>
      <c r="Q40" s="120"/>
      <c r="R40" s="120"/>
      <c r="S40" s="13">
        <f t="shared" si="4"/>
        <v>0</v>
      </c>
      <c r="T40" s="14" t="str">
        <f t="shared" si="0"/>
        <v>OK</v>
      </c>
      <c r="U40" s="197"/>
      <c r="V40" s="197"/>
      <c r="W40" s="197"/>
      <c r="X40" s="204"/>
      <c r="Y40" s="204"/>
      <c r="Z40" s="205"/>
      <c r="AA40" s="204"/>
      <c r="AB40" s="30"/>
      <c r="AC40" s="30"/>
      <c r="AD40" s="30"/>
      <c r="AE40" s="30"/>
      <c r="AF40" s="30"/>
      <c r="AG40" s="31"/>
      <c r="AH40" s="31"/>
      <c r="AI40" s="31"/>
      <c r="AJ40" s="31"/>
      <c r="AK40" s="31"/>
      <c r="AL40" s="31"/>
    </row>
    <row r="41" spans="1:38" ht="39.950000000000003" customHeight="1" x14ac:dyDescent="0.25">
      <c r="A41" s="75">
        <v>21</v>
      </c>
      <c r="B41" s="76" t="s">
        <v>517</v>
      </c>
      <c r="C41" s="77">
        <v>68</v>
      </c>
      <c r="D41" s="95" t="s">
        <v>578</v>
      </c>
      <c r="E41" s="94" t="s">
        <v>518</v>
      </c>
      <c r="F41" s="46" t="s">
        <v>519</v>
      </c>
      <c r="G41" s="54" t="s">
        <v>608</v>
      </c>
      <c r="H41" s="38" t="s">
        <v>597</v>
      </c>
      <c r="I41" s="54">
        <v>33903016</v>
      </c>
      <c r="J41" s="100">
        <v>56.81</v>
      </c>
      <c r="K41" s="8"/>
      <c r="L41" s="109">
        <f t="shared" si="1"/>
        <v>0</v>
      </c>
      <c r="M41" s="109">
        <f t="shared" si="2"/>
        <v>0</v>
      </c>
      <c r="N41" s="120"/>
      <c r="O41" s="119">
        <f t="shared" si="3"/>
        <v>0</v>
      </c>
      <c r="P41" s="120"/>
      <c r="Q41" s="120"/>
      <c r="R41" s="120"/>
      <c r="S41" s="13">
        <f t="shared" si="4"/>
        <v>0</v>
      </c>
      <c r="T41" s="14" t="str">
        <f t="shared" si="0"/>
        <v>OK</v>
      </c>
      <c r="U41" s="197"/>
      <c r="V41" s="197"/>
      <c r="W41" s="197"/>
      <c r="X41" s="204"/>
      <c r="Y41" s="204"/>
      <c r="Z41" s="205"/>
      <c r="AA41" s="204"/>
      <c r="AB41" s="30"/>
      <c r="AC41" s="30"/>
      <c r="AD41" s="30"/>
      <c r="AE41" s="30"/>
      <c r="AF41" s="30"/>
      <c r="AG41" s="31"/>
      <c r="AH41" s="31"/>
      <c r="AI41" s="31"/>
      <c r="AJ41" s="31"/>
      <c r="AK41" s="31"/>
      <c r="AL41" s="31"/>
    </row>
    <row r="42" spans="1:38" ht="39.950000000000003" customHeight="1" x14ac:dyDescent="0.25">
      <c r="A42" s="309">
        <v>23</v>
      </c>
      <c r="B42" s="311" t="s">
        <v>520</v>
      </c>
      <c r="C42" s="82">
        <v>75</v>
      </c>
      <c r="D42" s="83" t="s">
        <v>579</v>
      </c>
      <c r="E42" s="84" t="s">
        <v>521</v>
      </c>
      <c r="F42" s="85" t="s">
        <v>522</v>
      </c>
      <c r="G42" s="97" t="s">
        <v>609</v>
      </c>
      <c r="H42" s="238" t="s">
        <v>597</v>
      </c>
      <c r="I42" s="97">
        <v>33903017</v>
      </c>
      <c r="J42" s="101">
        <v>13.87</v>
      </c>
      <c r="K42" s="8">
        <v>5</v>
      </c>
      <c r="L42" s="109">
        <f t="shared" si="1"/>
        <v>0</v>
      </c>
      <c r="M42" s="109">
        <f t="shared" si="2"/>
        <v>0</v>
      </c>
      <c r="N42" s="120"/>
      <c r="O42" s="119">
        <f t="shared" si="3"/>
        <v>1</v>
      </c>
      <c r="P42" s="120"/>
      <c r="Q42" s="120"/>
      <c r="R42" s="120"/>
      <c r="S42" s="13">
        <f t="shared" si="4"/>
        <v>5</v>
      </c>
      <c r="T42" s="14" t="str">
        <f t="shared" si="0"/>
        <v>OK</v>
      </c>
      <c r="U42" s="197"/>
      <c r="V42" s="197"/>
      <c r="W42" s="197"/>
      <c r="X42" s="204"/>
      <c r="Y42" s="218"/>
      <c r="Z42" s="197"/>
      <c r="AA42" s="204"/>
      <c r="AB42" s="30"/>
      <c r="AC42" s="30"/>
      <c r="AD42" s="30"/>
      <c r="AE42" s="30"/>
      <c r="AF42" s="30"/>
      <c r="AG42" s="31"/>
      <c r="AH42" s="31"/>
      <c r="AI42" s="31"/>
      <c r="AJ42" s="31"/>
      <c r="AK42" s="31"/>
      <c r="AL42" s="31"/>
    </row>
    <row r="43" spans="1:38" ht="39.950000000000003" customHeight="1" x14ac:dyDescent="0.25">
      <c r="A43" s="310"/>
      <c r="B43" s="312"/>
      <c r="C43" s="82">
        <v>76</v>
      </c>
      <c r="D43" s="83" t="s">
        <v>580</v>
      </c>
      <c r="E43" s="84" t="s">
        <v>523</v>
      </c>
      <c r="F43" s="85" t="s">
        <v>524</v>
      </c>
      <c r="G43" s="97">
        <v>3816046</v>
      </c>
      <c r="H43" s="238" t="s">
        <v>597</v>
      </c>
      <c r="I43" s="97">
        <v>33903016</v>
      </c>
      <c r="J43" s="101">
        <v>24.91</v>
      </c>
      <c r="K43" s="8">
        <v>5</v>
      </c>
      <c r="L43" s="109">
        <f t="shared" si="1"/>
        <v>0</v>
      </c>
      <c r="M43" s="109">
        <f t="shared" si="2"/>
        <v>0</v>
      </c>
      <c r="N43" s="120"/>
      <c r="O43" s="119">
        <f t="shared" si="3"/>
        <v>1</v>
      </c>
      <c r="P43" s="120"/>
      <c r="Q43" s="120"/>
      <c r="R43" s="120"/>
      <c r="S43" s="13">
        <f t="shared" si="4"/>
        <v>5</v>
      </c>
      <c r="T43" s="14" t="str">
        <f t="shared" si="0"/>
        <v>OK</v>
      </c>
      <c r="U43" s="197"/>
      <c r="V43" s="197"/>
      <c r="W43" s="197"/>
      <c r="X43" s="204"/>
      <c r="Y43" s="218"/>
      <c r="Z43" s="197"/>
      <c r="AA43" s="204"/>
      <c r="AB43" s="30"/>
      <c r="AC43" s="30"/>
      <c r="AD43" s="30"/>
      <c r="AE43" s="30"/>
      <c r="AF43" s="30"/>
      <c r="AG43" s="31"/>
      <c r="AH43" s="31"/>
      <c r="AI43" s="31"/>
      <c r="AJ43" s="31"/>
      <c r="AK43" s="31"/>
      <c r="AL43" s="31"/>
    </row>
    <row r="44" spans="1:38" ht="39.950000000000003" customHeight="1" x14ac:dyDescent="0.25">
      <c r="A44" s="310"/>
      <c r="B44" s="313"/>
      <c r="C44" s="82">
        <v>77</v>
      </c>
      <c r="D44" s="83" t="s">
        <v>581</v>
      </c>
      <c r="E44" s="84" t="s">
        <v>523</v>
      </c>
      <c r="F44" s="85" t="s">
        <v>525</v>
      </c>
      <c r="G44" s="97">
        <v>36021004</v>
      </c>
      <c r="H44" s="238" t="s">
        <v>597</v>
      </c>
      <c r="I44" s="97">
        <v>33903011</v>
      </c>
      <c r="J44" s="101">
        <v>27.94</v>
      </c>
      <c r="K44" s="8">
        <v>5</v>
      </c>
      <c r="L44" s="109">
        <f t="shared" si="1"/>
        <v>0</v>
      </c>
      <c r="M44" s="109">
        <f t="shared" si="2"/>
        <v>0</v>
      </c>
      <c r="N44" s="120"/>
      <c r="O44" s="119">
        <f t="shared" si="3"/>
        <v>1</v>
      </c>
      <c r="P44" s="120"/>
      <c r="Q44" s="120"/>
      <c r="R44" s="120"/>
      <c r="S44" s="13">
        <f t="shared" si="4"/>
        <v>5</v>
      </c>
      <c r="T44" s="14" t="str">
        <f t="shared" si="0"/>
        <v>OK</v>
      </c>
      <c r="U44" s="197"/>
      <c r="V44" s="197"/>
      <c r="W44" s="197"/>
      <c r="X44" s="204"/>
      <c r="Y44" s="218"/>
      <c r="Z44" s="197"/>
      <c r="AA44" s="204"/>
      <c r="AB44" s="30"/>
      <c r="AC44" s="30"/>
      <c r="AD44" s="30"/>
      <c r="AE44" s="30"/>
      <c r="AF44" s="30"/>
      <c r="AG44" s="31"/>
      <c r="AH44" s="31"/>
      <c r="AI44" s="31"/>
      <c r="AJ44" s="31"/>
      <c r="AK44" s="31"/>
      <c r="AL44" s="31"/>
    </row>
    <row r="45" spans="1:38" ht="39.950000000000003" customHeight="1" x14ac:dyDescent="0.25">
      <c r="A45" s="75">
        <v>24</v>
      </c>
      <c r="B45" s="76" t="s">
        <v>526</v>
      </c>
      <c r="C45" s="77">
        <v>78</v>
      </c>
      <c r="D45" s="96" t="s">
        <v>582</v>
      </c>
      <c r="E45" s="68" t="s">
        <v>527</v>
      </c>
      <c r="F45" s="46" t="s">
        <v>522</v>
      </c>
      <c r="G45" s="54" t="s">
        <v>610</v>
      </c>
      <c r="H45" s="38" t="s">
        <v>597</v>
      </c>
      <c r="I45" s="54">
        <v>33903017</v>
      </c>
      <c r="J45" s="100">
        <v>250</v>
      </c>
      <c r="K45" s="8"/>
      <c r="L45" s="109">
        <f t="shared" si="1"/>
        <v>0</v>
      </c>
      <c r="M45" s="109">
        <f t="shared" si="2"/>
        <v>0</v>
      </c>
      <c r="N45" s="120"/>
      <c r="O45" s="119">
        <f t="shared" si="3"/>
        <v>0</v>
      </c>
      <c r="P45" s="120"/>
      <c r="Q45" s="120"/>
      <c r="R45" s="120"/>
      <c r="S45" s="13">
        <f t="shared" si="4"/>
        <v>0</v>
      </c>
      <c r="T45" s="14" t="str">
        <f t="shared" si="0"/>
        <v>OK</v>
      </c>
      <c r="U45" s="197"/>
      <c r="V45" s="197"/>
      <c r="W45" s="197"/>
      <c r="X45" s="204"/>
      <c r="Y45" s="204"/>
      <c r="Z45" s="205"/>
      <c r="AA45" s="204"/>
      <c r="AB45" s="30"/>
      <c r="AC45" s="30"/>
      <c r="AD45" s="30"/>
      <c r="AE45" s="30"/>
      <c r="AF45" s="30"/>
      <c r="AG45" s="31"/>
      <c r="AH45" s="31"/>
      <c r="AI45" s="31"/>
      <c r="AJ45" s="31"/>
      <c r="AK45" s="31"/>
      <c r="AL45" s="31"/>
    </row>
    <row r="46" spans="1:38" ht="39.950000000000003" customHeight="1" x14ac:dyDescent="0.25">
      <c r="A46" s="309">
        <v>30</v>
      </c>
      <c r="B46" s="311" t="s">
        <v>528</v>
      </c>
      <c r="C46" s="82">
        <v>84</v>
      </c>
      <c r="D46" s="92" t="s">
        <v>583</v>
      </c>
      <c r="E46" s="91" t="s">
        <v>529</v>
      </c>
      <c r="F46" s="85" t="s">
        <v>530</v>
      </c>
      <c r="G46" s="97" t="s">
        <v>611</v>
      </c>
      <c r="H46" s="238" t="s">
        <v>597</v>
      </c>
      <c r="I46" s="97">
        <v>33903017</v>
      </c>
      <c r="J46" s="101">
        <v>1357.6</v>
      </c>
      <c r="K46" s="8"/>
      <c r="L46" s="109">
        <f t="shared" si="1"/>
        <v>0</v>
      </c>
      <c r="M46" s="109">
        <f t="shared" si="2"/>
        <v>0</v>
      </c>
      <c r="N46" s="120"/>
      <c r="O46" s="119">
        <f t="shared" si="3"/>
        <v>0</v>
      </c>
      <c r="P46" s="120"/>
      <c r="Q46" s="120"/>
      <c r="R46" s="120"/>
      <c r="S46" s="13">
        <f t="shared" si="4"/>
        <v>0</v>
      </c>
      <c r="T46" s="14" t="str">
        <f t="shared" si="0"/>
        <v>OK</v>
      </c>
      <c r="U46" s="197"/>
      <c r="V46" s="197"/>
      <c r="W46" s="197"/>
      <c r="X46" s="204"/>
      <c r="Y46" s="204"/>
      <c r="Z46" s="205"/>
      <c r="AA46" s="204"/>
      <c r="AB46" s="30"/>
      <c r="AC46" s="30"/>
      <c r="AD46" s="30"/>
      <c r="AE46" s="30"/>
      <c r="AF46" s="30"/>
      <c r="AG46" s="31"/>
      <c r="AH46" s="31"/>
      <c r="AI46" s="31"/>
      <c r="AJ46" s="31"/>
      <c r="AK46" s="31"/>
      <c r="AL46" s="31"/>
    </row>
    <row r="47" spans="1:38" ht="39.950000000000003" customHeight="1" x14ac:dyDescent="0.25">
      <c r="A47" s="310"/>
      <c r="B47" s="312"/>
      <c r="C47" s="82">
        <v>85</v>
      </c>
      <c r="D47" s="92" t="s">
        <v>584</v>
      </c>
      <c r="E47" s="91" t="s">
        <v>529</v>
      </c>
      <c r="F47" s="85" t="s">
        <v>530</v>
      </c>
      <c r="G47" s="97" t="s">
        <v>611</v>
      </c>
      <c r="H47" s="238" t="s">
        <v>597</v>
      </c>
      <c r="I47" s="97">
        <v>33903017</v>
      </c>
      <c r="J47" s="101">
        <v>1413.46</v>
      </c>
      <c r="K47" s="8"/>
      <c r="L47" s="109">
        <f t="shared" si="1"/>
        <v>0</v>
      </c>
      <c r="M47" s="109">
        <f t="shared" si="2"/>
        <v>0</v>
      </c>
      <c r="N47" s="120"/>
      <c r="O47" s="119">
        <f t="shared" si="3"/>
        <v>0</v>
      </c>
      <c r="P47" s="120"/>
      <c r="Q47" s="120"/>
      <c r="R47" s="120"/>
      <c r="S47" s="13">
        <f t="shared" si="4"/>
        <v>0</v>
      </c>
      <c r="T47" s="14" t="str">
        <f t="shared" si="0"/>
        <v>OK</v>
      </c>
      <c r="U47" s="197"/>
      <c r="V47" s="197"/>
      <c r="W47" s="197"/>
      <c r="X47" s="204"/>
      <c r="Y47" s="204"/>
      <c r="Z47" s="205"/>
      <c r="AA47" s="204"/>
      <c r="AB47" s="30"/>
      <c r="AC47" s="30"/>
      <c r="AD47" s="30"/>
      <c r="AE47" s="30"/>
      <c r="AF47" s="30"/>
      <c r="AG47" s="31"/>
      <c r="AH47" s="31"/>
      <c r="AI47" s="31"/>
      <c r="AJ47" s="31"/>
      <c r="AK47" s="31"/>
      <c r="AL47" s="31"/>
    </row>
    <row r="48" spans="1:38" ht="39.950000000000003" customHeight="1" x14ac:dyDescent="0.25">
      <c r="A48" s="310"/>
      <c r="B48" s="312"/>
      <c r="C48" s="82">
        <v>86</v>
      </c>
      <c r="D48" s="92" t="s">
        <v>585</v>
      </c>
      <c r="E48" s="91" t="s">
        <v>529</v>
      </c>
      <c r="F48" s="85" t="s">
        <v>530</v>
      </c>
      <c r="G48" s="97" t="s">
        <v>611</v>
      </c>
      <c r="H48" s="238" t="s">
        <v>597</v>
      </c>
      <c r="I48" s="97">
        <v>33903017</v>
      </c>
      <c r="J48" s="101">
        <v>1452.36</v>
      </c>
      <c r="K48" s="8"/>
      <c r="L48" s="109">
        <f t="shared" si="1"/>
        <v>0</v>
      </c>
      <c r="M48" s="109">
        <f t="shared" si="2"/>
        <v>0</v>
      </c>
      <c r="N48" s="120"/>
      <c r="O48" s="119">
        <f t="shared" si="3"/>
        <v>0</v>
      </c>
      <c r="P48" s="120"/>
      <c r="Q48" s="120"/>
      <c r="R48" s="120"/>
      <c r="S48" s="13">
        <f t="shared" si="4"/>
        <v>0</v>
      </c>
      <c r="T48" s="14" t="str">
        <f t="shared" si="0"/>
        <v>OK</v>
      </c>
      <c r="U48" s="197"/>
      <c r="V48" s="197"/>
      <c r="W48" s="197"/>
      <c r="X48" s="204"/>
      <c r="Y48" s="204"/>
      <c r="Z48" s="205"/>
      <c r="AA48" s="204"/>
      <c r="AB48" s="30"/>
      <c r="AC48" s="30"/>
      <c r="AD48" s="30"/>
      <c r="AE48" s="30"/>
      <c r="AF48" s="30"/>
      <c r="AG48" s="31"/>
      <c r="AH48" s="31"/>
      <c r="AI48" s="31"/>
      <c r="AJ48" s="31"/>
      <c r="AK48" s="31"/>
      <c r="AL48" s="31"/>
    </row>
    <row r="49" spans="1:38" ht="39.950000000000003" customHeight="1" x14ac:dyDescent="0.25">
      <c r="A49" s="310"/>
      <c r="B49" s="313"/>
      <c r="C49" s="82">
        <v>87</v>
      </c>
      <c r="D49" s="92" t="s">
        <v>586</v>
      </c>
      <c r="E49" s="91" t="s">
        <v>529</v>
      </c>
      <c r="F49" s="85" t="s">
        <v>530</v>
      </c>
      <c r="G49" s="97" t="s">
        <v>611</v>
      </c>
      <c r="H49" s="238" t="s">
        <v>597</v>
      </c>
      <c r="I49" s="97">
        <v>33903017</v>
      </c>
      <c r="J49" s="101">
        <v>1462.34</v>
      </c>
      <c r="K49" s="8"/>
      <c r="L49" s="109">
        <f t="shared" si="1"/>
        <v>0</v>
      </c>
      <c r="M49" s="109">
        <f t="shared" si="2"/>
        <v>0</v>
      </c>
      <c r="N49" s="120"/>
      <c r="O49" s="119">
        <f t="shared" si="3"/>
        <v>0</v>
      </c>
      <c r="P49" s="120"/>
      <c r="Q49" s="120"/>
      <c r="R49" s="120"/>
      <c r="S49" s="13">
        <f t="shared" si="4"/>
        <v>0</v>
      </c>
      <c r="T49" s="14" t="str">
        <f t="shared" si="0"/>
        <v>OK</v>
      </c>
      <c r="U49" s="197"/>
      <c r="V49" s="197"/>
      <c r="W49" s="197"/>
      <c r="X49" s="204"/>
      <c r="Y49" s="204"/>
      <c r="Z49" s="205"/>
      <c r="AA49" s="204"/>
      <c r="AB49" s="30"/>
      <c r="AC49" s="30"/>
      <c r="AD49" s="30"/>
      <c r="AE49" s="30"/>
      <c r="AF49" s="30"/>
      <c r="AG49" s="31"/>
      <c r="AH49" s="31"/>
      <c r="AI49" s="31"/>
      <c r="AJ49" s="31"/>
      <c r="AK49" s="31"/>
      <c r="AL49" s="31"/>
    </row>
    <row r="50" spans="1:38" ht="39.950000000000003" customHeight="1" x14ac:dyDescent="0.25">
      <c r="A50" s="305">
        <v>32</v>
      </c>
      <c r="B50" s="307" t="s">
        <v>532</v>
      </c>
      <c r="C50" s="77">
        <v>89</v>
      </c>
      <c r="D50" s="95" t="s">
        <v>587</v>
      </c>
      <c r="E50" s="94" t="s">
        <v>533</v>
      </c>
      <c r="F50" s="46" t="s">
        <v>531</v>
      </c>
      <c r="G50" s="54" t="s">
        <v>612</v>
      </c>
      <c r="H50" s="38" t="s">
        <v>597</v>
      </c>
      <c r="I50" s="54">
        <v>33903041</v>
      </c>
      <c r="J50" s="100">
        <v>68.25</v>
      </c>
      <c r="K50" s="8"/>
      <c r="L50" s="109">
        <f t="shared" si="1"/>
        <v>0</v>
      </c>
      <c r="M50" s="109">
        <f t="shared" si="2"/>
        <v>0</v>
      </c>
      <c r="N50" s="120"/>
      <c r="O50" s="119">
        <f t="shared" si="3"/>
        <v>0</v>
      </c>
      <c r="P50" s="120"/>
      <c r="Q50" s="120"/>
      <c r="R50" s="120"/>
      <c r="S50" s="13">
        <f t="shared" si="4"/>
        <v>0</v>
      </c>
      <c r="T50" s="14" t="str">
        <f t="shared" si="0"/>
        <v>OK</v>
      </c>
      <c r="U50" s="197"/>
      <c r="V50" s="197"/>
      <c r="W50" s="197"/>
      <c r="X50" s="204"/>
      <c r="Y50" s="204"/>
      <c r="Z50" s="205"/>
      <c r="AA50" s="204"/>
      <c r="AB50" s="30"/>
      <c r="AC50" s="30"/>
      <c r="AD50" s="30"/>
      <c r="AE50" s="30"/>
      <c r="AF50" s="30"/>
      <c r="AG50" s="31"/>
      <c r="AH50" s="31"/>
      <c r="AI50" s="31"/>
      <c r="AJ50" s="31"/>
      <c r="AK50" s="31"/>
      <c r="AL50" s="31"/>
    </row>
    <row r="51" spans="1:38" ht="39.950000000000003" customHeight="1" x14ac:dyDescent="0.25">
      <c r="A51" s="315"/>
      <c r="B51" s="314"/>
      <c r="C51" s="77">
        <v>90</v>
      </c>
      <c r="D51" s="95" t="s">
        <v>588</v>
      </c>
      <c r="E51" s="94" t="s">
        <v>534</v>
      </c>
      <c r="F51" s="46" t="s">
        <v>531</v>
      </c>
      <c r="G51" s="54" t="s">
        <v>612</v>
      </c>
      <c r="H51" s="38" t="s">
        <v>597</v>
      </c>
      <c r="I51" s="54">
        <v>33903041</v>
      </c>
      <c r="J51" s="100">
        <v>72.45</v>
      </c>
      <c r="K51" s="8"/>
      <c r="L51" s="109">
        <f t="shared" si="1"/>
        <v>0</v>
      </c>
      <c r="M51" s="109">
        <f t="shared" si="2"/>
        <v>0</v>
      </c>
      <c r="N51" s="120"/>
      <c r="O51" s="119">
        <f t="shared" si="3"/>
        <v>0</v>
      </c>
      <c r="P51" s="120"/>
      <c r="Q51" s="120"/>
      <c r="R51" s="120"/>
      <c r="S51" s="13">
        <f t="shared" si="4"/>
        <v>0</v>
      </c>
      <c r="T51" s="14" t="str">
        <f t="shared" si="0"/>
        <v>OK</v>
      </c>
      <c r="U51" s="197"/>
      <c r="V51" s="197"/>
      <c r="W51" s="197"/>
      <c r="X51" s="204"/>
      <c r="Y51" s="204"/>
      <c r="Z51" s="205"/>
      <c r="AA51" s="204"/>
      <c r="AB51" s="30"/>
      <c r="AC51" s="30"/>
      <c r="AD51" s="30"/>
      <c r="AE51" s="30"/>
      <c r="AF51" s="30"/>
      <c r="AG51" s="31"/>
      <c r="AH51" s="31"/>
      <c r="AI51" s="31"/>
      <c r="AJ51" s="31"/>
      <c r="AK51" s="31"/>
      <c r="AL51" s="31"/>
    </row>
    <row r="52" spans="1:38" ht="39.950000000000003" customHeight="1" x14ac:dyDescent="0.25">
      <c r="A52" s="315"/>
      <c r="B52" s="314"/>
      <c r="C52" s="77">
        <v>91</v>
      </c>
      <c r="D52" s="95" t="s">
        <v>589</v>
      </c>
      <c r="E52" s="94" t="s">
        <v>535</v>
      </c>
      <c r="F52" s="46" t="s">
        <v>531</v>
      </c>
      <c r="G52" s="54" t="s">
        <v>612</v>
      </c>
      <c r="H52" s="38" t="s">
        <v>597</v>
      </c>
      <c r="I52" s="54">
        <v>33903041</v>
      </c>
      <c r="J52" s="100">
        <v>71.400000000000006</v>
      </c>
      <c r="K52" s="8"/>
      <c r="L52" s="109">
        <f t="shared" si="1"/>
        <v>0</v>
      </c>
      <c r="M52" s="109">
        <f t="shared" si="2"/>
        <v>0</v>
      </c>
      <c r="N52" s="120"/>
      <c r="O52" s="119">
        <f t="shared" si="3"/>
        <v>0</v>
      </c>
      <c r="P52" s="120"/>
      <c r="Q52" s="120"/>
      <c r="R52" s="120"/>
      <c r="S52" s="13">
        <f t="shared" si="4"/>
        <v>0</v>
      </c>
      <c r="T52" s="14" t="str">
        <f t="shared" si="0"/>
        <v>OK</v>
      </c>
      <c r="U52" s="197"/>
      <c r="V52" s="197"/>
      <c r="W52" s="197"/>
      <c r="X52" s="204"/>
      <c r="Y52" s="204"/>
      <c r="Z52" s="205"/>
      <c r="AA52" s="204"/>
      <c r="AB52" s="30"/>
      <c r="AC52" s="30"/>
      <c r="AD52" s="30"/>
      <c r="AE52" s="30"/>
      <c r="AF52" s="30"/>
      <c r="AG52" s="31"/>
      <c r="AH52" s="31"/>
      <c r="AI52" s="31"/>
      <c r="AJ52" s="31"/>
      <c r="AK52" s="31"/>
      <c r="AL52" s="31"/>
    </row>
    <row r="53" spans="1:38" ht="39.950000000000003" customHeight="1" x14ac:dyDescent="0.25">
      <c r="A53" s="315"/>
      <c r="B53" s="314"/>
      <c r="C53" s="77">
        <v>92</v>
      </c>
      <c r="D53" s="95" t="s">
        <v>590</v>
      </c>
      <c r="E53" s="94" t="s">
        <v>536</v>
      </c>
      <c r="F53" s="46" t="s">
        <v>531</v>
      </c>
      <c r="G53" s="54" t="s">
        <v>612</v>
      </c>
      <c r="H53" s="38" t="s">
        <v>597</v>
      </c>
      <c r="I53" s="54">
        <v>33903041</v>
      </c>
      <c r="J53" s="100">
        <v>99.75</v>
      </c>
      <c r="K53" s="8"/>
      <c r="L53" s="109">
        <f t="shared" si="1"/>
        <v>0</v>
      </c>
      <c r="M53" s="109">
        <f t="shared" si="2"/>
        <v>0</v>
      </c>
      <c r="N53" s="120"/>
      <c r="O53" s="119">
        <f t="shared" si="3"/>
        <v>0</v>
      </c>
      <c r="P53" s="120"/>
      <c r="Q53" s="120"/>
      <c r="R53" s="120"/>
      <c r="S53" s="13">
        <f t="shared" si="4"/>
        <v>0</v>
      </c>
      <c r="T53" s="14" t="str">
        <f t="shared" si="0"/>
        <v>OK</v>
      </c>
      <c r="U53" s="197"/>
      <c r="V53" s="197"/>
      <c r="W53" s="197"/>
      <c r="X53" s="204"/>
      <c r="Y53" s="204"/>
      <c r="Z53" s="205"/>
      <c r="AA53" s="204"/>
      <c r="AB53" s="30"/>
      <c r="AC53" s="30"/>
      <c r="AD53" s="30"/>
      <c r="AE53" s="30"/>
      <c r="AF53" s="30"/>
      <c r="AG53" s="31"/>
      <c r="AH53" s="31"/>
      <c r="AI53" s="31"/>
      <c r="AJ53" s="31"/>
      <c r="AK53" s="31"/>
      <c r="AL53" s="31"/>
    </row>
    <row r="54" spans="1:38" ht="39.950000000000003" customHeight="1" x14ac:dyDescent="0.25">
      <c r="A54" s="315"/>
      <c r="B54" s="314"/>
      <c r="C54" s="77">
        <v>93</v>
      </c>
      <c r="D54" s="95" t="s">
        <v>591</v>
      </c>
      <c r="E54" s="94" t="s">
        <v>537</v>
      </c>
      <c r="F54" s="46" t="s">
        <v>531</v>
      </c>
      <c r="G54" s="54" t="s">
        <v>612</v>
      </c>
      <c r="H54" s="38" t="s">
        <v>597</v>
      </c>
      <c r="I54" s="54">
        <v>33903041</v>
      </c>
      <c r="J54" s="100">
        <v>136.5</v>
      </c>
      <c r="K54" s="8"/>
      <c r="L54" s="109">
        <f t="shared" si="1"/>
        <v>0</v>
      </c>
      <c r="M54" s="109">
        <f t="shared" si="2"/>
        <v>0</v>
      </c>
      <c r="N54" s="120"/>
      <c r="O54" s="119">
        <f t="shared" si="3"/>
        <v>0</v>
      </c>
      <c r="P54" s="120"/>
      <c r="Q54" s="120"/>
      <c r="R54" s="120"/>
      <c r="S54" s="13">
        <f t="shared" si="4"/>
        <v>0</v>
      </c>
      <c r="T54" s="14" t="str">
        <f t="shared" si="0"/>
        <v>OK</v>
      </c>
      <c r="U54" s="197"/>
      <c r="V54" s="197"/>
      <c r="W54" s="197"/>
      <c r="X54" s="204"/>
      <c r="Y54" s="204"/>
      <c r="Z54" s="205"/>
      <c r="AA54" s="204"/>
      <c r="AB54" s="30"/>
      <c r="AC54" s="30"/>
      <c r="AD54" s="30"/>
      <c r="AE54" s="30"/>
      <c r="AF54" s="30"/>
      <c r="AG54" s="31"/>
      <c r="AH54" s="31"/>
      <c r="AI54" s="31"/>
      <c r="AJ54" s="31"/>
      <c r="AK54" s="31"/>
      <c r="AL54" s="31"/>
    </row>
    <row r="55" spans="1:38" ht="39.950000000000003" customHeight="1" x14ac:dyDescent="0.25">
      <c r="A55" s="315"/>
      <c r="B55" s="314"/>
      <c r="C55" s="77">
        <v>94</v>
      </c>
      <c r="D55" s="95" t="s">
        <v>592</v>
      </c>
      <c r="E55" s="94" t="s">
        <v>534</v>
      </c>
      <c r="F55" s="46" t="s">
        <v>531</v>
      </c>
      <c r="G55" s="54" t="s">
        <v>612</v>
      </c>
      <c r="H55" s="38" t="s">
        <v>597</v>
      </c>
      <c r="I55" s="54">
        <v>33903041</v>
      </c>
      <c r="J55" s="100">
        <v>72.45</v>
      </c>
      <c r="K55" s="8"/>
      <c r="L55" s="109">
        <f t="shared" si="1"/>
        <v>0</v>
      </c>
      <c r="M55" s="109">
        <f t="shared" si="2"/>
        <v>0</v>
      </c>
      <c r="N55" s="120"/>
      <c r="O55" s="119">
        <f t="shared" si="3"/>
        <v>0</v>
      </c>
      <c r="P55" s="120"/>
      <c r="Q55" s="120"/>
      <c r="R55" s="120"/>
      <c r="S55" s="13">
        <f t="shared" si="4"/>
        <v>0</v>
      </c>
      <c r="T55" s="14" t="str">
        <f t="shared" si="0"/>
        <v>OK</v>
      </c>
      <c r="U55" s="197"/>
      <c r="V55" s="197"/>
      <c r="W55" s="197"/>
      <c r="X55" s="204"/>
      <c r="Y55" s="204"/>
      <c r="Z55" s="205"/>
      <c r="AA55" s="204"/>
      <c r="AB55" s="30"/>
      <c r="AC55" s="30"/>
      <c r="AD55" s="30"/>
      <c r="AE55" s="30"/>
      <c r="AF55" s="30"/>
      <c r="AG55" s="31"/>
      <c r="AH55" s="31"/>
      <c r="AI55" s="31"/>
      <c r="AJ55" s="31"/>
      <c r="AK55" s="31"/>
      <c r="AL55" s="31"/>
    </row>
    <row r="56" spans="1:38" ht="39.950000000000003" customHeight="1" x14ac:dyDescent="0.25">
      <c r="A56" s="315"/>
      <c r="B56" s="314"/>
      <c r="C56" s="77">
        <v>95</v>
      </c>
      <c r="D56" s="95" t="s">
        <v>593</v>
      </c>
      <c r="E56" s="94" t="s">
        <v>535</v>
      </c>
      <c r="F56" s="46" t="s">
        <v>531</v>
      </c>
      <c r="G56" s="54" t="s">
        <v>612</v>
      </c>
      <c r="H56" s="38" t="s">
        <v>597</v>
      </c>
      <c r="I56" s="54">
        <v>33903041</v>
      </c>
      <c r="J56" s="100">
        <v>71.400000000000006</v>
      </c>
      <c r="K56" s="8"/>
      <c r="L56" s="109">
        <f t="shared" si="1"/>
        <v>0</v>
      </c>
      <c r="M56" s="109">
        <f t="shared" si="2"/>
        <v>0</v>
      </c>
      <c r="N56" s="120"/>
      <c r="O56" s="119">
        <f t="shared" si="3"/>
        <v>0</v>
      </c>
      <c r="P56" s="120"/>
      <c r="Q56" s="120"/>
      <c r="R56" s="120"/>
      <c r="S56" s="13">
        <f t="shared" si="4"/>
        <v>0</v>
      </c>
      <c r="T56" s="14" t="str">
        <f t="shared" si="0"/>
        <v>OK</v>
      </c>
      <c r="U56" s="197"/>
      <c r="V56" s="197"/>
      <c r="W56" s="197"/>
      <c r="X56" s="204"/>
      <c r="Y56" s="204"/>
      <c r="Z56" s="205"/>
      <c r="AA56" s="204"/>
      <c r="AB56" s="30"/>
      <c r="AC56" s="30"/>
      <c r="AD56" s="30"/>
      <c r="AE56" s="30"/>
      <c r="AF56" s="30"/>
      <c r="AG56" s="31"/>
      <c r="AH56" s="31"/>
      <c r="AI56" s="31"/>
      <c r="AJ56" s="31"/>
      <c r="AK56" s="31"/>
      <c r="AL56" s="31"/>
    </row>
    <row r="57" spans="1:38" ht="39.950000000000003" customHeight="1" x14ac:dyDescent="0.25">
      <c r="A57" s="315"/>
      <c r="B57" s="308"/>
      <c r="C57" s="77">
        <v>96</v>
      </c>
      <c r="D57" s="67" t="s">
        <v>594</v>
      </c>
      <c r="E57" s="68" t="s">
        <v>537</v>
      </c>
      <c r="F57" s="46" t="s">
        <v>531</v>
      </c>
      <c r="G57" s="54" t="s">
        <v>612</v>
      </c>
      <c r="H57" s="38" t="s">
        <v>597</v>
      </c>
      <c r="I57" s="54">
        <v>33903041</v>
      </c>
      <c r="J57" s="100">
        <v>136.5</v>
      </c>
      <c r="K57" s="8"/>
      <c r="L57" s="109">
        <f t="shared" si="1"/>
        <v>0</v>
      </c>
      <c r="M57" s="109">
        <f t="shared" si="2"/>
        <v>0</v>
      </c>
      <c r="N57" s="120"/>
      <c r="O57" s="119">
        <f t="shared" si="3"/>
        <v>0</v>
      </c>
      <c r="P57" s="120"/>
      <c r="Q57" s="120"/>
      <c r="R57" s="120"/>
      <c r="S57" s="13">
        <f t="shared" si="4"/>
        <v>0</v>
      </c>
      <c r="T57" s="14" t="str">
        <f t="shared" si="0"/>
        <v>OK</v>
      </c>
      <c r="U57" s="197"/>
      <c r="V57" s="197"/>
      <c r="W57" s="197"/>
      <c r="X57" s="204"/>
      <c r="Y57" s="204"/>
      <c r="Z57" s="205"/>
      <c r="AA57" s="204"/>
      <c r="AB57" s="30"/>
      <c r="AC57" s="30"/>
      <c r="AD57" s="30"/>
      <c r="AE57" s="30"/>
      <c r="AF57" s="30"/>
      <c r="AG57" s="31"/>
      <c r="AH57" s="31"/>
      <c r="AI57" s="31"/>
      <c r="AJ57" s="31"/>
      <c r="AK57" s="31"/>
      <c r="AL57" s="31"/>
    </row>
    <row r="58" spans="1:38" ht="39.950000000000003" customHeight="1" x14ac:dyDescent="0.25">
      <c r="A58" s="80">
        <v>36</v>
      </c>
      <c r="B58" s="81" t="s">
        <v>538</v>
      </c>
      <c r="C58" s="82">
        <v>101</v>
      </c>
      <c r="D58" s="86" t="s">
        <v>595</v>
      </c>
      <c r="E58" s="87" t="s">
        <v>539</v>
      </c>
      <c r="F58" s="85" t="s">
        <v>540</v>
      </c>
      <c r="G58" s="97" t="s">
        <v>613</v>
      </c>
      <c r="H58" s="238" t="s">
        <v>597</v>
      </c>
      <c r="I58" s="97">
        <v>33903035</v>
      </c>
      <c r="J58" s="101">
        <v>204.7</v>
      </c>
      <c r="K58" s="8"/>
      <c r="L58" s="109">
        <f t="shared" si="1"/>
        <v>0</v>
      </c>
      <c r="M58" s="109">
        <f t="shared" si="2"/>
        <v>0</v>
      </c>
      <c r="N58" s="120"/>
      <c r="O58" s="119">
        <f t="shared" si="3"/>
        <v>0</v>
      </c>
      <c r="P58" s="120"/>
      <c r="Q58" s="120"/>
      <c r="R58" s="120"/>
      <c r="S58" s="13">
        <f t="shared" si="4"/>
        <v>0</v>
      </c>
      <c r="T58" s="14" t="str">
        <f t="shared" si="0"/>
        <v>OK</v>
      </c>
      <c r="U58" s="197"/>
      <c r="V58" s="197"/>
      <c r="W58" s="197"/>
      <c r="X58" s="204"/>
      <c r="Y58" s="204"/>
      <c r="Z58" s="205"/>
      <c r="AA58" s="204"/>
      <c r="AB58" s="30"/>
      <c r="AC58" s="30"/>
      <c r="AD58" s="30"/>
      <c r="AE58" s="30"/>
      <c r="AF58" s="30"/>
      <c r="AG58" s="31"/>
      <c r="AH58" s="31"/>
      <c r="AI58" s="31"/>
      <c r="AJ58" s="31"/>
      <c r="AK58" s="31"/>
      <c r="AL58" s="31"/>
    </row>
    <row r="59" spans="1:38" ht="39.950000000000003" customHeight="1" x14ac:dyDescent="0.25">
      <c r="K59" s="4">
        <f>SUM(K4:K58)</f>
        <v>169</v>
      </c>
      <c r="S59" s="16">
        <f>SUM(S4:S58)</f>
        <v>19</v>
      </c>
      <c r="U59" s="199">
        <v>1368</v>
      </c>
      <c r="V59" s="199">
        <v>2660</v>
      </c>
      <c r="W59" s="199">
        <v>3087.5</v>
      </c>
      <c r="X59" s="199">
        <v>10539.6</v>
      </c>
      <c r="Y59" s="199">
        <v>1863.75</v>
      </c>
      <c r="Z59" s="199">
        <v>164.79</v>
      </c>
      <c r="AA59" s="199">
        <v>76.819999999999993</v>
      </c>
      <c r="AB59" s="192">
        <f t="shared" ref="AB59:AL59" si="5">SUMPRODUCT($J$4:$J$58,AB4:AB58)</f>
        <v>0</v>
      </c>
      <c r="AC59" s="192">
        <f t="shared" si="5"/>
        <v>0</v>
      </c>
      <c r="AD59" s="192">
        <f t="shared" si="5"/>
        <v>0</v>
      </c>
      <c r="AE59" s="192">
        <f t="shared" si="5"/>
        <v>0</v>
      </c>
      <c r="AF59" s="192">
        <f t="shared" si="5"/>
        <v>0</v>
      </c>
      <c r="AG59" s="192">
        <f t="shared" si="5"/>
        <v>0</v>
      </c>
      <c r="AH59" s="192">
        <f t="shared" si="5"/>
        <v>0</v>
      </c>
      <c r="AI59" s="192">
        <f t="shared" si="5"/>
        <v>0</v>
      </c>
      <c r="AJ59" s="192">
        <f t="shared" si="5"/>
        <v>0</v>
      </c>
      <c r="AK59" s="192">
        <f t="shared" si="5"/>
        <v>0</v>
      </c>
      <c r="AL59" s="192">
        <f t="shared" si="5"/>
        <v>0</v>
      </c>
    </row>
    <row r="60" spans="1:38" ht="39.950000000000003" customHeight="1" x14ac:dyDescent="0.25">
      <c r="K60" s="160">
        <f>SUMPRODUCT($J$4:$J$58,K4:K58)</f>
        <v>23315.850000000002</v>
      </c>
      <c r="L60" s="160">
        <f t="shared" ref="L60:M60" si="6">SUMPRODUCT($J$4:$J$58,L4:L58)</f>
        <v>19760.460000000003</v>
      </c>
      <c r="M60" s="160">
        <f t="shared" si="6"/>
        <v>19760.460000000003</v>
      </c>
      <c r="U60" s="201"/>
      <c r="V60" s="201"/>
      <c r="W60" s="201"/>
      <c r="X60" s="201"/>
      <c r="Y60" s="201"/>
      <c r="Z60" s="201"/>
      <c r="AA60" s="201"/>
    </row>
    <row r="61" spans="1:38" ht="39.950000000000003" customHeight="1" x14ac:dyDescent="0.25">
      <c r="U61" s="201"/>
      <c r="V61" s="201"/>
      <c r="W61" s="201"/>
      <c r="X61" s="201"/>
      <c r="Y61" s="201"/>
      <c r="Z61" s="201"/>
      <c r="AA61" s="201"/>
    </row>
    <row r="62" spans="1:38" ht="39.950000000000003" customHeight="1" x14ac:dyDescent="0.25">
      <c r="U62" s="201"/>
      <c r="V62" s="201"/>
      <c r="W62" s="201"/>
      <c r="X62" s="201"/>
      <c r="Y62" s="201"/>
      <c r="Z62" s="201"/>
      <c r="AA62" s="201"/>
    </row>
    <row r="63" spans="1:38" ht="39.950000000000003" customHeight="1" x14ac:dyDescent="0.25">
      <c r="U63" s="201"/>
      <c r="V63" s="201"/>
      <c r="W63" s="201"/>
      <c r="X63" s="201"/>
      <c r="Y63" s="201"/>
      <c r="Z63" s="201"/>
      <c r="AA63" s="201"/>
    </row>
    <row r="64" spans="1:38" ht="39.950000000000003" customHeight="1" x14ac:dyDescent="0.25">
      <c r="U64" s="201"/>
      <c r="V64" s="201"/>
      <c r="W64" s="201"/>
      <c r="X64" s="201"/>
      <c r="Y64" s="201"/>
      <c r="Z64" s="201"/>
      <c r="AA64" s="201"/>
    </row>
    <row r="65" spans="21:27" ht="39.950000000000003" customHeight="1" x14ac:dyDescent="0.25">
      <c r="U65" s="201"/>
      <c r="V65" s="201"/>
      <c r="W65" s="201"/>
      <c r="X65" s="201"/>
      <c r="Y65" s="201"/>
      <c r="Z65" s="201"/>
      <c r="AA65" s="201"/>
    </row>
    <row r="66" spans="21:27" ht="39.950000000000003" customHeight="1" x14ac:dyDescent="0.25">
      <c r="U66" s="201"/>
      <c r="V66" s="201"/>
      <c r="W66" s="201"/>
      <c r="X66" s="201"/>
      <c r="Y66" s="201"/>
      <c r="Z66" s="201"/>
      <c r="AA66" s="201"/>
    </row>
    <row r="67" spans="21:27" ht="39.950000000000003" customHeight="1" x14ac:dyDescent="0.25">
      <c r="U67" s="201"/>
      <c r="V67" s="201"/>
      <c r="W67" s="201"/>
      <c r="X67" s="201"/>
      <c r="Y67" s="201"/>
      <c r="Z67" s="201"/>
      <c r="AA67" s="201"/>
    </row>
    <row r="68" spans="21:27" ht="39.950000000000003" customHeight="1" x14ac:dyDescent="0.25">
      <c r="U68" s="201"/>
      <c r="V68" s="201"/>
      <c r="W68" s="201"/>
      <c r="X68" s="201"/>
      <c r="Y68" s="201"/>
      <c r="Z68" s="201"/>
      <c r="AA68" s="201"/>
    </row>
    <row r="69" spans="21:27" ht="39.950000000000003" customHeight="1" x14ac:dyDescent="0.25">
      <c r="U69" s="201"/>
      <c r="V69" s="201"/>
      <c r="W69" s="201"/>
      <c r="X69" s="201"/>
      <c r="Y69" s="201"/>
      <c r="Z69" s="201"/>
      <c r="AA69" s="201"/>
    </row>
    <row r="70" spans="21:27" ht="39.950000000000003" customHeight="1" x14ac:dyDescent="0.25">
      <c r="U70" s="201"/>
      <c r="V70" s="201"/>
      <c r="W70" s="201"/>
      <c r="X70" s="201"/>
      <c r="Y70" s="201"/>
      <c r="Z70" s="201"/>
      <c r="AA70" s="201"/>
    </row>
    <row r="71" spans="21:27" ht="39.950000000000003" customHeight="1" x14ac:dyDescent="0.25">
      <c r="U71" s="201"/>
      <c r="V71" s="201"/>
      <c r="W71" s="201"/>
      <c r="X71" s="201"/>
      <c r="Y71" s="201"/>
      <c r="Z71" s="201"/>
      <c r="AA71" s="201"/>
    </row>
    <row r="72" spans="21:27" ht="39.950000000000003" customHeight="1" x14ac:dyDescent="0.25">
      <c r="U72" s="201"/>
      <c r="V72" s="201"/>
      <c r="W72" s="201"/>
      <c r="X72" s="201"/>
      <c r="Y72" s="201"/>
      <c r="Z72" s="201"/>
      <c r="AA72" s="201"/>
    </row>
    <row r="73" spans="21:27" ht="39.950000000000003" customHeight="1" x14ac:dyDescent="0.25">
      <c r="U73" s="201"/>
      <c r="V73" s="201"/>
      <c r="W73" s="201"/>
      <c r="X73" s="201"/>
      <c r="Y73" s="201"/>
      <c r="Z73" s="201"/>
      <c r="AA73" s="201"/>
    </row>
    <row r="74" spans="21:27" ht="39.950000000000003" customHeight="1" x14ac:dyDescent="0.25">
      <c r="U74" s="201"/>
      <c r="V74" s="201"/>
      <c r="W74" s="201"/>
      <c r="X74" s="201"/>
      <c r="Y74" s="201"/>
      <c r="Z74" s="201"/>
      <c r="AA74" s="201"/>
    </row>
    <row r="75" spans="21:27" ht="39.950000000000003" customHeight="1" x14ac:dyDescent="0.25">
      <c r="U75" s="201"/>
      <c r="V75" s="201"/>
      <c r="W75" s="201"/>
      <c r="X75" s="201"/>
      <c r="Y75" s="201"/>
      <c r="Z75" s="201"/>
      <c r="AA75" s="201"/>
    </row>
    <row r="76" spans="21:27" ht="39.950000000000003" customHeight="1" x14ac:dyDescent="0.25">
      <c r="U76" s="201"/>
      <c r="V76" s="201"/>
      <c r="W76" s="201"/>
      <c r="X76" s="201"/>
      <c r="Y76" s="201"/>
      <c r="Z76" s="201"/>
      <c r="AA76" s="201"/>
    </row>
    <row r="77" spans="21:27" ht="39.950000000000003" customHeight="1" x14ac:dyDescent="0.25">
      <c r="U77" s="201"/>
      <c r="V77" s="201"/>
      <c r="W77" s="201"/>
      <c r="X77" s="201"/>
      <c r="Y77" s="201"/>
      <c r="Z77" s="201"/>
      <c r="AA77" s="201"/>
    </row>
    <row r="78" spans="21:27" ht="39.950000000000003" customHeight="1" x14ac:dyDescent="0.25">
      <c r="U78" s="201"/>
      <c r="V78" s="201"/>
      <c r="W78" s="201"/>
      <c r="X78" s="201"/>
      <c r="Y78" s="201"/>
      <c r="Z78" s="201"/>
      <c r="AA78" s="201"/>
    </row>
    <row r="79" spans="21:27" ht="39.950000000000003" customHeight="1" x14ac:dyDescent="0.25">
      <c r="U79" s="201"/>
      <c r="V79" s="201"/>
      <c r="W79" s="201"/>
      <c r="X79" s="201"/>
      <c r="Y79" s="201"/>
      <c r="Z79" s="201"/>
      <c r="AA79" s="201"/>
    </row>
    <row r="80" spans="21:27" ht="39.950000000000003" customHeight="1" x14ac:dyDescent="0.25">
      <c r="U80" s="201"/>
      <c r="V80" s="201"/>
      <c r="W80" s="201"/>
      <c r="X80" s="201"/>
      <c r="Y80" s="201"/>
      <c r="Z80" s="201"/>
      <c r="AA80" s="201"/>
    </row>
    <row r="81" spans="21:27" ht="39.950000000000003" customHeight="1" x14ac:dyDescent="0.25">
      <c r="U81" s="201"/>
      <c r="V81" s="201"/>
      <c r="W81" s="201"/>
      <c r="X81" s="201"/>
      <c r="Y81" s="201"/>
      <c r="Z81" s="201"/>
      <c r="AA81" s="201"/>
    </row>
    <row r="82" spans="21:27" ht="39.950000000000003" customHeight="1" x14ac:dyDescent="0.25">
      <c r="U82" s="201"/>
      <c r="V82" s="201"/>
      <c r="W82" s="201"/>
      <c r="X82" s="201"/>
      <c r="Y82" s="201"/>
      <c r="Z82" s="201"/>
      <c r="AA82" s="201"/>
    </row>
    <row r="83" spans="21:27" ht="39.950000000000003" customHeight="1" x14ac:dyDescent="0.25">
      <c r="U83" s="201"/>
      <c r="V83" s="201"/>
      <c r="W83" s="201"/>
      <c r="X83" s="201"/>
      <c r="Y83" s="201"/>
      <c r="Z83" s="201"/>
      <c r="AA83" s="201"/>
    </row>
    <row r="84" spans="21:27" ht="39.950000000000003" customHeight="1" x14ac:dyDescent="0.25">
      <c r="U84" s="201"/>
      <c r="V84" s="201"/>
      <c r="W84" s="201"/>
      <c r="X84" s="201"/>
      <c r="Y84" s="201"/>
      <c r="Z84" s="201"/>
      <c r="AA84" s="201"/>
    </row>
    <row r="85" spans="21:27" ht="39.950000000000003" customHeight="1" x14ac:dyDescent="0.25">
      <c r="U85" s="201"/>
      <c r="V85" s="201"/>
      <c r="W85" s="201"/>
      <c r="X85" s="201"/>
      <c r="Y85" s="201"/>
      <c r="Z85" s="201"/>
      <c r="AA85" s="201"/>
    </row>
    <row r="86" spans="21:27" ht="39.950000000000003" customHeight="1" x14ac:dyDescent="0.25">
      <c r="U86" s="201"/>
      <c r="V86" s="201"/>
      <c r="W86" s="201"/>
      <c r="X86" s="201"/>
      <c r="Y86" s="201"/>
      <c r="Z86" s="201"/>
      <c r="AA86" s="201"/>
    </row>
    <row r="87" spans="21:27" ht="39.950000000000003" customHeight="1" x14ac:dyDescent="0.25">
      <c r="U87" s="201"/>
      <c r="V87" s="201"/>
      <c r="W87" s="201"/>
      <c r="X87" s="201"/>
      <c r="Y87" s="201"/>
      <c r="Z87" s="201"/>
      <c r="AA87" s="201"/>
    </row>
    <row r="88" spans="21:27" ht="39.950000000000003" customHeight="1" x14ac:dyDescent="0.25">
      <c r="U88" s="201"/>
      <c r="V88" s="201"/>
      <c r="W88" s="201"/>
      <c r="X88" s="201"/>
      <c r="Y88" s="201"/>
      <c r="Z88" s="201"/>
      <c r="AA88" s="201"/>
    </row>
    <row r="89" spans="21:27" ht="39.950000000000003" customHeight="1" x14ac:dyDescent="0.25">
      <c r="U89" s="201"/>
      <c r="V89" s="201"/>
      <c r="W89" s="201"/>
      <c r="X89" s="201"/>
      <c r="Y89" s="201"/>
      <c r="Z89" s="201"/>
      <c r="AA89" s="201"/>
    </row>
    <row r="90" spans="21:27" ht="39.950000000000003" customHeight="1" x14ac:dyDescent="0.25">
      <c r="U90" s="201"/>
      <c r="V90" s="201"/>
      <c r="W90" s="201"/>
      <c r="X90" s="201"/>
      <c r="Y90" s="201"/>
      <c r="Z90" s="201"/>
      <c r="AA90" s="201"/>
    </row>
    <row r="91" spans="21:27" ht="39.950000000000003" customHeight="1" x14ac:dyDescent="0.25">
      <c r="U91" s="201"/>
      <c r="V91" s="201"/>
      <c r="W91" s="201"/>
      <c r="X91" s="201"/>
      <c r="Y91" s="201"/>
      <c r="Z91" s="201"/>
      <c r="AA91" s="201"/>
    </row>
    <row r="92" spans="21:27" ht="39.950000000000003" customHeight="1" x14ac:dyDescent="0.25">
      <c r="U92" s="201"/>
      <c r="V92" s="201"/>
      <c r="W92" s="201"/>
      <c r="X92" s="201"/>
      <c r="Y92" s="201"/>
      <c r="Z92" s="201"/>
      <c r="AA92" s="201"/>
    </row>
    <row r="93" spans="21:27" ht="39.950000000000003" customHeight="1" x14ac:dyDescent="0.25">
      <c r="U93" s="201"/>
      <c r="V93" s="201"/>
      <c r="W93" s="201"/>
      <c r="X93" s="201"/>
      <c r="Y93" s="201"/>
      <c r="Z93" s="201"/>
      <c r="AA93" s="201"/>
    </row>
    <row r="94" spans="21:27" ht="39.950000000000003" customHeight="1" x14ac:dyDescent="0.25">
      <c r="U94" s="201"/>
      <c r="V94" s="201"/>
      <c r="W94" s="201"/>
      <c r="X94" s="201"/>
      <c r="Y94" s="201"/>
      <c r="Z94" s="201"/>
      <c r="AA94" s="201"/>
    </row>
    <row r="95" spans="21:27" ht="39.950000000000003" customHeight="1" x14ac:dyDescent="0.25">
      <c r="U95" s="201"/>
      <c r="V95" s="201"/>
      <c r="W95" s="201"/>
      <c r="X95" s="201"/>
      <c r="Y95" s="201"/>
      <c r="Z95" s="201"/>
      <c r="AA95" s="201"/>
    </row>
    <row r="96" spans="21:27" ht="39.950000000000003" customHeight="1" x14ac:dyDescent="0.25">
      <c r="U96" s="201"/>
      <c r="V96" s="201"/>
      <c r="W96" s="201"/>
      <c r="X96" s="201"/>
      <c r="Y96" s="201"/>
      <c r="Z96" s="201"/>
      <c r="AA96" s="201"/>
    </row>
    <row r="97" spans="21:27" ht="39.950000000000003" customHeight="1" x14ac:dyDescent="0.25">
      <c r="U97" s="201"/>
      <c r="V97" s="201"/>
      <c r="W97" s="201"/>
      <c r="X97" s="201"/>
      <c r="Y97" s="201"/>
      <c r="Z97" s="201"/>
      <c r="AA97" s="201"/>
    </row>
    <row r="98" spans="21:27" ht="39.950000000000003" customHeight="1" x14ac:dyDescent="0.25">
      <c r="U98" s="201"/>
      <c r="V98" s="201"/>
      <c r="W98" s="201"/>
      <c r="X98" s="201"/>
      <c r="Y98" s="201"/>
      <c r="Z98" s="201"/>
      <c r="AA98" s="201"/>
    </row>
    <row r="99" spans="21:27" ht="39.950000000000003" customHeight="1" x14ac:dyDescent="0.25">
      <c r="U99" s="201"/>
      <c r="V99" s="201"/>
      <c r="W99" s="201"/>
      <c r="X99" s="201"/>
      <c r="Y99" s="201"/>
      <c r="Z99" s="201"/>
      <c r="AA99" s="201"/>
    </row>
    <row r="100" spans="21:27" ht="39.950000000000003" customHeight="1" x14ac:dyDescent="0.25">
      <c r="U100" s="201"/>
      <c r="V100" s="201"/>
      <c r="W100" s="201"/>
      <c r="X100" s="201"/>
      <c r="Y100" s="201"/>
      <c r="Z100" s="201"/>
      <c r="AA100" s="201"/>
    </row>
    <row r="101" spans="21:27" ht="39.950000000000003" customHeight="1" x14ac:dyDescent="0.25">
      <c r="U101" s="201"/>
      <c r="V101" s="201"/>
      <c r="W101" s="201"/>
      <c r="X101" s="201"/>
      <c r="Y101" s="201"/>
      <c r="Z101" s="201"/>
      <c r="AA101" s="201"/>
    </row>
    <row r="102" spans="21:27" ht="39.950000000000003" customHeight="1" x14ac:dyDescent="0.25">
      <c r="U102" s="201"/>
      <c r="V102" s="201"/>
      <c r="W102" s="201"/>
      <c r="X102" s="201"/>
      <c r="Y102" s="201"/>
      <c r="Z102" s="201"/>
      <c r="AA102" s="201"/>
    </row>
    <row r="103" spans="21:27" ht="39.950000000000003" customHeight="1" x14ac:dyDescent="0.25">
      <c r="U103" s="201"/>
      <c r="V103" s="201"/>
      <c r="W103" s="201"/>
      <c r="X103" s="201"/>
      <c r="Y103" s="201"/>
      <c r="Z103" s="201"/>
      <c r="AA103" s="201"/>
    </row>
    <row r="104" spans="21:27" ht="39.950000000000003" customHeight="1" x14ac:dyDescent="0.25">
      <c r="U104" s="201"/>
      <c r="V104" s="201"/>
      <c r="W104" s="201"/>
      <c r="X104" s="201"/>
      <c r="Y104" s="201"/>
      <c r="Z104" s="201"/>
      <c r="AA104" s="201"/>
    </row>
    <row r="105" spans="21:27" ht="39.950000000000003" customHeight="1" x14ac:dyDescent="0.25">
      <c r="U105" s="201"/>
      <c r="V105" s="201"/>
      <c r="W105" s="201"/>
      <c r="X105" s="201"/>
      <c r="Y105" s="201"/>
      <c r="Z105" s="201"/>
      <c r="AA105" s="201"/>
    </row>
    <row r="106" spans="21:27" ht="39.950000000000003" customHeight="1" x14ac:dyDescent="0.25">
      <c r="U106" s="201"/>
      <c r="V106" s="201"/>
      <c r="W106" s="201"/>
      <c r="X106" s="201"/>
      <c r="Y106" s="201"/>
      <c r="Z106" s="201"/>
      <c r="AA106" s="201"/>
    </row>
    <row r="107" spans="21:27" ht="39.950000000000003" customHeight="1" x14ac:dyDescent="0.25">
      <c r="U107" s="201"/>
      <c r="V107" s="201"/>
      <c r="W107" s="201"/>
      <c r="X107" s="201"/>
      <c r="Y107" s="201"/>
      <c r="Z107" s="201"/>
      <c r="AA107" s="201"/>
    </row>
    <row r="108" spans="21:27" ht="39.950000000000003" customHeight="1" x14ac:dyDescent="0.25">
      <c r="U108" s="201"/>
      <c r="V108" s="201"/>
      <c r="W108" s="201"/>
      <c r="X108" s="201"/>
      <c r="Y108" s="201"/>
      <c r="Z108" s="201"/>
      <c r="AA108" s="201"/>
    </row>
    <row r="109" spans="21:27" ht="39.950000000000003" customHeight="1" x14ac:dyDescent="0.25">
      <c r="U109" s="201"/>
      <c r="V109" s="201"/>
      <c r="W109" s="201"/>
      <c r="X109" s="201"/>
      <c r="Y109" s="201"/>
      <c r="Z109" s="201"/>
      <c r="AA109" s="201"/>
    </row>
    <row r="110" spans="21:27" ht="39.950000000000003" customHeight="1" x14ac:dyDescent="0.25">
      <c r="U110" s="201"/>
      <c r="V110" s="201"/>
      <c r="W110" s="201"/>
      <c r="X110" s="201"/>
      <c r="Y110" s="201"/>
      <c r="Z110" s="201"/>
      <c r="AA110" s="201"/>
    </row>
    <row r="111" spans="21:27" ht="39.950000000000003" customHeight="1" x14ac:dyDescent="0.25">
      <c r="U111" s="201"/>
      <c r="V111" s="201"/>
      <c r="W111" s="201"/>
      <c r="X111" s="201"/>
      <c r="Y111" s="201"/>
      <c r="Z111" s="201"/>
      <c r="AA111" s="201"/>
    </row>
    <row r="112" spans="21:27" ht="39.950000000000003" customHeight="1" x14ac:dyDescent="0.25">
      <c r="U112" s="201"/>
      <c r="V112" s="201"/>
      <c r="W112" s="201"/>
      <c r="X112" s="201"/>
      <c r="Y112" s="201"/>
      <c r="Z112" s="201"/>
      <c r="AA112" s="201"/>
    </row>
    <row r="113" spans="21:27" ht="39.950000000000003" customHeight="1" x14ac:dyDescent="0.25">
      <c r="U113" s="201"/>
      <c r="V113" s="201"/>
      <c r="W113" s="201"/>
      <c r="X113" s="201"/>
      <c r="Y113" s="201"/>
      <c r="Z113" s="201"/>
      <c r="AA113" s="201"/>
    </row>
    <row r="114" spans="21:27" ht="39.950000000000003" customHeight="1" x14ac:dyDescent="0.25">
      <c r="U114" s="201"/>
      <c r="V114" s="201"/>
      <c r="W114" s="201"/>
      <c r="X114" s="201"/>
      <c r="Y114" s="201"/>
      <c r="Z114" s="201"/>
      <c r="AA114" s="201"/>
    </row>
    <row r="115" spans="21:27" ht="39.950000000000003" customHeight="1" x14ac:dyDescent="0.25">
      <c r="U115" s="201"/>
      <c r="V115" s="201"/>
      <c r="W115" s="201"/>
      <c r="X115" s="201"/>
      <c r="Y115" s="201"/>
      <c r="Z115" s="201"/>
      <c r="AA115" s="201"/>
    </row>
    <row r="116" spans="21:27" ht="39.950000000000003" customHeight="1" x14ac:dyDescent="0.25">
      <c r="U116" s="201"/>
      <c r="V116" s="201"/>
      <c r="W116" s="201"/>
      <c r="X116" s="201"/>
      <c r="Y116" s="201"/>
      <c r="Z116" s="201"/>
      <c r="AA116" s="201"/>
    </row>
    <row r="117" spans="21:27" ht="39.950000000000003" customHeight="1" x14ac:dyDescent="0.25">
      <c r="U117" s="201"/>
      <c r="V117" s="201"/>
      <c r="W117" s="201"/>
      <c r="X117" s="201"/>
      <c r="Y117" s="201"/>
      <c r="Z117" s="201"/>
      <c r="AA117" s="201"/>
    </row>
    <row r="118" spans="21:27" ht="39.950000000000003" customHeight="1" x14ac:dyDescent="0.25">
      <c r="U118" s="201"/>
      <c r="V118" s="201"/>
      <c r="W118" s="201"/>
      <c r="X118" s="201"/>
      <c r="Y118" s="201"/>
      <c r="Z118" s="201"/>
      <c r="AA118" s="201"/>
    </row>
    <row r="119" spans="21:27" ht="39.950000000000003" customHeight="1" x14ac:dyDescent="0.25">
      <c r="U119" s="201"/>
      <c r="V119" s="201"/>
      <c r="W119" s="201"/>
      <c r="X119" s="201"/>
      <c r="Y119" s="201"/>
      <c r="Z119" s="201"/>
      <c r="AA119" s="201"/>
    </row>
    <row r="120" spans="21:27" ht="39.950000000000003" customHeight="1" x14ac:dyDescent="0.25">
      <c r="U120" s="201"/>
      <c r="V120" s="201"/>
      <c r="W120" s="201"/>
      <c r="X120" s="201"/>
      <c r="Y120" s="201"/>
      <c r="Z120" s="201"/>
      <c r="AA120" s="201"/>
    </row>
    <row r="121" spans="21:27" ht="39.950000000000003" customHeight="1" x14ac:dyDescent="0.25">
      <c r="U121" s="201"/>
      <c r="V121" s="201"/>
      <c r="W121" s="201"/>
      <c r="X121" s="201"/>
      <c r="Y121" s="201"/>
      <c r="Z121" s="201"/>
      <c r="AA121" s="201"/>
    </row>
    <row r="122" spans="21:27" ht="39.950000000000003" customHeight="1" x14ac:dyDescent="0.25">
      <c r="U122" s="201"/>
      <c r="V122" s="201"/>
      <c r="W122" s="201"/>
      <c r="X122" s="201"/>
      <c r="Y122" s="201"/>
      <c r="Z122" s="201"/>
      <c r="AA122" s="201"/>
    </row>
    <row r="123" spans="21:27" ht="39.950000000000003" customHeight="1" x14ac:dyDescent="0.25">
      <c r="U123" s="201"/>
      <c r="V123" s="201"/>
      <c r="W123" s="201"/>
      <c r="X123" s="201"/>
      <c r="Y123" s="201"/>
      <c r="Z123" s="201"/>
      <c r="AA123" s="201"/>
    </row>
    <row r="124" spans="21:27" ht="39.950000000000003" customHeight="1" x14ac:dyDescent="0.25">
      <c r="U124" s="201"/>
      <c r="V124" s="201"/>
      <c r="W124" s="201"/>
      <c r="X124" s="201"/>
      <c r="Y124" s="201"/>
      <c r="Z124" s="201"/>
      <c r="AA124" s="201"/>
    </row>
    <row r="125" spans="21:27" ht="39.950000000000003" customHeight="1" x14ac:dyDescent="0.25">
      <c r="U125" s="201"/>
      <c r="V125" s="201"/>
      <c r="W125" s="201"/>
      <c r="X125" s="201"/>
      <c r="Y125" s="201"/>
      <c r="Z125" s="201"/>
      <c r="AA125" s="201"/>
    </row>
    <row r="126" spans="21:27" ht="39.950000000000003" customHeight="1" x14ac:dyDescent="0.25">
      <c r="U126" s="201"/>
      <c r="V126" s="201"/>
      <c r="W126" s="201"/>
      <c r="X126" s="201"/>
      <c r="Y126" s="201"/>
      <c r="Z126" s="201"/>
      <c r="AA126" s="201"/>
    </row>
    <row r="127" spans="21:27" ht="39.950000000000003" customHeight="1" x14ac:dyDescent="0.25">
      <c r="U127" s="201"/>
      <c r="V127" s="201"/>
      <c r="W127" s="201"/>
      <c r="X127" s="201"/>
      <c r="Y127" s="201"/>
      <c r="Z127" s="201"/>
      <c r="AA127" s="201"/>
    </row>
    <row r="128" spans="21:27" ht="39.950000000000003" customHeight="1" x14ac:dyDescent="0.25">
      <c r="U128" s="201"/>
      <c r="V128" s="201"/>
      <c r="W128" s="201"/>
      <c r="X128" s="201"/>
      <c r="Y128" s="201"/>
      <c r="Z128" s="201"/>
      <c r="AA128" s="201"/>
    </row>
    <row r="129" spans="21:27" ht="39.950000000000003" customHeight="1" x14ac:dyDescent="0.25">
      <c r="U129" s="201"/>
      <c r="V129" s="201"/>
      <c r="W129" s="201"/>
      <c r="X129" s="201"/>
      <c r="Y129" s="201"/>
      <c r="Z129" s="201"/>
      <c r="AA129" s="201"/>
    </row>
    <row r="130" spans="21:27" ht="39.950000000000003" customHeight="1" x14ac:dyDescent="0.25">
      <c r="U130" s="201"/>
      <c r="V130" s="201"/>
      <c r="W130" s="201"/>
      <c r="X130" s="201"/>
      <c r="Y130" s="201"/>
      <c r="Z130" s="201"/>
      <c r="AA130" s="201"/>
    </row>
    <row r="131" spans="21:27" ht="39.950000000000003" customHeight="1" x14ac:dyDescent="0.25">
      <c r="U131" s="201"/>
      <c r="V131" s="201"/>
      <c r="W131" s="201"/>
      <c r="X131" s="201"/>
      <c r="Y131" s="201"/>
      <c r="Z131" s="201"/>
      <c r="AA131" s="201"/>
    </row>
    <row r="132" spans="21:27" ht="39.950000000000003" customHeight="1" x14ac:dyDescent="0.25">
      <c r="U132" s="201"/>
      <c r="V132" s="201"/>
      <c r="W132" s="201"/>
      <c r="X132" s="201"/>
      <c r="Y132" s="201"/>
      <c r="Z132" s="201"/>
      <c r="AA132" s="201"/>
    </row>
    <row r="133" spans="21:27" ht="39.950000000000003" customHeight="1" x14ac:dyDescent="0.25">
      <c r="U133" s="201"/>
      <c r="V133" s="201"/>
      <c r="W133" s="201"/>
      <c r="X133" s="201"/>
      <c r="Y133" s="201"/>
      <c r="Z133" s="201"/>
      <c r="AA133" s="201"/>
    </row>
    <row r="134" spans="21:27" ht="39.950000000000003" customHeight="1" x14ac:dyDescent="0.25">
      <c r="U134" s="201"/>
      <c r="V134" s="201"/>
      <c r="W134" s="201"/>
      <c r="X134" s="201"/>
      <c r="Y134" s="201"/>
      <c r="Z134" s="201"/>
      <c r="AA134" s="201"/>
    </row>
    <row r="135" spans="21:27" ht="39.950000000000003" customHeight="1" x14ac:dyDescent="0.25">
      <c r="U135" s="201"/>
      <c r="V135" s="201"/>
      <c r="W135" s="201"/>
      <c r="X135" s="201"/>
      <c r="Y135" s="201"/>
      <c r="Z135" s="201"/>
      <c r="AA135" s="201"/>
    </row>
    <row r="136" spans="21:27" ht="39.950000000000003" customHeight="1" x14ac:dyDescent="0.25">
      <c r="U136" s="201"/>
      <c r="V136" s="201"/>
      <c r="W136" s="201"/>
      <c r="X136" s="201"/>
      <c r="Y136" s="201"/>
      <c r="Z136" s="201"/>
      <c r="AA136" s="201"/>
    </row>
    <row r="137" spans="21:27" ht="39.950000000000003" customHeight="1" x14ac:dyDescent="0.25">
      <c r="U137" s="201"/>
      <c r="V137" s="201"/>
      <c r="W137" s="201"/>
      <c r="X137" s="201"/>
      <c r="Y137" s="201"/>
      <c r="Z137" s="201"/>
      <c r="AA137" s="201"/>
    </row>
    <row r="138" spans="21:27" ht="39.950000000000003" customHeight="1" x14ac:dyDescent="0.25">
      <c r="U138" s="201"/>
      <c r="V138" s="201"/>
      <c r="W138" s="201"/>
      <c r="X138" s="201"/>
      <c r="Y138" s="201"/>
      <c r="Z138" s="201"/>
      <c r="AA138" s="201"/>
    </row>
    <row r="139" spans="21:27" ht="39.950000000000003" customHeight="1" x14ac:dyDescent="0.25">
      <c r="U139" s="201"/>
      <c r="V139" s="201"/>
      <c r="W139" s="201"/>
      <c r="X139" s="201"/>
      <c r="Y139" s="201"/>
      <c r="Z139" s="201"/>
      <c r="AA139" s="201"/>
    </row>
    <row r="140" spans="21:27" ht="39.950000000000003" customHeight="1" x14ac:dyDescent="0.25">
      <c r="U140" s="201"/>
      <c r="V140" s="201"/>
      <c r="W140" s="201"/>
      <c r="X140" s="201"/>
      <c r="Y140" s="201"/>
      <c r="Z140" s="201"/>
      <c r="AA140" s="201"/>
    </row>
    <row r="141" spans="21:27" ht="39.950000000000003" customHeight="1" x14ac:dyDescent="0.25">
      <c r="U141" s="201"/>
      <c r="V141" s="201"/>
      <c r="W141" s="201"/>
      <c r="X141" s="201"/>
      <c r="Y141" s="201"/>
      <c r="Z141" s="201"/>
      <c r="AA141" s="201"/>
    </row>
    <row r="142" spans="21:27" ht="39.950000000000003" customHeight="1" x14ac:dyDescent="0.25">
      <c r="U142" s="201"/>
      <c r="V142" s="201"/>
      <c r="W142" s="201"/>
      <c r="X142" s="201"/>
      <c r="Y142" s="201"/>
      <c r="Z142" s="201"/>
      <c r="AA142" s="201"/>
    </row>
    <row r="143" spans="21:27" ht="39.950000000000003" customHeight="1" x14ac:dyDescent="0.25">
      <c r="U143" s="201"/>
      <c r="V143" s="201"/>
      <c r="W143" s="201"/>
      <c r="X143" s="201"/>
      <c r="Y143" s="201"/>
      <c r="Z143" s="201"/>
      <c r="AA143" s="201"/>
    </row>
    <row r="144" spans="21:27" ht="39.950000000000003" customHeight="1" x14ac:dyDescent="0.25">
      <c r="U144" s="201"/>
      <c r="V144" s="201"/>
      <c r="W144" s="201"/>
      <c r="X144" s="201"/>
      <c r="Y144" s="201"/>
      <c r="Z144" s="201"/>
      <c r="AA144" s="201"/>
    </row>
    <row r="145" spans="21:27" ht="39.950000000000003" customHeight="1" x14ac:dyDescent="0.25">
      <c r="U145" s="201"/>
      <c r="V145" s="201"/>
      <c r="W145" s="201"/>
      <c r="X145" s="201"/>
      <c r="Y145" s="201"/>
      <c r="Z145" s="201"/>
      <c r="AA145" s="201"/>
    </row>
    <row r="146" spans="21:27" ht="39.950000000000003" customHeight="1" x14ac:dyDescent="0.25">
      <c r="U146" s="201"/>
      <c r="V146" s="201"/>
      <c r="W146" s="201"/>
      <c r="X146" s="201"/>
      <c r="Y146" s="201"/>
      <c r="Z146" s="201"/>
      <c r="AA146" s="201"/>
    </row>
    <row r="147" spans="21:27" ht="39.950000000000003" customHeight="1" x14ac:dyDescent="0.25">
      <c r="U147" s="201"/>
      <c r="V147" s="201"/>
      <c r="W147" s="201"/>
      <c r="X147" s="201"/>
      <c r="Y147" s="201"/>
      <c r="Z147" s="201"/>
      <c r="AA147" s="201"/>
    </row>
    <row r="148" spans="21:27" ht="39.950000000000003" customHeight="1" x14ac:dyDescent="0.25">
      <c r="U148" s="201"/>
      <c r="V148" s="201"/>
      <c r="W148" s="201"/>
      <c r="X148" s="201"/>
      <c r="Y148" s="201"/>
      <c r="Z148" s="201"/>
      <c r="AA148" s="201"/>
    </row>
    <row r="149" spans="21:27" ht="39.950000000000003" customHeight="1" x14ac:dyDescent="0.25">
      <c r="U149" s="201"/>
      <c r="V149" s="201"/>
      <c r="W149" s="201"/>
      <c r="X149" s="201"/>
      <c r="Y149" s="201"/>
      <c r="Z149" s="201"/>
      <c r="AA149" s="201"/>
    </row>
    <row r="150" spans="21:27" ht="39.950000000000003" customHeight="1" x14ac:dyDescent="0.25">
      <c r="U150" s="201"/>
      <c r="V150" s="201"/>
      <c r="W150" s="201"/>
      <c r="X150" s="201"/>
      <c r="Y150" s="201"/>
      <c r="Z150" s="201"/>
      <c r="AA150" s="201"/>
    </row>
    <row r="151" spans="21:27" ht="39.950000000000003" customHeight="1" x14ac:dyDescent="0.25">
      <c r="U151" s="201"/>
      <c r="V151" s="201"/>
      <c r="W151" s="201"/>
      <c r="X151" s="201"/>
      <c r="Y151" s="201"/>
      <c r="Z151" s="201"/>
      <c r="AA151" s="201"/>
    </row>
    <row r="152" spans="21:27" ht="39.950000000000003" customHeight="1" x14ac:dyDescent="0.25">
      <c r="U152" s="201"/>
      <c r="V152" s="201"/>
      <c r="W152" s="201"/>
      <c r="X152" s="201"/>
      <c r="Y152" s="201"/>
      <c r="Z152" s="201"/>
      <c r="AA152" s="201"/>
    </row>
    <row r="153" spans="21:27" ht="39.950000000000003" customHeight="1" x14ac:dyDescent="0.25">
      <c r="U153" s="201"/>
      <c r="V153" s="201"/>
      <c r="W153" s="201"/>
      <c r="X153" s="201"/>
      <c r="Y153" s="201"/>
      <c r="Z153" s="201"/>
      <c r="AA153" s="201"/>
    </row>
    <row r="154" spans="21:27" ht="39.950000000000003" customHeight="1" x14ac:dyDescent="0.25">
      <c r="U154" s="201"/>
      <c r="V154" s="201"/>
      <c r="W154" s="201"/>
      <c r="X154" s="201"/>
      <c r="Y154" s="201"/>
      <c r="Z154" s="201"/>
      <c r="AA154" s="201"/>
    </row>
    <row r="155" spans="21:27" ht="39.950000000000003" customHeight="1" x14ac:dyDescent="0.25">
      <c r="U155" s="201"/>
      <c r="V155" s="201"/>
      <c r="W155" s="201"/>
      <c r="X155" s="201"/>
      <c r="Y155" s="201"/>
      <c r="Z155" s="201"/>
      <c r="AA155" s="201"/>
    </row>
    <row r="156" spans="21:27" ht="39.950000000000003" customHeight="1" x14ac:dyDescent="0.25">
      <c r="U156" s="201"/>
      <c r="V156" s="201"/>
      <c r="W156" s="201"/>
      <c r="X156" s="201"/>
      <c r="Y156" s="201"/>
      <c r="Z156" s="201"/>
      <c r="AA156" s="201"/>
    </row>
    <row r="157" spans="21:27" ht="39.950000000000003" customHeight="1" x14ac:dyDescent="0.25">
      <c r="U157" s="201"/>
      <c r="V157" s="201"/>
      <c r="W157" s="201"/>
      <c r="X157" s="201"/>
      <c r="Y157" s="201"/>
      <c r="Z157" s="201"/>
      <c r="AA157" s="201"/>
    </row>
    <row r="158" spans="21:27" ht="39.950000000000003" customHeight="1" x14ac:dyDescent="0.25">
      <c r="U158" s="201"/>
      <c r="V158" s="201"/>
      <c r="W158" s="201"/>
      <c r="X158" s="201"/>
      <c r="Y158" s="201"/>
      <c r="Z158" s="201"/>
      <c r="AA158" s="201"/>
    </row>
    <row r="159" spans="21:27" ht="39.950000000000003" customHeight="1" x14ac:dyDescent="0.25">
      <c r="U159" s="201"/>
      <c r="V159" s="201"/>
      <c r="W159" s="201"/>
      <c r="X159" s="201"/>
      <c r="Y159" s="201"/>
      <c r="Z159" s="201"/>
      <c r="AA159" s="201"/>
    </row>
    <row r="160" spans="21:27" ht="39.950000000000003" customHeight="1" x14ac:dyDescent="0.25">
      <c r="U160" s="201"/>
      <c r="V160" s="201"/>
      <c r="W160" s="201"/>
      <c r="X160" s="201"/>
      <c r="Y160" s="201"/>
      <c r="Z160" s="201"/>
      <c r="AA160" s="201"/>
    </row>
    <row r="161" spans="21:27" ht="39.950000000000003" customHeight="1" x14ac:dyDescent="0.25">
      <c r="U161" s="201"/>
      <c r="V161" s="201"/>
      <c r="W161" s="201"/>
      <c r="X161" s="201"/>
      <c r="Y161" s="201"/>
      <c r="Z161" s="201"/>
      <c r="AA161" s="201"/>
    </row>
    <row r="162" spans="21:27" ht="39.950000000000003" customHeight="1" x14ac:dyDescent="0.25">
      <c r="U162" s="201"/>
      <c r="V162" s="201"/>
      <c r="W162" s="201"/>
      <c r="X162" s="201"/>
      <c r="Y162" s="201"/>
      <c r="Z162" s="201"/>
      <c r="AA162" s="201"/>
    </row>
    <row r="163" spans="21:27" ht="39.950000000000003" customHeight="1" x14ac:dyDescent="0.25">
      <c r="U163" s="201"/>
      <c r="V163" s="201"/>
      <c r="W163" s="201"/>
      <c r="X163" s="201"/>
      <c r="Y163" s="201"/>
      <c r="Z163" s="201"/>
      <c r="AA163" s="201"/>
    </row>
    <row r="164" spans="21:27" ht="39.950000000000003" customHeight="1" x14ac:dyDescent="0.25">
      <c r="U164" s="201"/>
      <c r="V164" s="201"/>
      <c r="W164" s="201"/>
      <c r="X164" s="201"/>
      <c r="Y164" s="201"/>
      <c r="Z164" s="201"/>
      <c r="AA164" s="201"/>
    </row>
    <row r="165" spans="21:27" ht="39.950000000000003" customHeight="1" x14ac:dyDescent="0.25">
      <c r="U165" s="201"/>
      <c r="V165" s="201"/>
      <c r="W165" s="201"/>
      <c r="X165" s="201"/>
      <c r="Y165" s="201"/>
      <c r="Z165" s="201"/>
      <c r="AA165" s="201"/>
    </row>
    <row r="166" spans="21:27" ht="39.950000000000003" customHeight="1" x14ac:dyDescent="0.25">
      <c r="U166" s="201"/>
      <c r="V166" s="201"/>
      <c r="W166" s="201"/>
      <c r="X166" s="201"/>
      <c r="Y166" s="201"/>
      <c r="Z166" s="201"/>
      <c r="AA166" s="201"/>
    </row>
    <row r="167" spans="21:27" ht="39.950000000000003" customHeight="1" x14ac:dyDescent="0.25">
      <c r="U167" s="201"/>
      <c r="V167" s="201"/>
      <c r="W167" s="201"/>
      <c r="X167" s="201"/>
      <c r="Y167" s="201"/>
      <c r="Z167" s="201"/>
      <c r="AA167" s="201"/>
    </row>
    <row r="168" spans="21:27" ht="39.950000000000003" customHeight="1" x14ac:dyDescent="0.25">
      <c r="U168" s="201"/>
      <c r="V168" s="201"/>
      <c r="W168" s="201"/>
      <c r="X168" s="201"/>
      <c r="Y168" s="201"/>
      <c r="Z168" s="201"/>
      <c r="AA168" s="201"/>
    </row>
    <row r="169" spans="21:27" ht="39.950000000000003" customHeight="1" x14ac:dyDescent="0.25">
      <c r="U169" s="201"/>
      <c r="V169" s="201"/>
      <c r="W169" s="201"/>
      <c r="X169" s="201"/>
      <c r="Y169" s="201"/>
      <c r="Z169" s="201"/>
      <c r="AA169" s="201"/>
    </row>
    <row r="170" spans="21:27" ht="39.950000000000003" customHeight="1" x14ac:dyDescent="0.25">
      <c r="U170" s="201"/>
      <c r="V170" s="201"/>
      <c r="W170" s="201"/>
      <c r="X170" s="201"/>
      <c r="Y170" s="201"/>
      <c r="Z170" s="201"/>
      <c r="AA170" s="201"/>
    </row>
    <row r="171" spans="21:27" ht="39.950000000000003" customHeight="1" x14ac:dyDescent="0.25">
      <c r="U171" s="201"/>
      <c r="V171" s="201"/>
      <c r="W171" s="201"/>
      <c r="X171" s="201"/>
      <c r="Y171" s="201"/>
      <c r="Z171" s="201"/>
      <c r="AA171" s="201"/>
    </row>
    <row r="172" spans="21:27" ht="39.950000000000003" customHeight="1" x14ac:dyDescent="0.25">
      <c r="U172" s="201"/>
      <c r="V172" s="201"/>
      <c r="W172" s="201"/>
      <c r="X172" s="201"/>
      <c r="Y172" s="201"/>
      <c r="Z172" s="201"/>
      <c r="AA172" s="201"/>
    </row>
    <row r="173" spans="21:27" ht="39.950000000000003" customHeight="1" x14ac:dyDescent="0.25">
      <c r="U173" s="201"/>
      <c r="V173" s="201"/>
      <c r="W173" s="201"/>
      <c r="X173" s="201"/>
      <c r="Y173" s="201"/>
      <c r="Z173" s="201"/>
      <c r="AA173" s="201"/>
    </row>
    <row r="174" spans="21:27" ht="39.950000000000003" customHeight="1" x14ac:dyDescent="0.25">
      <c r="U174" s="201"/>
      <c r="V174" s="201"/>
      <c r="W174" s="201"/>
      <c r="X174" s="201"/>
      <c r="Y174" s="201"/>
      <c r="Z174" s="201"/>
      <c r="AA174" s="201"/>
    </row>
    <row r="175" spans="21:27" ht="39.950000000000003" customHeight="1" x14ac:dyDescent="0.25">
      <c r="U175" s="201"/>
      <c r="V175" s="201"/>
      <c r="W175" s="201"/>
      <c r="X175" s="201"/>
      <c r="Y175" s="201"/>
      <c r="Z175" s="201"/>
      <c r="AA175" s="201"/>
    </row>
    <row r="176" spans="21:27" ht="39.950000000000003" customHeight="1" x14ac:dyDescent="0.25">
      <c r="U176" s="201"/>
      <c r="V176" s="201"/>
      <c r="W176" s="201"/>
      <c r="X176" s="201"/>
      <c r="Y176" s="201"/>
      <c r="Z176" s="201"/>
      <c r="AA176" s="201"/>
    </row>
    <row r="177" spans="21:27" ht="39.950000000000003" customHeight="1" x14ac:dyDescent="0.25">
      <c r="U177" s="201"/>
      <c r="V177" s="201"/>
      <c r="W177" s="201"/>
      <c r="X177" s="201"/>
      <c r="Y177" s="201"/>
      <c r="Z177" s="201"/>
      <c r="AA177" s="201"/>
    </row>
    <row r="178" spans="21:27" ht="39.950000000000003" customHeight="1" x14ac:dyDescent="0.25">
      <c r="U178" s="201"/>
      <c r="V178" s="201"/>
      <c r="W178" s="201"/>
      <c r="X178" s="201"/>
      <c r="Y178" s="201"/>
      <c r="Z178" s="201"/>
      <c r="AA178" s="201"/>
    </row>
    <row r="179" spans="21:27" ht="39.950000000000003" customHeight="1" x14ac:dyDescent="0.25">
      <c r="U179" s="201"/>
      <c r="V179" s="201"/>
      <c r="W179" s="201"/>
      <c r="X179" s="201"/>
      <c r="Y179" s="201"/>
      <c r="Z179" s="201"/>
      <c r="AA179" s="201"/>
    </row>
    <row r="180" spans="21:27" ht="39.950000000000003" customHeight="1" x14ac:dyDescent="0.25">
      <c r="U180" s="201"/>
      <c r="V180" s="201"/>
      <c r="W180" s="201"/>
      <c r="X180" s="201"/>
      <c r="Y180" s="201"/>
      <c r="Z180" s="201"/>
      <c r="AA180" s="201"/>
    </row>
    <row r="181" spans="21:27" ht="39.950000000000003" customHeight="1" x14ac:dyDescent="0.25">
      <c r="U181" s="201"/>
      <c r="V181" s="201"/>
      <c r="W181" s="201"/>
      <c r="X181" s="201"/>
      <c r="Y181" s="201"/>
      <c r="Z181" s="201"/>
      <c r="AA181" s="201"/>
    </row>
    <row r="182" spans="21:27" ht="39.950000000000003" customHeight="1" x14ac:dyDescent="0.25">
      <c r="U182" s="201"/>
      <c r="V182" s="201"/>
      <c r="W182" s="201"/>
      <c r="X182" s="201"/>
      <c r="Y182" s="201"/>
      <c r="Z182" s="201"/>
      <c r="AA182" s="201"/>
    </row>
    <row r="183" spans="21:27" ht="39.950000000000003" customHeight="1" x14ac:dyDescent="0.25">
      <c r="U183" s="201"/>
      <c r="V183" s="201"/>
      <c r="W183" s="201"/>
      <c r="X183" s="201"/>
      <c r="Y183" s="201"/>
      <c r="Z183" s="201"/>
      <c r="AA183" s="201"/>
    </row>
    <row r="184" spans="21:27" ht="39.950000000000003" customHeight="1" x14ac:dyDescent="0.25">
      <c r="U184" s="201"/>
      <c r="V184" s="201"/>
      <c r="W184" s="201"/>
      <c r="X184" s="201"/>
      <c r="Y184" s="201"/>
      <c r="Z184" s="201"/>
      <c r="AA184" s="201"/>
    </row>
    <row r="185" spans="21:27" ht="39.950000000000003" customHeight="1" x14ac:dyDescent="0.25">
      <c r="U185" s="201"/>
      <c r="V185" s="201"/>
      <c r="W185" s="201"/>
      <c r="X185" s="201"/>
      <c r="Y185" s="201"/>
      <c r="Z185" s="201"/>
      <c r="AA185" s="201"/>
    </row>
    <row r="186" spans="21:27" ht="39.950000000000003" customHeight="1" x14ac:dyDescent="0.25">
      <c r="U186" s="201"/>
      <c r="V186" s="201"/>
      <c r="W186" s="201"/>
      <c r="X186" s="201"/>
      <c r="Y186" s="201"/>
      <c r="Z186" s="201"/>
      <c r="AA186" s="201"/>
    </row>
    <row r="187" spans="21:27" ht="39.950000000000003" customHeight="1" x14ac:dyDescent="0.25">
      <c r="U187" s="201"/>
      <c r="V187" s="201"/>
      <c r="W187" s="201"/>
      <c r="X187" s="201"/>
      <c r="Y187" s="201"/>
      <c r="Z187" s="201"/>
      <c r="AA187" s="201"/>
    </row>
    <row r="188" spans="21:27" ht="39.950000000000003" customHeight="1" x14ac:dyDescent="0.25">
      <c r="U188" s="201"/>
      <c r="V188" s="201"/>
      <c r="W188" s="201"/>
      <c r="X188" s="201"/>
      <c r="Y188" s="201"/>
      <c r="Z188" s="201"/>
      <c r="AA188" s="201"/>
    </row>
    <row r="189" spans="21:27" ht="39.950000000000003" customHeight="1" x14ac:dyDescent="0.25">
      <c r="U189" s="201"/>
      <c r="V189" s="201"/>
      <c r="W189" s="201"/>
      <c r="X189" s="201"/>
      <c r="Y189" s="201"/>
      <c r="Z189" s="201"/>
      <c r="AA189" s="201"/>
    </row>
    <row r="190" spans="21:27" ht="39.950000000000003" customHeight="1" x14ac:dyDescent="0.25">
      <c r="U190" s="201"/>
      <c r="V190" s="201"/>
      <c r="W190" s="201"/>
      <c r="X190" s="201"/>
      <c r="Y190" s="201"/>
      <c r="Z190" s="201"/>
      <c r="AA190" s="201"/>
    </row>
    <row r="191" spans="21:27" ht="39.950000000000003" customHeight="1" x14ac:dyDescent="0.25">
      <c r="U191" s="201"/>
      <c r="V191" s="201"/>
      <c r="W191" s="201"/>
      <c r="X191" s="201"/>
      <c r="Y191" s="201"/>
      <c r="Z191" s="201"/>
      <c r="AA191" s="201"/>
    </row>
    <row r="192" spans="21:27" ht="39.950000000000003" customHeight="1" x14ac:dyDescent="0.25">
      <c r="U192" s="201"/>
      <c r="V192" s="201"/>
      <c r="W192" s="201"/>
      <c r="X192" s="201"/>
      <c r="Y192" s="201"/>
      <c r="Z192" s="201"/>
      <c r="AA192" s="201"/>
    </row>
    <row r="193" spans="21:27" ht="39.950000000000003" customHeight="1" x14ac:dyDescent="0.25">
      <c r="U193" s="201"/>
      <c r="V193" s="201"/>
      <c r="W193" s="201"/>
      <c r="X193" s="201"/>
      <c r="Y193" s="201"/>
      <c r="Z193" s="201"/>
      <c r="AA193" s="201"/>
    </row>
    <row r="194" spans="21:27" ht="39.950000000000003" customHeight="1" x14ac:dyDescent="0.25">
      <c r="U194" s="201"/>
      <c r="V194" s="201"/>
      <c r="W194" s="201"/>
      <c r="X194" s="201"/>
      <c r="Y194" s="201"/>
      <c r="Z194" s="201"/>
      <c r="AA194" s="201"/>
    </row>
    <row r="195" spans="21:27" ht="39.950000000000003" customHeight="1" x14ac:dyDescent="0.25">
      <c r="U195" s="201"/>
      <c r="V195" s="201"/>
      <c r="W195" s="201"/>
      <c r="X195" s="201"/>
      <c r="Y195" s="201"/>
      <c r="Z195" s="201"/>
      <c r="AA195" s="201"/>
    </row>
    <row r="196" spans="21:27" ht="39.950000000000003" customHeight="1" x14ac:dyDescent="0.25">
      <c r="U196" s="201"/>
      <c r="V196" s="201"/>
      <c r="W196" s="201"/>
      <c r="X196" s="201"/>
      <c r="Y196" s="201"/>
      <c r="Z196" s="201"/>
      <c r="AA196" s="201"/>
    </row>
    <row r="197" spans="21:27" ht="39.950000000000003" customHeight="1" x14ac:dyDescent="0.25">
      <c r="U197" s="201"/>
      <c r="V197" s="201"/>
      <c r="W197" s="201"/>
      <c r="X197" s="201"/>
      <c r="Y197" s="201"/>
      <c r="Z197" s="201"/>
      <c r="AA197" s="201"/>
    </row>
    <row r="198" spans="21:27" ht="39.950000000000003" customHeight="1" x14ac:dyDescent="0.25">
      <c r="U198" s="201"/>
      <c r="V198" s="201"/>
      <c r="W198" s="201"/>
      <c r="X198" s="201"/>
      <c r="Y198" s="201"/>
      <c r="Z198" s="201"/>
      <c r="AA198" s="201"/>
    </row>
    <row r="199" spans="21:27" ht="39.950000000000003" customHeight="1" x14ac:dyDescent="0.25">
      <c r="U199" s="201"/>
      <c r="V199" s="201"/>
      <c r="W199" s="201"/>
      <c r="X199" s="201"/>
      <c r="Y199" s="201"/>
      <c r="Z199" s="201"/>
      <c r="AA199" s="201"/>
    </row>
    <row r="200" spans="21:27" ht="39.950000000000003" customHeight="1" x14ac:dyDescent="0.25">
      <c r="U200" s="201"/>
      <c r="V200" s="201"/>
      <c r="W200" s="201"/>
      <c r="X200" s="201"/>
      <c r="Y200" s="201"/>
      <c r="Z200" s="201"/>
      <c r="AA200" s="201"/>
    </row>
    <row r="201" spans="21:27" ht="39.950000000000003" customHeight="1" x14ac:dyDescent="0.25">
      <c r="U201" s="201"/>
      <c r="V201" s="201"/>
      <c r="W201" s="201"/>
      <c r="X201" s="201"/>
      <c r="Y201" s="201"/>
      <c r="Z201" s="201"/>
      <c r="AA201" s="201"/>
    </row>
    <row r="202" spans="21:27" ht="39.950000000000003" customHeight="1" x14ac:dyDescent="0.25">
      <c r="U202" s="201"/>
      <c r="V202" s="201"/>
      <c r="W202" s="201"/>
      <c r="X202" s="201"/>
      <c r="Y202" s="201"/>
      <c r="Z202" s="201"/>
      <c r="AA202" s="201"/>
    </row>
    <row r="203" spans="21:27" ht="39.950000000000003" customHeight="1" x14ac:dyDescent="0.25">
      <c r="U203" s="201"/>
      <c r="V203" s="201"/>
      <c r="W203" s="201"/>
      <c r="X203" s="201"/>
      <c r="Y203" s="201"/>
      <c r="Z203" s="201"/>
      <c r="AA203" s="201"/>
    </row>
    <row r="204" spans="21:27" ht="39.950000000000003" customHeight="1" x14ac:dyDescent="0.25">
      <c r="U204" s="201"/>
      <c r="V204" s="201"/>
      <c r="W204" s="201"/>
      <c r="X204" s="201"/>
      <c r="Y204" s="201"/>
      <c r="Z204" s="201"/>
      <c r="AA204" s="201"/>
    </row>
    <row r="205" spans="21:27" ht="39.950000000000003" customHeight="1" x14ac:dyDescent="0.25">
      <c r="U205" s="201"/>
      <c r="V205" s="201"/>
      <c r="W205" s="201"/>
      <c r="X205" s="201"/>
      <c r="Y205" s="201"/>
      <c r="Z205" s="201"/>
      <c r="AA205" s="201"/>
    </row>
    <row r="206" spans="21:27" ht="39.950000000000003" customHeight="1" x14ac:dyDescent="0.25">
      <c r="U206" s="201"/>
      <c r="V206" s="201"/>
      <c r="W206" s="201"/>
      <c r="X206" s="201"/>
      <c r="Y206" s="201"/>
      <c r="Z206" s="201"/>
      <c r="AA206" s="201"/>
    </row>
    <row r="207" spans="21:27" ht="39.950000000000003" customHeight="1" x14ac:dyDescent="0.25">
      <c r="U207" s="201"/>
      <c r="V207" s="201"/>
      <c r="W207" s="201"/>
      <c r="X207" s="201"/>
      <c r="Y207" s="201"/>
      <c r="Z207" s="201"/>
      <c r="AA207" s="201"/>
    </row>
    <row r="208" spans="21:27" ht="39.950000000000003" customHeight="1" x14ac:dyDescent="0.25">
      <c r="U208" s="201"/>
      <c r="V208" s="201"/>
      <c r="W208" s="201"/>
      <c r="X208" s="201"/>
      <c r="Y208" s="201"/>
      <c r="Z208" s="201"/>
      <c r="AA208" s="201"/>
    </row>
    <row r="209" spans="21:27" ht="39.950000000000003" customHeight="1" x14ac:dyDescent="0.25">
      <c r="U209" s="201"/>
      <c r="V209" s="201"/>
      <c r="W209" s="201"/>
      <c r="X209" s="201"/>
      <c r="Y209" s="201"/>
      <c r="Z209" s="201"/>
      <c r="AA209" s="201"/>
    </row>
    <row r="210" spans="21:27" ht="39.950000000000003" customHeight="1" x14ac:dyDescent="0.25">
      <c r="U210" s="201"/>
      <c r="V210" s="201"/>
      <c r="W210" s="201"/>
      <c r="X210" s="201"/>
      <c r="Y210" s="201"/>
      <c r="Z210" s="201"/>
      <c r="AA210" s="201"/>
    </row>
    <row r="211" spans="21:27" ht="39.950000000000003" customHeight="1" x14ac:dyDescent="0.25">
      <c r="U211" s="201"/>
      <c r="V211" s="201"/>
      <c r="W211" s="201"/>
      <c r="X211" s="201"/>
      <c r="Y211" s="201"/>
      <c r="Z211" s="201"/>
      <c r="AA211" s="201"/>
    </row>
    <row r="212" spans="21:27" ht="39.950000000000003" customHeight="1" x14ac:dyDescent="0.25">
      <c r="U212" s="201"/>
      <c r="V212" s="201"/>
      <c r="W212" s="201"/>
      <c r="X212" s="201"/>
      <c r="Y212" s="201"/>
      <c r="Z212" s="201"/>
      <c r="AA212" s="201"/>
    </row>
    <row r="213" spans="21:27" ht="39.950000000000003" customHeight="1" x14ac:dyDescent="0.25">
      <c r="U213" s="201"/>
      <c r="V213" s="201"/>
      <c r="W213" s="201"/>
      <c r="X213" s="201"/>
      <c r="Y213" s="201"/>
      <c r="Z213" s="201"/>
      <c r="AA213" s="201"/>
    </row>
    <row r="214" spans="21:27" ht="39.950000000000003" customHeight="1" x14ac:dyDescent="0.25">
      <c r="U214" s="201"/>
      <c r="V214" s="201"/>
      <c r="W214" s="201"/>
      <c r="X214" s="201"/>
      <c r="Y214" s="201"/>
      <c r="Z214" s="201"/>
      <c r="AA214" s="201"/>
    </row>
    <row r="215" spans="21:27" ht="39.950000000000003" customHeight="1" x14ac:dyDescent="0.25">
      <c r="U215" s="201"/>
      <c r="V215" s="201"/>
      <c r="W215" s="201"/>
      <c r="X215" s="201"/>
      <c r="Y215" s="201"/>
      <c r="Z215" s="201"/>
      <c r="AA215" s="201"/>
    </row>
    <row r="216" spans="21:27" ht="39.950000000000003" customHeight="1" x14ac:dyDescent="0.25">
      <c r="U216" s="201"/>
      <c r="V216" s="201"/>
      <c r="W216" s="201"/>
      <c r="X216" s="201"/>
      <c r="Y216" s="201"/>
      <c r="Z216" s="201"/>
      <c r="AA216" s="201"/>
    </row>
    <row r="217" spans="21:27" ht="39.950000000000003" customHeight="1" x14ac:dyDescent="0.25">
      <c r="U217" s="201"/>
      <c r="V217" s="201"/>
      <c r="W217" s="201"/>
      <c r="X217" s="201"/>
      <c r="Y217" s="201"/>
      <c r="Z217" s="201"/>
      <c r="AA217" s="201"/>
    </row>
    <row r="218" spans="21:27" ht="39.950000000000003" customHeight="1" x14ac:dyDescent="0.25">
      <c r="U218" s="201"/>
      <c r="V218" s="201"/>
      <c r="W218" s="201"/>
      <c r="X218" s="201"/>
      <c r="Y218" s="201"/>
      <c r="Z218" s="201"/>
      <c r="AA218" s="201"/>
    </row>
    <row r="219" spans="21:27" ht="39.950000000000003" customHeight="1" x14ac:dyDescent="0.25">
      <c r="U219" s="201"/>
      <c r="V219" s="201"/>
      <c r="W219" s="201"/>
      <c r="X219" s="201"/>
      <c r="Y219" s="201"/>
      <c r="Z219" s="201"/>
      <c r="AA219" s="201"/>
    </row>
    <row r="220" spans="21:27" ht="39.950000000000003" customHeight="1" x14ac:dyDescent="0.25">
      <c r="U220" s="201"/>
      <c r="V220" s="201"/>
      <c r="W220" s="201"/>
      <c r="X220" s="201"/>
      <c r="Y220" s="201"/>
      <c r="Z220" s="201"/>
      <c r="AA220" s="201"/>
    </row>
    <row r="221" spans="21:27" ht="39.950000000000003" customHeight="1" x14ac:dyDescent="0.25">
      <c r="U221" s="201"/>
      <c r="V221" s="201"/>
      <c r="W221" s="201"/>
      <c r="X221" s="201"/>
      <c r="Y221" s="201"/>
      <c r="Z221" s="201"/>
      <c r="AA221" s="201"/>
    </row>
    <row r="222" spans="21:27" ht="39.950000000000003" customHeight="1" x14ac:dyDescent="0.25">
      <c r="U222" s="201"/>
      <c r="V222" s="201"/>
      <c r="W222" s="201"/>
      <c r="X222" s="201"/>
      <c r="Y222" s="201"/>
      <c r="Z222" s="201"/>
      <c r="AA222" s="201"/>
    </row>
    <row r="223" spans="21:27" ht="39.950000000000003" customHeight="1" x14ac:dyDescent="0.25">
      <c r="U223" s="201"/>
      <c r="V223" s="201"/>
      <c r="W223" s="201"/>
      <c r="X223" s="201"/>
      <c r="Y223" s="201"/>
      <c r="Z223" s="201"/>
      <c r="AA223" s="201"/>
    </row>
    <row r="224" spans="21:27" ht="39.950000000000003" customHeight="1" x14ac:dyDescent="0.25">
      <c r="U224" s="201"/>
      <c r="V224" s="201"/>
      <c r="W224" s="201"/>
      <c r="X224" s="201"/>
      <c r="Y224" s="201"/>
      <c r="Z224" s="201"/>
      <c r="AA224" s="201"/>
    </row>
    <row r="225" spans="21:27" ht="39.950000000000003" customHeight="1" x14ac:dyDescent="0.25">
      <c r="U225" s="201"/>
      <c r="V225" s="201"/>
      <c r="W225" s="201"/>
      <c r="X225" s="201"/>
      <c r="Y225" s="201"/>
      <c r="Z225" s="201"/>
      <c r="AA225" s="201"/>
    </row>
    <row r="226" spans="21:27" ht="39.950000000000003" customHeight="1" x14ac:dyDescent="0.25">
      <c r="U226" s="201"/>
      <c r="V226" s="201"/>
      <c r="W226" s="201"/>
      <c r="X226" s="201"/>
      <c r="Y226" s="201"/>
      <c r="Z226" s="201"/>
      <c r="AA226" s="201"/>
    </row>
    <row r="227" spans="21:27" ht="39.950000000000003" customHeight="1" x14ac:dyDescent="0.25">
      <c r="U227" s="201"/>
      <c r="V227" s="201"/>
      <c r="W227" s="201"/>
      <c r="X227" s="201"/>
      <c r="Y227" s="201"/>
      <c r="Z227" s="201"/>
      <c r="AA227" s="201"/>
    </row>
    <row r="228" spans="21:27" ht="39.950000000000003" customHeight="1" x14ac:dyDescent="0.25">
      <c r="U228" s="201"/>
      <c r="V228" s="201"/>
      <c r="W228" s="201"/>
      <c r="X228" s="201"/>
      <c r="Y228" s="201"/>
      <c r="Z228" s="201"/>
      <c r="AA228" s="201"/>
    </row>
    <row r="229" spans="21:27" ht="39.950000000000003" customHeight="1" x14ac:dyDescent="0.25">
      <c r="U229" s="201"/>
      <c r="V229" s="201"/>
      <c r="W229" s="201"/>
      <c r="X229" s="201"/>
      <c r="Y229" s="201"/>
      <c r="Z229" s="201"/>
      <c r="AA229" s="201"/>
    </row>
    <row r="230" spans="21:27" ht="39.950000000000003" customHeight="1" x14ac:dyDescent="0.25">
      <c r="U230" s="201"/>
      <c r="V230" s="201"/>
      <c r="W230" s="201"/>
      <c r="X230" s="201"/>
      <c r="Y230" s="201"/>
      <c r="Z230" s="201"/>
      <c r="AA230" s="201"/>
    </row>
    <row r="231" spans="21:27" ht="39.950000000000003" customHeight="1" x14ac:dyDescent="0.25">
      <c r="U231" s="201"/>
      <c r="V231" s="201"/>
      <c r="W231" s="201"/>
      <c r="X231" s="201"/>
      <c r="Y231" s="201"/>
      <c r="Z231" s="201"/>
      <c r="AA231" s="201"/>
    </row>
    <row r="232" spans="21:27" ht="39.950000000000003" customHeight="1" x14ac:dyDescent="0.25">
      <c r="U232" s="201"/>
      <c r="V232" s="201"/>
      <c r="W232" s="201"/>
      <c r="X232" s="201"/>
      <c r="Y232" s="201"/>
      <c r="Z232" s="201"/>
      <c r="AA232" s="201"/>
    </row>
    <row r="233" spans="21:27" ht="39.950000000000003" customHeight="1" x14ac:dyDescent="0.25">
      <c r="U233" s="201"/>
      <c r="V233" s="201"/>
      <c r="W233" s="201"/>
      <c r="X233" s="201"/>
      <c r="Y233" s="201"/>
      <c r="Z233" s="201"/>
      <c r="AA233" s="201"/>
    </row>
    <row r="234" spans="21:27" ht="39.950000000000003" customHeight="1" x14ac:dyDescent="0.25">
      <c r="U234" s="201"/>
      <c r="V234" s="201"/>
      <c r="W234" s="201"/>
      <c r="X234" s="201"/>
      <c r="Y234" s="201"/>
      <c r="Z234" s="201"/>
      <c r="AA234" s="201"/>
    </row>
    <row r="235" spans="21:27" ht="39.950000000000003" customHeight="1" x14ac:dyDescent="0.25">
      <c r="U235" s="201"/>
      <c r="V235" s="201"/>
      <c r="W235" s="201"/>
      <c r="X235" s="201"/>
      <c r="Y235" s="201"/>
      <c r="Z235" s="201"/>
      <c r="AA235" s="201"/>
    </row>
    <row r="236" spans="21:27" ht="39.950000000000003" customHeight="1" x14ac:dyDescent="0.25">
      <c r="U236" s="201"/>
      <c r="V236" s="201"/>
      <c r="W236" s="201"/>
      <c r="X236" s="201"/>
      <c r="Y236" s="201"/>
      <c r="Z236" s="201"/>
      <c r="AA236" s="201"/>
    </row>
    <row r="237" spans="21:27" ht="39.950000000000003" customHeight="1" x14ac:dyDescent="0.25">
      <c r="U237" s="201"/>
      <c r="V237" s="201"/>
      <c r="W237" s="201"/>
      <c r="X237" s="201"/>
      <c r="Y237" s="201"/>
      <c r="Z237" s="201"/>
      <c r="AA237" s="201"/>
    </row>
    <row r="238" spans="21:27" ht="39.950000000000003" customHeight="1" x14ac:dyDescent="0.25">
      <c r="U238" s="201"/>
      <c r="V238" s="201"/>
      <c r="W238" s="201"/>
      <c r="X238" s="201"/>
      <c r="Y238" s="201"/>
      <c r="Z238" s="201"/>
      <c r="AA238" s="201"/>
    </row>
    <row r="239" spans="21:27" ht="39.950000000000003" customHeight="1" x14ac:dyDescent="0.25">
      <c r="U239" s="201"/>
      <c r="V239" s="201"/>
      <c r="W239" s="201"/>
      <c r="X239" s="201"/>
      <c r="Y239" s="201"/>
      <c r="Z239" s="201"/>
      <c r="AA239" s="201"/>
    </row>
    <row r="240" spans="21:27" ht="39.950000000000003" customHeight="1" x14ac:dyDescent="0.25">
      <c r="U240" s="201"/>
      <c r="V240" s="201"/>
      <c r="W240" s="201"/>
      <c r="X240" s="201"/>
      <c r="Y240" s="201"/>
      <c r="Z240" s="201"/>
      <c r="AA240" s="201"/>
    </row>
    <row r="241" spans="21:27" ht="39.950000000000003" customHeight="1" x14ac:dyDescent="0.25">
      <c r="U241" s="201"/>
      <c r="V241" s="201"/>
      <c r="W241" s="201"/>
      <c r="X241" s="201"/>
      <c r="Y241" s="201"/>
      <c r="Z241" s="201"/>
      <c r="AA241" s="201"/>
    </row>
    <row r="242" spans="21:27" ht="39.950000000000003" customHeight="1" x14ac:dyDescent="0.25">
      <c r="U242" s="201"/>
      <c r="V242" s="201"/>
      <c r="W242" s="201"/>
      <c r="X242" s="201"/>
      <c r="Y242" s="201"/>
      <c r="Z242" s="201"/>
      <c r="AA242" s="201"/>
    </row>
    <row r="243" spans="21:27" ht="39.950000000000003" customHeight="1" x14ac:dyDescent="0.25">
      <c r="U243" s="201"/>
      <c r="V243" s="201"/>
      <c r="W243" s="201"/>
      <c r="X243" s="201"/>
      <c r="Y243" s="201"/>
      <c r="Z243" s="201"/>
      <c r="AA243" s="201"/>
    </row>
    <row r="244" spans="21:27" ht="39.950000000000003" customHeight="1" x14ac:dyDescent="0.25">
      <c r="U244" s="201"/>
      <c r="V244" s="201"/>
      <c r="W244" s="201"/>
      <c r="X244" s="201"/>
      <c r="Y244" s="201"/>
      <c r="Z244" s="201"/>
      <c r="AA244" s="201"/>
    </row>
    <row r="245" spans="21:27" ht="39.950000000000003" customHeight="1" x14ac:dyDescent="0.25">
      <c r="U245" s="201"/>
      <c r="V245" s="201"/>
      <c r="W245" s="201"/>
      <c r="X245" s="201"/>
      <c r="Y245" s="201"/>
      <c r="Z245" s="201"/>
      <c r="AA245" s="201"/>
    </row>
    <row r="246" spans="21:27" ht="39.950000000000003" customHeight="1" x14ac:dyDescent="0.25">
      <c r="U246" s="201"/>
      <c r="V246" s="201"/>
      <c r="W246" s="201"/>
      <c r="X246" s="201"/>
      <c r="Y246" s="201"/>
      <c r="Z246" s="201"/>
      <c r="AA246" s="201"/>
    </row>
    <row r="247" spans="21:27" ht="39.950000000000003" customHeight="1" x14ac:dyDescent="0.25">
      <c r="U247" s="201"/>
      <c r="V247" s="201"/>
      <c r="W247" s="201"/>
      <c r="X247" s="201"/>
      <c r="Y247" s="201"/>
      <c r="Z247" s="201"/>
      <c r="AA247" s="201"/>
    </row>
    <row r="248" spans="21:27" ht="39.950000000000003" customHeight="1" x14ac:dyDescent="0.25">
      <c r="U248" s="201"/>
      <c r="V248" s="201"/>
      <c r="W248" s="201"/>
      <c r="X248" s="201"/>
      <c r="Y248" s="201"/>
      <c r="Z248" s="201"/>
      <c r="AA248" s="201"/>
    </row>
    <row r="249" spans="21:27" ht="39.950000000000003" customHeight="1" x14ac:dyDescent="0.25">
      <c r="U249" s="201"/>
      <c r="V249" s="201"/>
      <c r="W249" s="201"/>
      <c r="X249" s="201"/>
      <c r="Y249" s="201"/>
      <c r="Z249" s="201"/>
      <c r="AA249" s="201"/>
    </row>
    <row r="250" spans="21:27" ht="39.950000000000003" customHeight="1" x14ac:dyDescent="0.25">
      <c r="U250" s="201"/>
      <c r="V250" s="201"/>
      <c r="W250" s="201"/>
      <c r="X250" s="201"/>
      <c r="Y250" s="201"/>
      <c r="Z250" s="201"/>
      <c r="AA250" s="201"/>
    </row>
    <row r="251" spans="21:27" ht="39.950000000000003" customHeight="1" x14ac:dyDescent="0.25">
      <c r="U251" s="201"/>
      <c r="V251" s="201"/>
      <c r="W251" s="201"/>
      <c r="X251" s="201"/>
      <c r="Y251" s="201"/>
      <c r="Z251" s="201"/>
      <c r="AA251" s="201"/>
    </row>
    <row r="252" spans="21:27" ht="39.950000000000003" customHeight="1" x14ac:dyDescent="0.25">
      <c r="U252" s="201"/>
      <c r="V252" s="201"/>
      <c r="W252" s="201"/>
      <c r="X252" s="201"/>
      <c r="Y252" s="201"/>
      <c r="Z252" s="201"/>
      <c r="AA252" s="201"/>
    </row>
    <row r="253" spans="21:27" ht="39.950000000000003" customHeight="1" x14ac:dyDescent="0.25">
      <c r="U253" s="201"/>
      <c r="V253" s="201"/>
      <c r="W253" s="201"/>
      <c r="X253" s="201"/>
      <c r="Y253" s="201"/>
      <c r="Z253" s="201"/>
      <c r="AA253" s="201"/>
    </row>
    <row r="254" spans="21:27" ht="39.950000000000003" customHeight="1" x14ac:dyDescent="0.25">
      <c r="U254" s="201"/>
      <c r="V254" s="201"/>
      <c r="W254" s="201"/>
      <c r="X254" s="201"/>
      <c r="Y254" s="201"/>
      <c r="Z254" s="201"/>
      <c r="AA254" s="201"/>
    </row>
    <row r="255" spans="21:27" ht="39.950000000000003" customHeight="1" x14ac:dyDescent="0.25">
      <c r="U255" s="201"/>
      <c r="V255" s="201"/>
      <c r="W255" s="201"/>
      <c r="X255" s="201"/>
      <c r="Y255" s="201"/>
      <c r="Z255" s="201"/>
      <c r="AA255" s="201"/>
    </row>
    <row r="256" spans="21:27" ht="39.950000000000003" customHeight="1" x14ac:dyDescent="0.25">
      <c r="U256" s="201"/>
      <c r="V256" s="201"/>
      <c r="W256" s="201"/>
      <c r="X256" s="201"/>
      <c r="Y256" s="201"/>
      <c r="Z256" s="201"/>
      <c r="AA256" s="201"/>
    </row>
    <row r="257" spans="21:27" ht="39.950000000000003" customHeight="1" x14ac:dyDescent="0.25">
      <c r="U257" s="201"/>
      <c r="V257" s="201"/>
      <c r="W257" s="201"/>
      <c r="X257" s="201"/>
      <c r="Y257" s="201"/>
      <c r="Z257" s="201"/>
      <c r="AA257" s="201"/>
    </row>
    <row r="258" spans="21:27" ht="39.950000000000003" customHeight="1" x14ac:dyDescent="0.25">
      <c r="U258" s="201"/>
      <c r="V258" s="201"/>
      <c r="W258" s="201"/>
      <c r="X258" s="201"/>
      <c r="Y258" s="201"/>
      <c r="Z258" s="201"/>
      <c r="AA258" s="201"/>
    </row>
    <row r="259" spans="21:27" ht="39.950000000000003" customHeight="1" x14ac:dyDescent="0.25">
      <c r="U259" s="201"/>
      <c r="V259" s="201"/>
      <c r="W259" s="201"/>
      <c r="X259" s="201"/>
      <c r="Y259" s="201"/>
      <c r="Z259" s="201"/>
      <c r="AA259" s="201"/>
    </row>
    <row r="260" spans="21:27" ht="39.950000000000003" customHeight="1" x14ac:dyDescent="0.25">
      <c r="U260" s="201"/>
      <c r="V260" s="201"/>
      <c r="W260" s="201"/>
      <c r="X260" s="201"/>
      <c r="Y260" s="201"/>
      <c r="Z260" s="201"/>
      <c r="AA260" s="201"/>
    </row>
    <row r="261" spans="21:27" ht="39.950000000000003" customHeight="1" x14ac:dyDescent="0.25">
      <c r="U261" s="201"/>
      <c r="V261" s="201"/>
      <c r="W261" s="201"/>
      <c r="X261" s="201"/>
      <c r="Y261" s="201"/>
      <c r="Z261" s="201"/>
      <c r="AA261" s="201"/>
    </row>
    <row r="262" spans="21:27" ht="39.950000000000003" customHeight="1" x14ac:dyDescent="0.25">
      <c r="U262" s="201"/>
      <c r="V262" s="201"/>
      <c r="W262" s="201"/>
      <c r="X262" s="201"/>
      <c r="Y262" s="201"/>
      <c r="Z262" s="201"/>
      <c r="AA262" s="201"/>
    </row>
    <row r="263" spans="21:27" ht="39.950000000000003" customHeight="1" x14ac:dyDescent="0.25">
      <c r="U263" s="201"/>
      <c r="V263" s="201"/>
      <c r="W263" s="201"/>
      <c r="X263" s="201"/>
      <c r="Y263" s="201"/>
      <c r="Z263" s="201"/>
      <c r="AA263" s="201"/>
    </row>
    <row r="264" spans="21:27" ht="39.950000000000003" customHeight="1" x14ac:dyDescent="0.25">
      <c r="U264" s="201"/>
      <c r="V264" s="201"/>
      <c r="W264" s="201"/>
      <c r="X264" s="201"/>
      <c r="Y264" s="201"/>
      <c r="Z264" s="201"/>
      <c r="AA264" s="201"/>
    </row>
    <row r="265" spans="21:27" ht="39.950000000000003" customHeight="1" x14ac:dyDescent="0.25">
      <c r="U265" s="201"/>
      <c r="V265" s="201"/>
      <c r="W265" s="201"/>
      <c r="X265" s="201"/>
      <c r="Y265" s="201"/>
      <c r="Z265" s="201"/>
      <c r="AA265" s="201"/>
    </row>
    <row r="266" spans="21:27" ht="39.950000000000003" customHeight="1" x14ac:dyDescent="0.25">
      <c r="U266" s="201"/>
      <c r="V266" s="201"/>
      <c r="W266" s="201"/>
      <c r="X266" s="201"/>
      <c r="Y266" s="201"/>
      <c r="Z266" s="201"/>
      <c r="AA266" s="201"/>
    </row>
    <row r="267" spans="21:27" ht="39.950000000000003" customHeight="1" x14ac:dyDescent="0.25">
      <c r="U267" s="201"/>
      <c r="V267" s="201"/>
      <c r="W267" s="201"/>
      <c r="X267" s="201"/>
      <c r="Y267" s="201"/>
      <c r="Z267" s="201"/>
      <c r="AA267" s="201"/>
    </row>
    <row r="268" spans="21:27" ht="39.950000000000003" customHeight="1" x14ac:dyDescent="0.25">
      <c r="U268" s="201"/>
      <c r="V268" s="201"/>
      <c r="W268" s="201"/>
      <c r="X268" s="201"/>
      <c r="Y268" s="201"/>
      <c r="Z268" s="201"/>
      <c r="AA268" s="201"/>
    </row>
    <row r="269" spans="21:27" ht="39.950000000000003" customHeight="1" x14ac:dyDescent="0.25">
      <c r="U269" s="201"/>
      <c r="V269" s="201"/>
      <c r="W269" s="201"/>
      <c r="X269" s="201"/>
      <c r="Y269" s="201"/>
      <c r="Z269" s="201"/>
      <c r="AA269" s="201"/>
    </row>
    <row r="270" spans="21:27" ht="39.950000000000003" customHeight="1" x14ac:dyDescent="0.25">
      <c r="U270" s="201"/>
      <c r="V270" s="201"/>
      <c r="W270" s="201"/>
      <c r="X270" s="201"/>
      <c r="Y270" s="201"/>
      <c r="Z270" s="201"/>
      <c r="AA270" s="201"/>
    </row>
    <row r="271" spans="21:27" ht="39.950000000000003" customHeight="1" x14ac:dyDescent="0.25">
      <c r="U271" s="201"/>
      <c r="V271" s="201"/>
      <c r="W271" s="201"/>
      <c r="X271" s="201"/>
      <c r="Y271" s="201"/>
      <c r="Z271" s="201"/>
      <c r="AA271" s="201"/>
    </row>
    <row r="272" spans="21:27" ht="39.950000000000003" customHeight="1" x14ac:dyDescent="0.25">
      <c r="U272" s="201"/>
      <c r="V272" s="201"/>
      <c r="W272" s="201"/>
      <c r="X272" s="201"/>
      <c r="Y272" s="201"/>
      <c r="Z272" s="201"/>
      <c r="AA272" s="201"/>
    </row>
    <row r="273" spans="21:27" ht="39.950000000000003" customHeight="1" x14ac:dyDescent="0.25">
      <c r="U273" s="201"/>
      <c r="V273" s="201"/>
      <c r="W273" s="201"/>
      <c r="X273" s="201"/>
      <c r="Y273" s="201"/>
      <c r="Z273" s="201"/>
      <c r="AA273" s="201"/>
    </row>
    <row r="274" spans="21:27" ht="39.950000000000003" customHeight="1" x14ac:dyDescent="0.25">
      <c r="U274" s="201"/>
      <c r="V274" s="201"/>
      <c r="W274" s="201"/>
      <c r="X274" s="201"/>
      <c r="Y274" s="201"/>
      <c r="Z274" s="201"/>
      <c r="AA274" s="201"/>
    </row>
    <row r="275" spans="21:27" ht="39.950000000000003" customHeight="1" x14ac:dyDescent="0.25">
      <c r="U275" s="201"/>
      <c r="V275" s="201"/>
      <c r="W275" s="201"/>
      <c r="X275" s="201"/>
      <c r="Y275" s="201"/>
      <c r="Z275" s="201"/>
      <c r="AA275" s="201"/>
    </row>
    <row r="276" spans="21:27" ht="39.950000000000003" customHeight="1" x14ac:dyDescent="0.25">
      <c r="U276" s="201"/>
      <c r="V276" s="201"/>
      <c r="W276" s="201"/>
      <c r="X276" s="201"/>
      <c r="Y276" s="201"/>
      <c r="Z276" s="201"/>
      <c r="AA276" s="201"/>
    </row>
    <row r="277" spans="21:27" ht="39.950000000000003" customHeight="1" x14ac:dyDescent="0.25">
      <c r="U277" s="201"/>
      <c r="V277" s="201"/>
      <c r="W277" s="201"/>
      <c r="X277" s="201"/>
      <c r="Y277" s="201"/>
      <c r="Z277" s="201"/>
      <c r="AA277" s="201"/>
    </row>
    <row r="278" spans="21:27" ht="39.950000000000003" customHeight="1" x14ac:dyDescent="0.25">
      <c r="U278" s="201"/>
      <c r="V278" s="201"/>
      <c r="W278" s="201"/>
      <c r="X278" s="201"/>
      <c r="Y278" s="201"/>
      <c r="Z278" s="201"/>
      <c r="AA278" s="201"/>
    </row>
    <row r="279" spans="21:27" ht="39.950000000000003" customHeight="1" x14ac:dyDescent="0.25">
      <c r="U279" s="201"/>
      <c r="V279" s="201"/>
      <c r="W279" s="201"/>
      <c r="X279" s="201"/>
      <c r="Y279" s="201"/>
      <c r="Z279" s="201"/>
      <c r="AA279" s="201"/>
    </row>
    <row r="280" spans="21:27" ht="39.950000000000003" customHeight="1" x14ac:dyDescent="0.25">
      <c r="U280" s="201"/>
      <c r="V280" s="201"/>
      <c r="W280" s="201"/>
      <c r="X280" s="201"/>
      <c r="Y280" s="201"/>
      <c r="Z280" s="201"/>
      <c r="AA280" s="201"/>
    </row>
    <row r="281" spans="21:27" ht="39.950000000000003" customHeight="1" x14ac:dyDescent="0.25">
      <c r="U281" s="201"/>
      <c r="V281" s="201"/>
      <c r="W281" s="201"/>
      <c r="X281" s="201"/>
      <c r="Y281" s="201"/>
      <c r="Z281" s="201"/>
      <c r="AA281" s="201"/>
    </row>
    <row r="282" spans="21:27" ht="39.950000000000003" customHeight="1" x14ac:dyDescent="0.25">
      <c r="U282" s="201"/>
      <c r="V282" s="201"/>
      <c r="W282" s="201"/>
      <c r="X282" s="201"/>
      <c r="Y282" s="201"/>
      <c r="Z282" s="201"/>
      <c r="AA282" s="201"/>
    </row>
    <row r="283" spans="21:27" ht="39.950000000000003" customHeight="1" x14ac:dyDescent="0.25">
      <c r="U283" s="201"/>
      <c r="V283" s="201"/>
      <c r="W283" s="201"/>
      <c r="X283" s="201"/>
      <c r="Y283" s="201"/>
      <c r="Z283" s="201"/>
      <c r="AA283" s="201"/>
    </row>
    <row r="284" spans="21:27" ht="39.950000000000003" customHeight="1" x14ac:dyDescent="0.25">
      <c r="U284" s="201"/>
      <c r="V284" s="201"/>
      <c r="W284" s="201"/>
      <c r="X284" s="201"/>
      <c r="Y284" s="201"/>
      <c r="Z284" s="201"/>
      <c r="AA284" s="201"/>
    </row>
    <row r="285" spans="21:27" ht="39.950000000000003" customHeight="1" x14ac:dyDescent="0.25">
      <c r="U285" s="201"/>
      <c r="V285" s="201"/>
      <c r="W285" s="201"/>
      <c r="X285" s="201"/>
      <c r="Y285" s="201"/>
      <c r="Z285" s="201"/>
      <c r="AA285" s="201"/>
    </row>
    <row r="286" spans="21:27" ht="39.950000000000003" customHeight="1" x14ac:dyDescent="0.25">
      <c r="U286" s="201"/>
      <c r="V286" s="201"/>
      <c r="W286" s="201"/>
      <c r="X286" s="201"/>
      <c r="Y286" s="201"/>
      <c r="Z286" s="201"/>
      <c r="AA286" s="201"/>
    </row>
    <row r="287" spans="21:27" ht="39.950000000000003" customHeight="1" x14ac:dyDescent="0.25">
      <c r="U287" s="201"/>
      <c r="V287" s="201"/>
      <c r="W287" s="201"/>
      <c r="X287" s="201"/>
      <c r="Y287" s="201"/>
      <c r="Z287" s="201"/>
      <c r="AA287" s="201"/>
    </row>
    <row r="288" spans="21:27" ht="39.950000000000003" customHeight="1" x14ac:dyDescent="0.25">
      <c r="U288" s="201"/>
      <c r="V288" s="201"/>
      <c r="W288" s="201"/>
      <c r="X288" s="201"/>
      <c r="Y288" s="201"/>
      <c r="Z288" s="201"/>
      <c r="AA288" s="201"/>
    </row>
    <row r="289" spans="21:27" ht="39.950000000000003" customHeight="1" x14ac:dyDescent="0.25">
      <c r="U289" s="201"/>
      <c r="V289" s="201"/>
      <c r="W289" s="201"/>
      <c r="X289" s="201"/>
      <c r="Y289" s="201"/>
      <c r="Z289" s="201"/>
      <c r="AA289" s="201"/>
    </row>
    <row r="290" spans="21:27" ht="39.950000000000003" customHeight="1" x14ac:dyDescent="0.25">
      <c r="U290" s="201"/>
      <c r="V290" s="201"/>
      <c r="W290" s="201"/>
      <c r="X290" s="201"/>
      <c r="Y290" s="201"/>
      <c r="Z290" s="201"/>
      <c r="AA290" s="201"/>
    </row>
    <row r="291" spans="21:27" ht="39.950000000000003" customHeight="1" x14ac:dyDescent="0.25">
      <c r="U291" s="201"/>
      <c r="V291" s="201"/>
      <c r="W291" s="201"/>
      <c r="X291" s="201"/>
      <c r="Y291" s="201"/>
      <c r="Z291" s="201"/>
      <c r="AA291" s="201"/>
    </row>
    <row r="292" spans="21:27" ht="39.950000000000003" customHeight="1" x14ac:dyDescent="0.25">
      <c r="U292" s="201"/>
      <c r="V292" s="201"/>
      <c r="W292" s="201"/>
      <c r="X292" s="201"/>
      <c r="Y292" s="201"/>
      <c r="Z292" s="201"/>
      <c r="AA292" s="201"/>
    </row>
    <row r="293" spans="21:27" ht="39.950000000000003" customHeight="1" x14ac:dyDescent="0.25">
      <c r="U293" s="201"/>
      <c r="V293" s="201"/>
      <c r="W293" s="201"/>
      <c r="X293" s="201"/>
      <c r="Y293" s="201"/>
      <c r="Z293" s="201"/>
      <c r="AA293" s="201"/>
    </row>
    <row r="294" spans="21:27" ht="39.950000000000003" customHeight="1" x14ac:dyDescent="0.25">
      <c r="U294" s="201"/>
      <c r="V294" s="201"/>
      <c r="W294" s="201"/>
      <c r="X294" s="201"/>
      <c r="Y294" s="201"/>
      <c r="Z294" s="201"/>
      <c r="AA294" s="201"/>
    </row>
    <row r="295" spans="21:27" ht="39.950000000000003" customHeight="1" x14ac:dyDescent="0.25">
      <c r="U295" s="201"/>
      <c r="V295" s="201"/>
      <c r="W295" s="201"/>
      <c r="X295" s="201"/>
      <c r="Y295" s="201"/>
      <c r="Z295" s="201"/>
      <c r="AA295" s="201"/>
    </row>
    <row r="296" spans="21:27" ht="39.950000000000003" customHeight="1" x14ac:dyDescent="0.25">
      <c r="U296" s="201"/>
      <c r="V296" s="201"/>
      <c r="W296" s="201"/>
      <c r="X296" s="201"/>
      <c r="Y296" s="201"/>
      <c r="Z296" s="201"/>
      <c r="AA296" s="201"/>
    </row>
    <row r="297" spans="21:27" ht="39.950000000000003" customHeight="1" x14ac:dyDescent="0.25">
      <c r="U297" s="201"/>
      <c r="V297" s="201"/>
      <c r="W297" s="201"/>
      <c r="X297" s="201"/>
      <c r="Y297" s="201"/>
      <c r="Z297" s="201"/>
      <c r="AA297" s="201"/>
    </row>
    <row r="298" spans="21:27" ht="39.950000000000003" customHeight="1" x14ac:dyDescent="0.25">
      <c r="U298" s="201"/>
      <c r="V298" s="201"/>
      <c r="W298" s="201"/>
      <c r="X298" s="201"/>
      <c r="Y298" s="201"/>
      <c r="Z298" s="201"/>
      <c r="AA298" s="201"/>
    </row>
    <row r="299" spans="21:27" ht="39.950000000000003" customHeight="1" x14ac:dyDescent="0.25">
      <c r="U299" s="201"/>
      <c r="V299" s="201"/>
      <c r="W299" s="201"/>
      <c r="X299" s="201"/>
      <c r="Y299" s="201"/>
      <c r="Z299" s="201"/>
      <c r="AA299" s="201"/>
    </row>
    <row r="300" spans="21:27" ht="39.950000000000003" customHeight="1" x14ac:dyDescent="0.25">
      <c r="U300" s="201"/>
      <c r="V300" s="201"/>
      <c r="W300" s="201"/>
      <c r="X300" s="201"/>
      <c r="Y300" s="201"/>
      <c r="Z300" s="201"/>
      <c r="AA300" s="201"/>
    </row>
    <row r="301" spans="21:27" ht="39.950000000000003" customHeight="1" x14ac:dyDescent="0.25">
      <c r="U301" s="201"/>
      <c r="V301" s="201"/>
      <c r="W301" s="201"/>
      <c r="X301" s="201"/>
      <c r="Y301" s="201"/>
      <c r="Z301" s="201"/>
      <c r="AA301" s="201"/>
    </row>
    <row r="302" spans="21:27" ht="39.950000000000003" customHeight="1" x14ac:dyDescent="0.25">
      <c r="U302" s="201"/>
      <c r="V302" s="201"/>
      <c r="W302" s="201"/>
      <c r="X302" s="201"/>
      <c r="Y302" s="201"/>
      <c r="Z302" s="201"/>
      <c r="AA302" s="201"/>
    </row>
    <row r="303" spans="21:27" ht="39.950000000000003" customHeight="1" x14ac:dyDescent="0.25">
      <c r="U303" s="201"/>
      <c r="V303" s="201"/>
      <c r="W303" s="201"/>
      <c r="X303" s="201"/>
      <c r="Y303" s="201"/>
      <c r="Z303" s="201"/>
      <c r="AA303" s="201"/>
    </row>
    <row r="304" spans="21:27" ht="39.950000000000003" customHeight="1" x14ac:dyDescent="0.25">
      <c r="U304" s="201"/>
      <c r="V304" s="201"/>
      <c r="W304" s="201"/>
      <c r="X304" s="201"/>
      <c r="Y304" s="201"/>
      <c r="Z304" s="201"/>
      <c r="AA304" s="201"/>
    </row>
    <row r="305" spans="21:27" ht="39.950000000000003" customHeight="1" x14ac:dyDescent="0.25">
      <c r="U305" s="201"/>
      <c r="V305" s="201"/>
      <c r="W305" s="201"/>
      <c r="X305" s="201"/>
      <c r="Y305" s="201"/>
      <c r="Z305" s="201"/>
      <c r="AA305" s="201"/>
    </row>
    <row r="306" spans="21:27" ht="39.950000000000003" customHeight="1" x14ac:dyDescent="0.25">
      <c r="U306" s="201"/>
      <c r="V306" s="201"/>
      <c r="W306" s="201"/>
      <c r="X306" s="201"/>
      <c r="Y306" s="201"/>
      <c r="Z306" s="201"/>
      <c r="AA306" s="201"/>
    </row>
    <row r="307" spans="21:27" ht="39.950000000000003" customHeight="1" x14ac:dyDescent="0.25">
      <c r="U307" s="201"/>
      <c r="V307" s="201"/>
      <c r="W307" s="201"/>
      <c r="X307" s="201"/>
      <c r="Y307" s="201"/>
      <c r="Z307" s="201"/>
      <c r="AA307" s="201"/>
    </row>
    <row r="308" spans="21:27" ht="39.950000000000003" customHeight="1" x14ac:dyDescent="0.25">
      <c r="U308" s="201"/>
      <c r="V308" s="201"/>
      <c r="W308" s="201"/>
      <c r="X308" s="201"/>
      <c r="Y308" s="201"/>
      <c r="Z308" s="201"/>
      <c r="AA308" s="201"/>
    </row>
    <row r="309" spans="21:27" ht="39.950000000000003" customHeight="1" x14ac:dyDescent="0.25">
      <c r="U309" s="201"/>
      <c r="V309" s="201"/>
      <c r="W309" s="201"/>
      <c r="X309" s="201"/>
      <c r="Y309" s="201"/>
      <c r="Z309" s="201"/>
      <c r="AA309" s="201"/>
    </row>
    <row r="310" spans="21:27" ht="39.950000000000003" customHeight="1" x14ac:dyDescent="0.25">
      <c r="U310" s="201"/>
      <c r="V310" s="201"/>
      <c r="W310" s="201"/>
      <c r="X310" s="201"/>
      <c r="Y310" s="201"/>
      <c r="Z310" s="201"/>
      <c r="AA310" s="201"/>
    </row>
    <row r="311" spans="21:27" ht="39.950000000000003" customHeight="1" x14ac:dyDescent="0.25">
      <c r="U311" s="201"/>
      <c r="V311" s="201"/>
      <c r="W311" s="201"/>
      <c r="X311" s="201"/>
      <c r="Y311" s="201"/>
      <c r="Z311" s="201"/>
      <c r="AA311" s="201"/>
    </row>
    <row r="312" spans="21:27" ht="39.950000000000003" customHeight="1" x14ac:dyDescent="0.25">
      <c r="U312" s="201"/>
      <c r="V312" s="201"/>
      <c r="W312" s="201"/>
      <c r="X312" s="201"/>
      <c r="Y312" s="201"/>
      <c r="Z312" s="201"/>
      <c r="AA312" s="201"/>
    </row>
    <row r="313" spans="21:27" ht="39.950000000000003" customHeight="1" x14ac:dyDescent="0.25">
      <c r="U313" s="201"/>
      <c r="V313" s="201"/>
      <c r="W313" s="201"/>
      <c r="X313" s="201"/>
      <c r="Y313" s="201"/>
      <c r="Z313" s="201"/>
      <c r="AA313" s="201"/>
    </row>
    <row r="314" spans="21:27" ht="39.950000000000003" customHeight="1" x14ac:dyDescent="0.25">
      <c r="U314" s="201"/>
      <c r="V314" s="201"/>
      <c r="W314" s="201"/>
      <c r="X314" s="201"/>
      <c r="Y314" s="201"/>
      <c r="Z314" s="201"/>
      <c r="AA314" s="201"/>
    </row>
    <row r="315" spans="21:27" ht="39.950000000000003" customHeight="1" x14ac:dyDescent="0.25">
      <c r="U315" s="201"/>
      <c r="V315" s="201"/>
      <c r="W315" s="201"/>
      <c r="X315" s="201"/>
      <c r="Y315" s="201"/>
      <c r="Z315" s="201"/>
      <c r="AA315" s="201"/>
    </row>
    <row r="316" spans="21:27" ht="39.950000000000003" customHeight="1" x14ac:dyDescent="0.25">
      <c r="U316" s="201"/>
      <c r="V316" s="201"/>
      <c r="W316" s="201"/>
      <c r="X316" s="201"/>
      <c r="Y316" s="201"/>
      <c r="Z316" s="201"/>
      <c r="AA316" s="201"/>
    </row>
    <row r="317" spans="21:27" ht="39.950000000000003" customHeight="1" x14ac:dyDescent="0.25">
      <c r="U317" s="201"/>
      <c r="V317" s="201"/>
      <c r="W317" s="201"/>
      <c r="X317" s="201"/>
      <c r="Y317" s="201"/>
      <c r="Z317" s="201"/>
      <c r="AA317" s="201"/>
    </row>
    <row r="318" spans="21:27" ht="39.950000000000003" customHeight="1" x14ac:dyDescent="0.25">
      <c r="U318" s="201"/>
      <c r="V318" s="201"/>
      <c r="W318" s="201"/>
      <c r="X318" s="201"/>
      <c r="Y318" s="201"/>
      <c r="Z318" s="201"/>
      <c r="AA318" s="201"/>
    </row>
    <row r="319" spans="21:27" ht="39.950000000000003" customHeight="1" x14ac:dyDescent="0.25">
      <c r="U319" s="201"/>
      <c r="V319" s="201"/>
      <c r="W319" s="201"/>
      <c r="X319" s="201"/>
      <c r="Y319" s="201"/>
      <c r="Z319" s="201"/>
      <c r="AA319" s="201"/>
    </row>
    <row r="320" spans="21:27" ht="39.950000000000003" customHeight="1" x14ac:dyDescent="0.25">
      <c r="U320" s="201"/>
      <c r="V320" s="201"/>
      <c r="W320" s="201"/>
      <c r="X320" s="201"/>
      <c r="Y320" s="201"/>
      <c r="Z320" s="201"/>
      <c r="AA320" s="201"/>
    </row>
    <row r="321" spans="21:27" ht="39.950000000000003" customHeight="1" x14ac:dyDescent="0.25">
      <c r="U321" s="201"/>
      <c r="V321" s="201"/>
      <c r="W321" s="201"/>
      <c r="X321" s="201"/>
      <c r="Y321" s="201"/>
      <c r="Z321" s="201"/>
      <c r="AA321" s="201"/>
    </row>
    <row r="322" spans="21:27" ht="39.950000000000003" customHeight="1" x14ac:dyDescent="0.25">
      <c r="U322" s="201"/>
      <c r="V322" s="201"/>
      <c r="W322" s="201"/>
      <c r="X322" s="201"/>
      <c r="Y322" s="201"/>
      <c r="Z322" s="201"/>
      <c r="AA322" s="201"/>
    </row>
    <row r="323" spans="21:27" ht="39.950000000000003" customHeight="1" x14ac:dyDescent="0.25">
      <c r="U323" s="201"/>
      <c r="V323" s="201"/>
      <c r="W323" s="201"/>
      <c r="X323" s="201"/>
      <c r="Y323" s="201"/>
      <c r="Z323" s="201"/>
      <c r="AA323" s="201"/>
    </row>
    <row r="324" spans="21:27" ht="39.950000000000003" customHeight="1" x14ac:dyDescent="0.25">
      <c r="U324" s="201"/>
      <c r="V324" s="201"/>
      <c r="W324" s="201"/>
      <c r="X324" s="201"/>
      <c r="Y324" s="201"/>
      <c r="Z324" s="201"/>
      <c r="AA324" s="201"/>
    </row>
    <row r="325" spans="21:27" ht="39.950000000000003" customHeight="1" x14ac:dyDescent="0.25">
      <c r="U325" s="201"/>
      <c r="V325" s="201"/>
      <c r="W325" s="201"/>
      <c r="X325" s="201"/>
      <c r="Y325" s="201"/>
      <c r="Z325" s="201"/>
      <c r="AA325" s="201"/>
    </row>
    <row r="326" spans="21:27" ht="39.950000000000003" customHeight="1" x14ac:dyDescent="0.25">
      <c r="U326" s="201"/>
      <c r="V326" s="201"/>
      <c r="W326" s="201"/>
      <c r="X326" s="201"/>
      <c r="Y326" s="201"/>
      <c r="Z326" s="201"/>
      <c r="AA326" s="201"/>
    </row>
    <row r="327" spans="21:27" ht="39.950000000000003" customHeight="1" x14ac:dyDescent="0.25">
      <c r="U327" s="201"/>
      <c r="V327" s="201"/>
      <c r="W327" s="201"/>
      <c r="X327" s="201"/>
      <c r="Y327" s="201"/>
      <c r="Z327" s="201"/>
      <c r="AA327" s="201"/>
    </row>
    <row r="328" spans="21:27" ht="39.950000000000003" customHeight="1" x14ac:dyDescent="0.25">
      <c r="U328" s="201"/>
      <c r="V328" s="201"/>
      <c r="W328" s="201"/>
      <c r="X328" s="201"/>
      <c r="Y328" s="201"/>
      <c r="Z328" s="201"/>
      <c r="AA328" s="201"/>
    </row>
    <row r="329" spans="21:27" ht="39.950000000000003" customHeight="1" x14ac:dyDescent="0.25">
      <c r="U329" s="201"/>
      <c r="V329" s="201"/>
      <c r="W329" s="201"/>
      <c r="X329" s="201"/>
      <c r="Y329" s="201"/>
      <c r="Z329" s="201"/>
      <c r="AA329" s="201"/>
    </row>
    <row r="330" spans="21:27" ht="39.950000000000003" customHeight="1" x14ac:dyDescent="0.25">
      <c r="U330" s="201"/>
      <c r="V330" s="201"/>
      <c r="W330" s="201"/>
      <c r="X330" s="201"/>
      <c r="Y330" s="201"/>
      <c r="Z330" s="201"/>
      <c r="AA330" s="201"/>
    </row>
    <row r="331" spans="21:27" ht="39.950000000000003" customHeight="1" x14ac:dyDescent="0.25">
      <c r="U331" s="201"/>
      <c r="V331" s="201"/>
      <c r="W331" s="201"/>
      <c r="X331" s="201"/>
      <c r="Y331" s="201"/>
      <c r="Z331" s="201"/>
      <c r="AA331" s="201"/>
    </row>
    <row r="332" spans="21:27" ht="39.950000000000003" customHeight="1" x14ac:dyDescent="0.25">
      <c r="U332" s="201"/>
      <c r="V332" s="201"/>
      <c r="W332" s="201"/>
      <c r="X332" s="201"/>
      <c r="Y332" s="201"/>
      <c r="Z332" s="201"/>
      <c r="AA332" s="201"/>
    </row>
    <row r="333" spans="21:27" ht="39.950000000000003" customHeight="1" x14ac:dyDescent="0.25">
      <c r="U333" s="201"/>
      <c r="V333" s="201"/>
      <c r="W333" s="201"/>
      <c r="X333" s="201"/>
      <c r="Y333" s="201"/>
      <c r="Z333" s="201"/>
      <c r="AA333" s="201"/>
    </row>
    <row r="334" spans="21:27" ht="39.950000000000003" customHeight="1" x14ac:dyDescent="0.25">
      <c r="U334" s="201"/>
      <c r="V334" s="201"/>
      <c r="W334" s="201"/>
      <c r="X334" s="201"/>
      <c r="Y334" s="201"/>
      <c r="Z334" s="201"/>
      <c r="AA334" s="201"/>
    </row>
    <row r="335" spans="21:27" ht="39.950000000000003" customHeight="1" x14ac:dyDescent="0.25">
      <c r="U335" s="201"/>
      <c r="V335" s="201"/>
      <c r="W335" s="201"/>
      <c r="X335" s="201"/>
      <c r="Y335" s="201"/>
      <c r="Z335" s="201"/>
      <c r="AA335" s="201"/>
    </row>
    <row r="336" spans="21:27" ht="39.950000000000003" customHeight="1" x14ac:dyDescent="0.25">
      <c r="U336" s="201"/>
      <c r="V336" s="201"/>
      <c r="W336" s="201"/>
      <c r="X336" s="201"/>
      <c r="Y336" s="201"/>
      <c r="Z336" s="201"/>
      <c r="AA336" s="201"/>
    </row>
    <row r="337" spans="21:27" ht="39.950000000000003" customHeight="1" x14ac:dyDescent="0.25">
      <c r="U337" s="201"/>
      <c r="V337" s="201"/>
      <c r="W337" s="201"/>
      <c r="X337" s="201"/>
      <c r="Y337" s="201"/>
      <c r="Z337" s="201"/>
      <c r="AA337" s="201"/>
    </row>
    <row r="338" spans="21:27" ht="39.950000000000003" customHeight="1" x14ac:dyDescent="0.25">
      <c r="U338" s="201"/>
      <c r="V338" s="201"/>
      <c r="W338" s="201"/>
      <c r="X338" s="201"/>
      <c r="Y338" s="201"/>
      <c r="Z338" s="201"/>
      <c r="AA338" s="201"/>
    </row>
    <row r="339" spans="21:27" ht="39.950000000000003" customHeight="1" x14ac:dyDescent="0.25">
      <c r="U339" s="201"/>
      <c r="V339" s="201"/>
      <c r="W339" s="201"/>
      <c r="X339" s="201"/>
      <c r="Y339" s="201"/>
      <c r="Z339" s="201"/>
      <c r="AA339" s="201"/>
    </row>
    <row r="340" spans="21:27" ht="39.950000000000003" customHeight="1" x14ac:dyDescent="0.25">
      <c r="U340" s="201"/>
      <c r="V340" s="201"/>
      <c r="W340" s="201"/>
      <c r="X340" s="201"/>
      <c r="Y340" s="201"/>
      <c r="Z340" s="201"/>
      <c r="AA340" s="201"/>
    </row>
    <row r="341" spans="21:27" ht="39.950000000000003" customHeight="1" x14ac:dyDescent="0.25">
      <c r="U341" s="201"/>
      <c r="V341" s="201"/>
      <c r="W341" s="201"/>
      <c r="X341" s="201"/>
      <c r="Y341" s="201"/>
      <c r="Z341" s="201"/>
      <c r="AA341" s="201"/>
    </row>
    <row r="342" spans="21:27" ht="39.950000000000003" customHeight="1" x14ac:dyDescent="0.25">
      <c r="U342" s="201"/>
      <c r="V342" s="201"/>
      <c r="W342" s="201"/>
      <c r="X342" s="201"/>
      <c r="Y342" s="201"/>
      <c r="Z342" s="201"/>
      <c r="AA342" s="201"/>
    </row>
    <row r="343" spans="21:27" ht="39.950000000000003" customHeight="1" x14ac:dyDescent="0.25">
      <c r="U343" s="201"/>
      <c r="V343" s="201"/>
      <c r="W343" s="201"/>
      <c r="X343" s="201"/>
      <c r="Y343" s="201"/>
      <c r="Z343" s="201"/>
      <c r="AA343" s="201"/>
    </row>
    <row r="344" spans="21:27" ht="39.950000000000003" customHeight="1" x14ac:dyDescent="0.25">
      <c r="U344" s="201"/>
      <c r="V344" s="201"/>
      <c r="W344" s="201"/>
      <c r="X344" s="201"/>
      <c r="Y344" s="201"/>
      <c r="Z344" s="201"/>
      <c r="AA344" s="201"/>
    </row>
    <row r="345" spans="21:27" ht="39.950000000000003" customHeight="1" x14ac:dyDescent="0.25">
      <c r="U345" s="201"/>
      <c r="V345" s="201"/>
      <c r="W345" s="201"/>
      <c r="X345" s="201"/>
      <c r="Y345" s="201"/>
      <c r="Z345" s="201"/>
      <c r="AA345" s="201"/>
    </row>
    <row r="346" spans="21:27" ht="39.950000000000003" customHeight="1" x14ac:dyDescent="0.25">
      <c r="U346" s="201"/>
      <c r="V346" s="201"/>
      <c r="W346" s="201"/>
      <c r="X346" s="201"/>
      <c r="Y346" s="201"/>
      <c r="Z346" s="201"/>
      <c r="AA346" s="201"/>
    </row>
    <row r="347" spans="21:27" ht="39.950000000000003" customHeight="1" x14ac:dyDescent="0.25">
      <c r="U347" s="201"/>
      <c r="V347" s="201"/>
      <c r="W347" s="201"/>
      <c r="X347" s="201"/>
      <c r="Y347" s="201"/>
      <c r="Z347" s="201"/>
      <c r="AA347" s="201"/>
    </row>
    <row r="348" spans="21:27" ht="39.950000000000003" customHeight="1" x14ac:dyDescent="0.25">
      <c r="U348" s="201"/>
      <c r="V348" s="201"/>
      <c r="W348" s="201"/>
      <c r="X348" s="201"/>
      <c r="Y348" s="201"/>
      <c r="Z348" s="201"/>
      <c r="AA348" s="201"/>
    </row>
    <row r="349" spans="21:27" ht="39.950000000000003" customHeight="1" x14ac:dyDescent="0.25">
      <c r="U349" s="201"/>
      <c r="V349" s="201"/>
      <c r="W349" s="201"/>
      <c r="X349" s="201"/>
      <c r="Y349" s="201"/>
      <c r="Z349" s="201"/>
      <c r="AA349" s="201"/>
    </row>
    <row r="350" spans="21:27" ht="39.950000000000003" customHeight="1" x14ac:dyDescent="0.25">
      <c r="U350" s="201"/>
      <c r="V350" s="201"/>
      <c r="W350" s="201"/>
      <c r="X350" s="201"/>
      <c r="Y350" s="201"/>
      <c r="Z350" s="201"/>
      <c r="AA350" s="201"/>
    </row>
    <row r="351" spans="21:27" ht="39.950000000000003" customHeight="1" x14ac:dyDescent="0.25">
      <c r="U351" s="201"/>
      <c r="V351" s="201"/>
      <c r="W351" s="201"/>
      <c r="X351" s="201"/>
      <c r="Y351" s="201"/>
      <c r="Z351" s="201"/>
      <c r="AA351" s="201"/>
    </row>
    <row r="352" spans="21:27" ht="39.950000000000003" customHeight="1" x14ac:dyDescent="0.25">
      <c r="U352" s="201"/>
      <c r="V352" s="201"/>
      <c r="W352" s="201"/>
      <c r="X352" s="201"/>
      <c r="Y352" s="201"/>
      <c r="Z352" s="201"/>
      <c r="AA352" s="201"/>
    </row>
    <row r="353" spans="21:27" ht="39.950000000000003" customHeight="1" x14ac:dyDescent="0.25">
      <c r="U353" s="201"/>
      <c r="V353" s="201"/>
      <c r="W353" s="201"/>
      <c r="X353" s="201"/>
      <c r="Y353" s="201"/>
      <c r="Z353" s="201"/>
      <c r="AA353" s="201"/>
    </row>
    <row r="354" spans="21:27" ht="39.950000000000003" customHeight="1" x14ac:dyDescent="0.25">
      <c r="U354" s="201"/>
      <c r="V354" s="201"/>
      <c r="W354" s="201"/>
      <c r="X354" s="201"/>
      <c r="Y354" s="201"/>
      <c r="Z354" s="201"/>
      <c r="AA354" s="201"/>
    </row>
    <row r="355" spans="21:27" ht="39.950000000000003" customHeight="1" x14ac:dyDescent="0.25">
      <c r="U355" s="201"/>
      <c r="V355" s="201"/>
      <c r="W355" s="201"/>
      <c r="X355" s="201"/>
      <c r="Y355" s="201"/>
      <c r="Z355" s="201"/>
      <c r="AA355" s="201"/>
    </row>
    <row r="356" spans="21:27" ht="39.950000000000003" customHeight="1" x14ac:dyDescent="0.25">
      <c r="U356" s="201"/>
      <c r="V356" s="201"/>
      <c r="W356" s="201"/>
      <c r="X356" s="201"/>
      <c r="Y356" s="201"/>
      <c r="Z356" s="201"/>
      <c r="AA356" s="201"/>
    </row>
    <row r="357" spans="21:27" ht="39.950000000000003" customHeight="1" x14ac:dyDescent="0.25">
      <c r="U357" s="201"/>
      <c r="V357" s="201"/>
      <c r="W357" s="201"/>
      <c r="X357" s="201"/>
      <c r="Y357" s="201"/>
      <c r="Z357" s="201"/>
      <c r="AA357" s="201"/>
    </row>
    <row r="358" spans="21:27" ht="39.950000000000003" customHeight="1" x14ac:dyDescent="0.25">
      <c r="U358" s="201"/>
      <c r="V358" s="201"/>
      <c r="W358" s="201"/>
      <c r="X358" s="201"/>
      <c r="Y358" s="201"/>
      <c r="Z358" s="201"/>
      <c r="AA358" s="201"/>
    </row>
    <row r="359" spans="21:27" ht="39.950000000000003" customHeight="1" x14ac:dyDescent="0.25">
      <c r="U359" s="201"/>
      <c r="V359" s="201"/>
      <c r="W359" s="201"/>
      <c r="X359" s="201"/>
      <c r="Y359" s="201"/>
      <c r="Z359" s="201"/>
      <c r="AA359" s="201"/>
    </row>
    <row r="360" spans="21:27" ht="39.950000000000003" customHeight="1" x14ac:dyDescent="0.25">
      <c r="U360" s="201"/>
      <c r="V360" s="201"/>
      <c r="W360" s="201"/>
      <c r="X360" s="201"/>
      <c r="Y360" s="201"/>
      <c r="Z360" s="201"/>
      <c r="AA360" s="201"/>
    </row>
    <row r="361" spans="21:27" ht="39.950000000000003" customHeight="1" x14ac:dyDescent="0.25">
      <c r="U361" s="201"/>
      <c r="V361" s="201"/>
      <c r="W361" s="201"/>
      <c r="X361" s="201"/>
      <c r="Y361" s="201"/>
      <c r="Z361" s="201"/>
      <c r="AA361" s="201"/>
    </row>
    <row r="362" spans="21:27" ht="39.950000000000003" customHeight="1" x14ac:dyDescent="0.25">
      <c r="U362" s="201"/>
      <c r="V362" s="201"/>
      <c r="W362" s="201"/>
      <c r="X362" s="201"/>
      <c r="Y362" s="201"/>
      <c r="Z362" s="201"/>
      <c r="AA362" s="201"/>
    </row>
    <row r="363" spans="21:27" ht="39.950000000000003" customHeight="1" x14ac:dyDescent="0.25">
      <c r="U363" s="201"/>
      <c r="V363" s="201"/>
      <c r="W363" s="201"/>
      <c r="X363" s="201"/>
      <c r="Y363" s="201"/>
      <c r="Z363" s="201"/>
      <c r="AA363" s="201"/>
    </row>
    <row r="364" spans="21:27" ht="39.950000000000003" customHeight="1" x14ac:dyDescent="0.25">
      <c r="U364" s="201"/>
      <c r="V364" s="201"/>
      <c r="W364" s="201"/>
      <c r="X364" s="201"/>
      <c r="Y364" s="201"/>
      <c r="Z364" s="201"/>
      <c r="AA364" s="201"/>
    </row>
    <row r="365" spans="21:27" ht="39.950000000000003" customHeight="1" x14ac:dyDescent="0.25">
      <c r="U365" s="201"/>
      <c r="V365" s="201"/>
      <c r="W365" s="201"/>
      <c r="X365" s="201"/>
      <c r="Y365" s="201"/>
      <c r="Z365" s="201"/>
      <c r="AA365" s="201"/>
    </row>
    <row r="366" spans="21:27" ht="39.950000000000003" customHeight="1" x14ac:dyDescent="0.25">
      <c r="U366" s="201"/>
      <c r="V366" s="201"/>
      <c r="W366" s="201"/>
      <c r="X366" s="201"/>
      <c r="Y366" s="201"/>
      <c r="Z366" s="201"/>
      <c r="AA366" s="201"/>
    </row>
    <row r="367" spans="21:27" ht="39.950000000000003" customHeight="1" x14ac:dyDescent="0.25">
      <c r="U367" s="201"/>
      <c r="V367" s="201"/>
      <c r="W367" s="201"/>
      <c r="X367" s="201"/>
      <c r="Y367" s="201"/>
      <c r="Z367" s="201"/>
      <c r="AA367" s="201"/>
    </row>
    <row r="368" spans="21:27" ht="39.950000000000003" customHeight="1" x14ac:dyDescent="0.25">
      <c r="U368" s="201"/>
      <c r="V368" s="201"/>
      <c r="W368" s="201"/>
      <c r="X368" s="201"/>
      <c r="Y368" s="201"/>
      <c r="Z368" s="201"/>
      <c r="AA368" s="201"/>
    </row>
    <row r="369" spans="21:27" ht="39.950000000000003" customHeight="1" x14ac:dyDescent="0.25">
      <c r="U369" s="201"/>
      <c r="V369" s="201"/>
      <c r="W369" s="201"/>
      <c r="X369" s="201"/>
      <c r="Y369" s="201"/>
      <c r="Z369" s="201"/>
      <c r="AA369" s="201"/>
    </row>
    <row r="370" spans="21:27" ht="39.950000000000003" customHeight="1" x14ac:dyDescent="0.25">
      <c r="U370" s="201"/>
      <c r="V370" s="201"/>
      <c r="W370" s="201"/>
      <c r="X370" s="201"/>
      <c r="Y370" s="201"/>
      <c r="Z370" s="201"/>
      <c r="AA370" s="201"/>
    </row>
    <row r="371" spans="21:27" ht="39.950000000000003" customHeight="1" x14ac:dyDescent="0.25">
      <c r="U371" s="201"/>
      <c r="V371" s="201"/>
      <c r="W371" s="201"/>
      <c r="X371" s="201"/>
      <c r="Y371" s="201"/>
      <c r="Z371" s="201"/>
      <c r="AA371" s="201"/>
    </row>
    <row r="372" spans="21:27" ht="39.950000000000003" customHeight="1" x14ac:dyDescent="0.25">
      <c r="U372" s="201"/>
      <c r="V372" s="201"/>
      <c r="W372" s="201"/>
      <c r="X372" s="201"/>
      <c r="Y372" s="201"/>
      <c r="Z372" s="201"/>
      <c r="AA372" s="201"/>
    </row>
    <row r="373" spans="21:27" ht="39.950000000000003" customHeight="1" x14ac:dyDescent="0.25">
      <c r="U373" s="201"/>
      <c r="V373" s="201"/>
      <c r="W373" s="201"/>
      <c r="X373" s="201"/>
      <c r="Y373" s="201"/>
      <c r="Z373" s="201"/>
      <c r="AA373" s="201"/>
    </row>
    <row r="374" spans="21:27" ht="39.950000000000003" customHeight="1" x14ac:dyDescent="0.25">
      <c r="U374" s="201"/>
      <c r="V374" s="201"/>
      <c r="W374" s="201"/>
      <c r="X374" s="201"/>
      <c r="Y374" s="201"/>
      <c r="Z374" s="201"/>
      <c r="AA374" s="201"/>
    </row>
    <row r="375" spans="21:27" ht="39.950000000000003" customHeight="1" x14ac:dyDescent="0.25">
      <c r="U375" s="201"/>
      <c r="V375" s="201"/>
      <c r="W375" s="201"/>
      <c r="X375" s="201"/>
      <c r="Y375" s="201"/>
      <c r="Z375" s="201"/>
      <c r="AA375" s="201"/>
    </row>
    <row r="376" spans="21:27" ht="39.950000000000003" customHeight="1" x14ac:dyDescent="0.25">
      <c r="U376" s="201"/>
      <c r="V376" s="201"/>
      <c r="W376" s="201"/>
      <c r="X376" s="201"/>
      <c r="Y376" s="201"/>
      <c r="Z376" s="201"/>
      <c r="AA376" s="201"/>
    </row>
    <row r="377" spans="21:27" ht="39.950000000000003" customHeight="1" x14ac:dyDescent="0.25">
      <c r="U377" s="201"/>
      <c r="V377" s="201"/>
      <c r="W377" s="201"/>
      <c r="X377" s="201"/>
      <c r="Y377" s="201"/>
      <c r="Z377" s="201"/>
      <c r="AA377" s="201"/>
    </row>
    <row r="378" spans="21:27" ht="39.950000000000003" customHeight="1" x14ac:dyDescent="0.25">
      <c r="U378" s="201"/>
      <c r="V378" s="201"/>
      <c r="W378" s="201"/>
      <c r="X378" s="201"/>
      <c r="Y378" s="201"/>
      <c r="Z378" s="201"/>
      <c r="AA378" s="201"/>
    </row>
    <row r="379" spans="21:27" ht="39.950000000000003" customHeight="1" x14ac:dyDescent="0.25">
      <c r="U379" s="201"/>
      <c r="V379" s="201"/>
      <c r="W379" s="201"/>
      <c r="X379" s="201"/>
      <c r="Y379" s="201"/>
      <c r="Z379" s="201"/>
      <c r="AA379" s="201"/>
    </row>
    <row r="380" spans="21:27" ht="39.950000000000003" customHeight="1" x14ac:dyDescent="0.25">
      <c r="U380" s="201"/>
      <c r="V380" s="201"/>
      <c r="W380" s="201"/>
      <c r="X380" s="201"/>
      <c r="Y380" s="201"/>
      <c r="Z380" s="201"/>
      <c r="AA380" s="201"/>
    </row>
    <row r="381" spans="21:27" ht="39.950000000000003" customHeight="1" x14ac:dyDescent="0.25">
      <c r="U381" s="201"/>
      <c r="V381" s="201"/>
      <c r="W381" s="201"/>
      <c r="X381" s="201"/>
      <c r="Y381" s="201"/>
      <c r="Z381" s="201"/>
      <c r="AA381" s="201"/>
    </row>
    <row r="382" spans="21:27" ht="39.950000000000003" customHeight="1" x14ac:dyDescent="0.25">
      <c r="U382" s="201"/>
      <c r="V382" s="201"/>
      <c r="W382" s="201"/>
      <c r="X382" s="201"/>
      <c r="Y382" s="201"/>
      <c r="Z382" s="201"/>
      <c r="AA382" s="201"/>
    </row>
    <row r="383" spans="21:27" ht="39.950000000000003" customHeight="1" x14ac:dyDescent="0.25">
      <c r="U383" s="201"/>
      <c r="V383" s="201"/>
      <c r="W383" s="201"/>
      <c r="X383" s="201"/>
      <c r="Y383" s="201"/>
      <c r="Z383" s="201"/>
      <c r="AA383" s="201"/>
    </row>
    <row r="384" spans="21:27" ht="39.950000000000003" customHeight="1" x14ac:dyDescent="0.25">
      <c r="U384" s="201"/>
      <c r="V384" s="201"/>
      <c r="W384" s="201"/>
      <c r="X384" s="201"/>
      <c r="Y384" s="201"/>
      <c r="Z384" s="201"/>
      <c r="AA384" s="201"/>
    </row>
    <row r="385" spans="21:27" ht="39.950000000000003" customHeight="1" x14ac:dyDescent="0.25">
      <c r="U385" s="201"/>
      <c r="V385" s="201"/>
      <c r="W385" s="201"/>
      <c r="X385" s="201"/>
      <c r="Y385" s="201"/>
      <c r="Z385" s="201"/>
      <c r="AA385" s="201"/>
    </row>
    <row r="386" spans="21:27" ht="39.950000000000003" customHeight="1" x14ac:dyDescent="0.25">
      <c r="U386" s="201"/>
      <c r="V386" s="201"/>
      <c r="W386" s="201"/>
      <c r="X386" s="201"/>
      <c r="Y386" s="201"/>
      <c r="Z386" s="201"/>
      <c r="AA386" s="201"/>
    </row>
    <row r="387" spans="21:27" ht="39.950000000000003" customHeight="1" x14ac:dyDescent="0.25">
      <c r="U387" s="201"/>
      <c r="V387" s="201"/>
      <c r="W387" s="201"/>
      <c r="X387" s="201"/>
      <c r="Y387" s="201"/>
      <c r="Z387" s="201"/>
      <c r="AA387" s="201"/>
    </row>
    <row r="388" spans="21:27" ht="39.950000000000003" customHeight="1" x14ac:dyDescent="0.25">
      <c r="U388" s="201"/>
      <c r="V388" s="201"/>
      <c r="W388" s="201"/>
      <c r="X388" s="201"/>
      <c r="Y388" s="201"/>
      <c r="Z388" s="201"/>
      <c r="AA388" s="201"/>
    </row>
    <row r="389" spans="21:27" ht="39.950000000000003" customHeight="1" x14ac:dyDescent="0.25">
      <c r="U389" s="201"/>
      <c r="V389" s="201"/>
      <c r="W389" s="201"/>
      <c r="X389" s="201"/>
      <c r="Y389" s="201"/>
      <c r="Z389" s="201"/>
      <c r="AA389" s="201"/>
    </row>
    <row r="390" spans="21:27" ht="39.950000000000003" customHeight="1" x14ac:dyDescent="0.25">
      <c r="U390" s="201"/>
      <c r="V390" s="201"/>
      <c r="W390" s="201"/>
      <c r="X390" s="201"/>
      <c r="Y390" s="201"/>
      <c r="Z390" s="201"/>
      <c r="AA390" s="201"/>
    </row>
    <row r="391" spans="21:27" ht="39.950000000000003" customHeight="1" x14ac:dyDescent="0.25">
      <c r="U391" s="201"/>
      <c r="V391" s="201"/>
      <c r="W391" s="201"/>
      <c r="X391" s="201"/>
      <c r="Y391" s="201"/>
      <c r="Z391" s="201"/>
      <c r="AA391" s="201"/>
    </row>
    <row r="392" spans="21:27" ht="39.950000000000003" customHeight="1" x14ac:dyDescent="0.25">
      <c r="U392" s="201"/>
      <c r="V392" s="201"/>
      <c r="W392" s="201"/>
      <c r="X392" s="201"/>
      <c r="Y392" s="201"/>
      <c r="Z392" s="201"/>
      <c r="AA392" s="201"/>
    </row>
    <row r="393" spans="21:27" ht="39.950000000000003" customHeight="1" x14ac:dyDescent="0.25">
      <c r="U393" s="201"/>
      <c r="V393" s="201"/>
      <c r="W393" s="201"/>
      <c r="X393" s="201"/>
      <c r="Y393" s="201"/>
      <c r="Z393" s="201"/>
      <c r="AA393" s="201"/>
    </row>
    <row r="394" spans="21:27" ht="39.950000000000003" customHeight="1" x14ac:dyDescent="0.25">
      <c r="U394" s="201"/>
      <c r="V394" s="201"/>
      <c r="W394" s="201"/>
      <c r="X394" s="201"/>
      <c r="Y394" s="201"/>
      <c r="Z394" s="201"/>
      <c r="AA394" s="201"/>
    </row>
    <row r="395" spans="21:27" ht="39.950000000000003" customHeight="1" x14ac:dyDescent="0.25">
      <c r="U395" s="201"/>
      <c r="V395" s="201"/>
      <c r="W395" s="201"/>
      <c r="X395" s="201"/>
      <c r="Y395" s="201"/>
      <c r="Z395" s="201"/>
      <c r="AA395" s="201"/>
    </row>
    <row r="396" spans="21:27" ht="39.950000000000003" customHeight="1" x14ac:dyDescent="0.25">
      <c r="U396" s="201"/>
      <c r="V396" s="201"/>
      <c r="W396" s="201"/>
      <c r="X396" s="201"/>
      <c r="Y396" s="201"/>
      <c r="Z396" s="201"/>
      <c r="AA396" s="201"/>
    </row>
    <row r="397" spans="21:27" ht="39.950000000000003" customHeight="1" x14ac:dyDescent="0.25">
      <c r="U397" s="201"/>
      <c r="V397" s="201"/>
      <c r="W397" s="201"/>
      <c r="X397" s="201"/>
      <c r="Y397" s="201"/>
      <c r="Z397" s="201"/>
      <c r="AA397" s="201"/>
    </row>
    <row r="398" spans="21:27" ht="39.950000000000003" customHeight="1" x14ac:dyDescent="0.25">
      <c r="U398" s="201"/>
      <c r="V398" s="201"/>
      <c r="W398" s="201"/>
      <c r="X398" s="201"/>
      <c r="Y398" s="201"/>
      <c r="Z398" s="201"/>
      <c r="AA398" s="201"/>
    </row>
    <row r="399" spans="21:27" ht="39.950000000000003" customHeight="1" x14ac:dyDescent="0.25">
      <c r="U399" s="201"/>
      <c r="V399" s="201"/>
      <c r="W399" s="201"/>
      <c r="X399" s="201"/>
      <c r="Y399" s="201"/>
      <c r="Z399" s="201"/>
      <c r="AA399" s="201"/>
    </row>
    <row r="400" spans="21:27" ht="39.950000000000003" customHeight="1" x14ac:dyDescent="0.25">
      <c r="U400" s="201"/>
      <c r="V400" s="201"/>
      <c r="W400" s="201"/>
      <c r="X400" s="201"/>
      <c r="Y400" s="201"/>
      <c r="Z400" s="201"/>
      <c r="AA400" s="201"/>
    </row>
    <row r="401" spans="21:27" ht="39.950000000000003" customHeight="1" x14ac:dyDescent="0.25">
      <c r="U401" s="201"/>
      <c r="V401" s="201"/>
      <c r="W401" s="201"/>
      <c r="X401" s="201"/>
      <c r="Y401" s="201"/>
      <c r="Z401" s="201"/>
      <c r="AA401" s="201"/>
    </row>
    <row r="402" spans="21:27" ht="39.950000000000003" customHeight="1" x14ac:dyDescent="0.25">
      <c r="U402" s="201"/>
      <c r="V402" s="201"/>
      <c r="W402" s="201"/>
      <c r="X402" s="201"/>
      <c r="Y402" s="201"/>
      <c r="Z402" s="201"/>
      <c r="AA402" s="201"/>
    </row>
    <row r="403" spans="21:27" ht="39.950000000000003" customHeight="1" x14ac:dyDescent="0.25">
      <c r="U403" s="201"/>
      <c r="V403" s="201"/>
      <c r="W403" s="201"/>
      <c r="X403" s="201"/>
      <c r="Y403" s="201"/>
      <c r="Z403" s="201"/>
      <c r="AA403" s="201"/>
    </row>
    <row r="404" spans="21:27" ht="39.950000000000003" customHeight="1" x14ac:dyDescent="0.25">
      <c r="U404" s="201"/>
      <c r="V404" s="201"/>
      <c r="W404" s="201"/>
      <c r="X404" s="201"/>
      <c r="Y404" s="201"/>
      <c r="Z404" s="201"/>
      <c r="AA404" s="201"/>
    </row>
    <row r="405" spans="21:27" ht="39.950000000000003" customHeight="1" x14ac:dyDescent="0.25">
      <c r="U405" s="201"/>
      <c r="V405" s="201"/>
      <c r="W405" s="201"/>
      <c r="X405" s="201"/>
      <c r="Y405" s="201"/>
      <c r="Z405" s="201"/>
      <c r="AA405" s="201"/>
    </row>
    <row r="406" spans="21:27" ht="39.950000000000003" customHeight="1" x14ac:dyDescent="0.25">
      <c r="U406" s="201"/>
      <c r="V406" s="201"/>
      <c r="W406" s="201"/>
      <c r="X406" s="201"/>
      <c r="Y406" s="201"/>
      <c r="Z406" s="201"/>
      <c r="AA406" s="201"/>
    </row>
    <row r="407" spans="21:27" ht="39.950000000000003" customHeight="1" x14ac:dyDescent="0.25">
      <c r="U407" s="201"/>
      <c r="V407" s="201"/>
      <c r="W407" s="201"/>
      <c r="X407" s="201"/>
      <c r="Y407" s="201"/>
      <c r="Z407" s="201"/>
      <c r="AA407" s="201"/>
    </row>
    <row r="408" spans="21:27" ht="39.950000000000003" customHeight="1" x14ac:dyDescent="0.25">
      <c r="U408" s="201"/>
      <c r="V408" s="201"/>
      <c r="W408" s="201"/>
      <c r="X408" s="201"/>
      <c r="Y408" s="201"/>
      <c r="Z408" s="201"/>
      <c r="AA408" s="201"/>
    </row>
    <row r="409" spans="21:27" ht="39.950000000000003" customHeight="1" x14ac:dyDescent="0.25">
      <c r="U409" s="201"/>
      <c r="V409" s="201"/>
      <c r="W409" s="201"/>
      <c r="X409" s="201"/>
      <c r="Y409" s="201"/>
      <c r="Z409" s="201"/>
      <c r="AA409" s="201"/>
    </row>
    <row r="410" spans="21:27" ht="39.950000000000003" customHeight="1" x14ac:dyDescent="0.25">
      <c r="U410" s="201"/>
      <c r="V410" s="201"/>
      <c r="W410" s="201"/>
      <c r="X410" s="201"/>
      <c r="Y410" s="201"/>
      <c r="Z410" s="201"/>
      <c r="AA410" s="201"/>
    </row>
    <row r="411" spans="21:27" ht="39.950000000000003" customHeight="1" x14ac:dyDescent="0.25">
      <c r="U411" s="201"/>
      <c r="V411" s="201"/>
      <c r="W411" s="201"/>
      <c r="X411" s="201"/>
      <c r="Y411" s="201"/>
      <c r="Z411" s="201"/>
      <c r="AA411" s="201"/>
    </row>
    <row r="412" spans="21:27" ht="39.950000000000003" customHeight="1" x14ac:dyDescent="0.25">
      <c r="U412" s="201"/>
      <c r="V412" s="201"/>
      <c r="W412" s="201"/>
      <c r="X412" s="201"/>
      <c r="Y412" s="201"/>
      <c r="Z412" s="201"/>
      <c r="AA412" s="201"/>
    </row>
    <row r="413" spans="21:27" ht="39.950000000000003" customHeight="1" x14ac:dyDescent="0.25">
      <c r="U413" s="201"/>
      <c r="V413" s="201"/>
      <c r="W413" s="201"/>
      <c r="X413" s="201"/>
      <c r="Y413" s="201"/>
      <c r="Z413" s="201"/>
      <c r="AA413" s="201"/>
    </row>
    <row r="414" spans="21:27" ht="39.950000000000003" customHeight="1" x14ac:dyDescent="0.25">
      <c r="U414" s="201"/>
      <c r="V414" s="201"/>
      <c r="W414" s="201"/>
      <c r="X414" s="201"/>
      <c r="Y414" s="201"/>
      <c r="Z414" s="201"/>
      <c r="AA414" s="201"/>
    </row>
    <row r="415" spans="21:27" ht="39.950000000000003" customHeight="1" x14ac:dyDescent="0.25">
      <c r="U415" s="201"/>
      <c r="V415" s="201"/>
      <c r="W415" s="201"/>
      <c r="X415" s="201"/>
      <c r="Y415" s="201"/>
      <c r="Z415" s="201"/>
      <c r="AA415" s="201"/>
    </row>
    <row r="416" spans="21:27" ht="39.950000000000003" customHeight="1" x14ac:dyDescent="0.25">
      <c r="U416" s="201"/>
      <c r="V416" s="201"/>
      <c r="W416" s="201"/>
      <c r="X416" s="201"/>
      <c r="Y416" s="201"/>
      <c r="Z416" s="201"/>
      <c r="AA416" s="201"/>
    </row>
    <row r="417" spans="21:27" ht="39.950000000000003" customHeight="1" x14ac:dyDescent="0.25">
      <c r="U417" s="201"/>
      <c r="V417" s="201"/>
      <c r="W417" s="201"/>
      <c r="X417" s="201"/>
      <c r="Y417" s="201"/>
      <c r="Z417" s="201"/>
      <c r="AA417" s="201"/>
    </row>
    <row r="418" spans="21:27" ht="39.950000000000003" customHeight="1" x14ac:dyDescent="0.25">
      <c r="U418" s="201"/>
      <c r="V418" s="201"/>
      <c r="W418" s="201"/>
      <c r="X418" s="201"/>
      <c r="Y418" s="201"/>
      <c r="Z418" s="201"/>
      <c r="AA418" s="201"/>
    </row>
    <row r="419" spans="21:27" ht="39.950000000000003" customHeight="1" x14ac:dyDescent="0.25">
      <c r="U419" s="201"/>
      <c r="V419" s="201"/>
      <c r="W419" s="201"/>
      <c r="X419" s="201"/>
      <c r="Y419" s="201"/>
      <c r="Z419" s="201"/>
      <c r="AA419" s="201"/>
    </row>
    <row r="420" spans="21:27" ht="39.950000000000003" customHeight="1" x14ac:dyDescent="0.25">
      <c r="U420" s="201"/>
      <c r="V420" s="201"/>
      <c r="W420" s="201"/>
      <c r="X420" s="201"/>
      <c r="Y420" s="201"/>
      <c r="Z420" s="201"/>
      <c r="AA420" s="201"/>
    </row>
    <row r="421" spans="21:27" ht="39.950000000000003" customHeight="1" x14ac:dyDescent="0.25">
      <c r="U421" s="201"/>
      <c r="V421" s="201"/>
      <c r="W421" s="201"/>
      <c r="X421" s="201"/>
      <c r="Y421" s="201"/>
      <c r="Z421" s="201"/>
      <c r="AA421" s="201"/>
    </row>
    <row r="422" spans="21:27" ht="39.950000000000003" customHeight="1" x14ac:dyDescent="0.25">
      <c r="U422" s="201"/>
      <c r="V422" s="201"/>
      <c r="W422" s="201"/>
      <c r="X422" s="201"/>
      <c r="Y422" s="201"/>
      <c r="Z422" s="201"/>
      <c r="AA422" s="201"/>
    </row>
    <row r="423" spans="21:27" ht="39.950000000000003" customHeight="1" x14ac:dyDescent="0.25">
      <c r="U423" s="201"/>
      <c r="V423" s="201"/>
      <c r="W423" s="201"/>
      <c r="X423" s="201"/>
      <c r="Y423" s="201"/>
      <c r="Z423" s="201"/>
      <c r="AA423" s="201"/>
    </row>
    <row r="424" spans="21:27" ht="39.950000000000003" customHeight="1" x14ac:dyDescent="0.25">
      <c r="U424" s="201"/>
      <c r="V424" s="201"/>
      <c r="W424" s="201"/>
      <c r="X424" s="201"/>
      <c r="Y424" s="201"/>
      <c r="Z424" s="201"/>
      <c r="AA424" s="201"/>
    </row>
    <row r="425" spans="21:27" ht="39.950000000000003" customHeight="1" x14ac:dyDescent="0.25">
      <c r="U425" s="201"/>
      <c r="V425" s="201"/>
      <c r="W425" s="201"/>
      <c r="X425" s="201"/>
      <c r="Y425" s="201"/>
      <c r="Z425" s="201"/>
      <c r="AA425" s="201"/>
    </row>
    <row r="426" spans="21:27" ht="39.950000000000003" customHeight="1" x14ac:dyDescent="0.25">
      <c r="U426" s="201"/>
      <c r="V426" s="201"/>
      <c r="W426" s="201"/>
      <c r="X426" s="201"/>
      <c r="Y426" s="201"/>
      <c r="Z426" s="201"/>
      <c r="AA426" s="201"/>
    </row>
    <row r="427" spans="21:27" ht="39.950000000000003" customHeight="1" x14ac:dyDescent="0.25">
      <c r="U427" s="201"/>
      <c r="V427" s="201"/>
      <c r="W427" s="201"/>
      <c r="X427" s="201"/>
      <c r="Y427" s="201"/>
      <c r="Z427" s="201"/>
      <c r="AA427" s="201"/>
    </row>
    <row r="428" spans="21:27" ht="39.950000000000003" customHeight="1" x14ac:dyDescent="0.25">
      <c r="U428" s="201"/>
      <c r="V428" s="201"/>
      <c r="W428" s="201"/>
      <c r="X428" s="201"/>
      <c r="Y428" s="201"/>
      <c r="Z428" s="201"/>
      <c r="AA428" s="201"/>
    </row>
    <row r="429" spans="21:27" ht="39.950000000000003" customHeight="1" x14ac:dyDescent="0.25">
      <c r="U429" s="201"/>
      <c r="V429" s="201"/>
      <c r="W429" s="201"/>
      <c r="X429" s="201"/>
      <c r="Y429" s="201"/>
      <c r="Z429" s="201"/>
      <c r="AA429" s="201"/>
    </row>
    <row r="430" spans="21:27" ht="39.950000000000003" customHeight="1" x14ac:dyDescent="0.25">
      <c r="U430" s="201"/>
      <c r="V430" s="201"/>
      <c r="W430" s="201"/>
      <c r="X430" s="201"/>
      <c r="Y430" s="201"/>
      <c r="Z430" s="201"/>
      <c r="AA430" s="201"/>
    </row>
    <row r="431" spans="21:27" ht="39.950000000000003" customHeight="1" x14ac:dyDescent="0.25">
      <c r="U431" s="201"/>
      <c r="V431" s="201"/>
      <c r="W431" s="201"/>
      <c r="X431" s="201"/>
      <c r="Y431" s="201"/>
      <c r="Z431" s="201"/>
      <c r="AA431" s="201"/>
    </row>
    <row r="432" spans="21:27" ht="39.950000000000003" customHeight="1" x14ac:dyDescent="0.25">
      <c r="U432" s="201"/>
      <c r="V432" s="201"/>
      <c r="W432" s="201"/>
      <c r="X432" s="201"/>
      <c r="Y432" s="201"/>
      <c r="Z432" s="201"/>
      <c r="AA432" s="201"/>
    </row>
    <row r="433" spans="21:27" ht="39.950000000000003" customHeight="1" x14ac:dyDescent="0.25">
      <c r="U433" s="201"/>
      <c r="V433" s="201"/>
      <c r="W433" s="201"/>
      <c r="X433" s="201"/>
      <c r="Y433" s="201"/>
      <c r="Z433" s="201"/>
      <c r="AA433" s="201"/>
    </row>
    <row r="434" spans="21:27" ht="39.950000000000003" customHeight="1" x14ac:dyDescent="0.25">
      <c r="U434" s="201"/>
      <c r="V434" s="201"/>
      <c r="W434" s="201"/>
      <c r="X434" s="201"/>
      <c r="Y434" s="201"/>
      <c r="Z434" s="201"/>
      <c r="AA434" s="201"/>
    </row>
    <row r="435" spans="21:27" ht="39.950000000000003" customHeight="1" x14ac:dyDescent="0.25">
      <c r="U435" s="201"/>
      <c r="V435" s="201"/>
      <c r="W435" s="201"/>
      <c r="X435" s="201"/>
      <c r="Y435" s="201"/>
      <c r="Z435" s="201"/>
      <c r="AA435" s="201"/>
    </row>
    <row r="436" spans="21:27" ht="39.950000000000003" customHeight="1" x14ac:dyDescent="0.25">
      <c r="U436" s="201"/>
      <c r="V436" s="201"/>
      <c r="W436" s="201"/>
      <c r="X436" s="201"/>
      <c r="Y436" s="201"/>
      <c r="Z436" s="201"/>
      <c r="AA436" s="201"/>
    </row>
    <row r="437" spans="21:27" ht="39.950000000000003" customHeight="1" x14ac:dyDescent="0.25">
      <c r="U437" s="201"/>
      <c r="V437" s="201"/>
      <c r="W437" s="201"/>
      <c r="X437" s="201"/>
      <c r="Y437" s="201"/>
      <c r="Z437" s="201"/>
      <c r="AA437" s="201"/>
    </row>
    <row r="438" spans="21:27" ht="39.950000000000003" customHeight="1" x14ac:dyDescent="0.25">
      <c r="U438" s="201"/>
      <c r="V438" s="201"/>
      <c r="W438" s="201"/>
      <c r="X438" s="201"/>
      <c r="Y438" s="201"/>
      <c r="Z438" s="201"/>
      <c r="AA438" s="201"/>
    </row>
    <row r="439" spans="21:27" ht="39.950000000000003" customHeight="1" x14ac:dyDescent="0.25">
      <c r="U439" s="201"/>
      <c r="V439" s="201"/>
      <c r="W439" s="201"/>
      <c r="X439" s="201"/>
      <c r="Y439" s="201"/>
      <c r="Z439" s="201"/>
      <c r="AA439" s="201"/>
    </row>
    <row r="440" spans="21:27" ht="39.950000000000003" customHeight="1" x14ac:dyDescent="0.25">
      <c r="U440" s="201"/>
      <c r="V440" s="201"/>
      <c r="W440" s="201"/>
      <c r="X440" s="201"/>
      <c r="Y440" s="201"/>
      <c r="Z440" s="201"/>
      <c r="AA440" s="201"/>
    </row>
    <row r="441" spans="21:27" ht="39.950000000000003" customHeight="1" x14ac:dyDescent="0.25">
      <c r="U441" s="201"/>
      <c r="V441" s="201"/>
      <c r="W441" s="201"/>
      <c r="X441" s="201"/>
      <c r="Y441" s="201"/>
      <c r="Z441" s="201"/>
      <c r="AA441" s="201"/>
    </row>
    <row r="442" spans="21:27" ht="39.950000000000003" customHeight="1" x14ac:dyDescent="0.25">
      <c r="U442" s="201"/>
      <c r="V442" s="201"/>
      <c r="W442" s="201"/>
      <c r="X442" s="201"/>
      <c r="Y442" s="201"/>
      <c r="Z442" s="201"/>
      <c r="AA442" s="201"/>
    </row>
    <row r="443" spans="21:27" ht="39.950000000000003" customHeight="1" x14ac:dyDescent="0.25">
      <c r="U443" s="201"/>
      <c r="V443" s="201"/>
      <c r="W443" s="201"/>
      <c r="X443" s="201"/>
      <c r="Y443" s="201"/>
      <c r="Z443" s="201"/>
      <c r="AA443" s="201"/>
    </row>
    <row r="444" spans="21:27" ht="39.950000000000003" customHeight="1" x14ac:dyDescent="0.25">
      <c r="U444" s="201"/>
      <c r="V444" s="201"/>
      <c r="W444" s="201"/>
      <c r="X444" s="201"/>
      <c r="Y444" s="201"/>
      <c r="Z444" s="201"/>
      <c r="AA444" s="201"/>
    </row>
    <row r="445" spans="21:27" ht="39.950000000000003" customHeight="1" x14ac:dyDescent="0.25">
      <c r="U445" s="201"/>
      <c r="V445" s="201"/>
      <c r="W445" s="201"/>
      <c r="X445" s="201"/>
      <c r="Y445" s="201"/>
      <c r="Z445" s="201"/>
      <c r="AA445" s="201"/>
    </row>
    <row r="446" spans="21:27" ht="39.950000000000003" customHeight="1" x14ac:dyDescent="0.25">
      <c r="U446" s="201"/>
      <c r="V446" s="201"/>
      <c r="W446" s="201"/>
      <c r="X446" s="201"/>
      <c r="Y446" s="201"/>
      <c r="Z446" s="201"/>
      <c r="AA446" s="201"/>
    </row>
    <row r="447" spans="21:27" ht="39.950000000000003" customHeight="1" x14ac:dyDescent="0.25">
      <c r="U447" s="201"/>
      <c r="V447" s="201"/>
      <c r="W447" s="201"/>
      <c r="X447" s="201"/>
      <c r="Y447" s="201"/>
      <c r="Z447" s="201"/>
      <c r="AA447" s="201"/>
    </row>
    <row r="448" spans="21:27" ht="39.950000000000003" customHeight="1" x14ac:dyDescent="0.25">
      <c r="U448" s="201"/>
      <c r="V448" s="201"/>
      <c r="W448" s="201"/>
      <c r="X448" s="201"/>
      <c r="Y448" s="201"/>
      <c r="Z448" s="201"/>
      <c r="AA448" s="201"/>
    </row>
    <row r="449" spans="21:27" ht="39.950000000000003" customHeight="1" x14ac:dyDescent="0.25">
      <c r="U449" s="201"/>
      <c r="V449" s="201"/>
      <c r="W449" s="201"/>
      <c r="X449" s="201"/>
      <c r="Y449" s="201"/>
      <c r="Z449" s="201"/>
      <c r="AA449" s="201"/>
    </row>
    <row r="450" spans="21:27" ht="39.950000000000003" customHeight="1" x14ac:dyDescent="0.25">
      <c r="U450" s="201"/>
      <c r="V450" s="201"/>
      <c r="W450" s="201"/>
      <c r="X450" s="201"/>
      <c r="Y450" s="201"/>
      <c r="Z450" s="201"/>
      <c r="AA450" s="201"/>
    </row>
    <row r="451" spans="21:27" ht="39.950000000000003" customHeight="1" x14ac:dyDescent="0.25">
      <c r="U451" s="201"/>
      <c r="V451" s="201"/>
      <c r="W451" s="201"/>
      <c r="X451" s="201"/>
      <c r="Y451" s="201"/>
      <c r="Z451" s="201"/>
      <c r="AA451" s="201"/>
    </row>
    <row r="452" spans="21:27" ht="39.950000000000003" customHeight="1" x14ac:dyDescent="0.25">
      <c r="U452" s="201"/>
      <c r="V452" s="201"/>
      <c r="W452" s="201"/>
      <c r="X452" s="201"/>
      <c r="Y452" s="201"/>
      <c r="Z452" s="201"/>
      <c r="AA452" s="201"/>
    </row>
    <row r="453" spans="21:27" ht="39.950000000000003" customHeight="1" x14ac:dyDescent="0.25">
      <c r="U453" s="201"/>
      <c r="V453" s="201"/>
      <c r="W453" s="201"/>
      <c r="X453" s="201"/>
      <c r="Y453" s="201"/>
      <c r="Z453" s="201"/>
      <c r="AA453" s="201"/>
    </row>
    <row r="454" spans="21:27" ht="39.950000000000003" customHeight="1" x14ac:dyDescent="0.25">
      <c r="U454" s="201"/>
      <c r="V454" s="201"/>
      <c r="W454" s="201"/>
      <c r="X454" s="201"/>
      <c r="Y454" s="201"/>
      <c r="Z454" s="201"/>
      <c r="AA454" s="201"/>
    </row>
    <row r="455" spans="21:27" ht="39.950000000000003" customHeight="1" x14ac:dyDescent="0.25">
      <c r="U455" s="201"/>
      <c r="V455" s="201"/>
      <c r="W455" s="201"/>
      <c r="X455" s="201"/>
      <c r="Y455" s="201"/>
      <c r="Z455" s="201"/>
      <c r="AA455" s="201"/>
    </row>
    <row r="456" spans="21:27" ht="39.950000000000003" customHeight="1" x14ac:dyDescent="0.25">
      <c r="U456" s="201"/>
      <c r="V456" s="201"/>
      <c r="W456" s="201"/>
      <c r="X456" s="201"/>
      <c r="Y456" s="201"/>
      <c r="Z456" s="201"/>
      <c r="AA456" s="201"/>
    </row>
    <row r="457" spans="21:27" ht="39.950000000000003" customHeight="1" x14ac:dyDescent="0.25">
      <c r="U457" s="201"/>
      <c r="V457" s="201"/>
      <c r="W457" s="201"/>
      <c r="X457" s="201"/>
      <c r="Y457" s="201"/>
      <c r="Z457" s="201"/>
      <c r="AA457" s="201"/>
    </row>
    <row r="458" spans="21:27" ht="39.950000000000003" customHeight="1" x14ac:dyDescent="0.25">
      <c r="U458" s="201"/>
      <c r="V458" s="201"/>
      <c r="W458" s="201"/>
      <c r="X458" s="201"/>
      <c r="Y458" s="201"/>
      <c r="Z458" s="201"/>
      <c r="AA458" s="201"/>
    </row>
    <row r="459" spans="21:27" ht="39.950000000000003" customHeight="1" x14ac:dyDescent="0.25">
      <c r="U459" s="201"/>
      <c r="V459" s="201"/>
      <c r="W459" s="201"/>
      <c r="X459" s="201"/>
      <c r="Y459" s="201"/>
      <c r="Z459" s="201"/>
      <c r="AA459" s="201"/>
    </row>
    <row r="460" spans="21:27" ht="39.950000000000003" customHeight="1" x14ac:dyDescent="0.25">
      <c r="U460" s="201"/>
      <c r="V460" s="201"/>
      <c r="W460" s="201"/>
      <c r="X460" s="201"/>
      <c r="Y460" s="201"/>
      <c r="Z460" s="201"/>
      <c r="AA460" s="201"/>
    </row>
    <row r="461" spans="21:27" ht="39.950000000000003" customHeight="1" x14ac:dyDescent="0.25">
      <c r="U461" s="201"/>
      <c r="V461" s="201"/>
      <c r="W461" s="201"/>
      <c r="X461" s="201"/>
      <c r="Y461" s="201"/>
      <c r="Z461" s="201"/>
      <c r="AA461" s="201"/>
    </row>
    <row r="462" spans="21:27" ht="39.950000000000003" customHeight="1" x14ac:dyDescent="0.25">
      <c r="U462" s="201"/>
      <c r="V462" s="201"/>
      <c r="W462" s="201"/>
      <c r="X462" s="201"/>
      <c r="Y462" s="201"/>
      <c r="Z462" s="201"/>
      <c r="AA462" s="201"/>
    </row>
    <row r="463" spans="21:27" ht="39.950000000000003" customHeight="1" x14ac:dyDescent="0.25">
      <c r="U463" s="201"/>
      <c r="V463" s="201"/>
      <c r="W463" s="201"/>
      <c r="X463" s="201"/>
      <c r="Y463" s="201"/>
      <c r="Z463" s="201"/>
      <c r="AA463" s="201"/>
    </row>
    <row r="464" spans="21:27" ht="39.950000000000003" customHeight="1" x14ac:dyDescent="0.25">
      <c r="U464" s="201"/>
      <c r="V464" s="201"/>
      <c r="W464" s="201"/>
      <c r="X464" s="201"/>
      <c r="Y464" s="201"/>
      <c r="Z464" s="201"/>
      <c r="AA464" s="201"/>
    </row>
    <row r="465" spans="21:27" ht="39.950000000000003" customHeight="1" x14ac:dyDescent="0.25">
      <c r="U465" s="201"/>
      <c r="V465" s="201"/>
      <c r="W465" s="201"/>
      <c r="X465" s="201"/>
      <c r="Y465" s="201"/>
      <c r="Z465" s="201"/>
      <c r="AA465" s="201"/>
    </row>
    <row r="466" spans="21:27" ht="39.950000000000003" customHeight="1" x14ac:dyDescent="0.25">
      <c r="U466" s="201"/>
      <c r="V466" s="201"/>
      <c r="W466" s="201"/>
      <c r="X466" s="201"/>
      <c r="Y466" s="201"/>
      <c r="Z466" s="201"/>
      <c r="AA466" s="201"/>
    </row>
    <row r="467" spans="21:27" ht="39.950000000000003" customHeight="1" x14ac:dyDescent="0.25">
      <c r="U467" s="201"/>
      <c r="V467" s="201"/>
      <c r="W467" s="201"/>
      <c r="X467" s="201"/>
      <c r="Y467" s="201"/>
      <c r="Z467" s="201"/>
      <c r="AA467" s="201"/>
    </row>
    <row r="468" spans="21:27" ht="39.950000000000003" customHeight="1" x14ac:dyDescent="0.25">
      <c r="U468" s="201"/>
      <c r="V468" s="201"/>
      <c r="W468" s="201"/>
      <c r="X468" s="201"/>
      <c r="Y468" s="201"/>
      <c r="Z468" s="201"/>
      <c r="AA468" s="201"/>
    </row>
    <row r="469" spans="21:27" ht="39.950000000000003" customHeight="1" x14ac:dyDescent="0.25">
      <c r="U469" s="201"/>
      <c r="V469" s="201"/>
      <c r="W469" s="201"/>
      <c r="X469" s="201"/>
      <c r="Y469" s="201"/>
      <c r="Z469" s="201"/>
      <c r="AA469" s="201"/>
    </row>
    <row r="470" spans="21:27" ht="39.950000000000003" customHeight="1" x14ac:dyDescent="0.25">
      <c r="U470" s="201"/>
      <c r="V470" s="201"/>
      <c r="W470" s="201"/>
      <c r="X470" s="201"/>
      <c r="Y470" s="201"/>
      <c r="Z470" s="201"/>
      <c r="AA470" s="201"/>
    </row>
    <row r="471" spans="21:27" ht="39.950000000000003" customHeight="1" x14ac:dyDescent="0.25">
      <c r="U471" s="201"/>
      <c r="V471" s="201"/>
      <c r="W471" s="201"/>
      <c r="X471" s="201"/>
      <c r="Y471" s="201"/>
      <c r="Z471" s="201"/>
      <c r="AA471" s="201"/>
    </row>
    <row r="472" spans="21:27" ht="39.950000000000003" customHeight="1" x14ac:dyDescent="0.25">
      <c r="U472" s="201"/>
      <c r="V472" s="201"/>
      <c r="W472" s="201"/>
      <c r="X472" s="201"/>
      <c r="Y472" s="201"/>
      <c r="Z472" s="201"/>
      <c r="AA472" s="201"/>
    </row>
    <row r="473" spans="21:27" ht="39.950000000000003" customHeight="1" x14ac:dyDescent="0.25">
      <c r="U473" s="201"/>
      <c r="V473" s="201"/>
      <c r="W473" s="201"/>
      <c r="X473" s="201"/>
      <c r="Y473" s="201"/>
      <c r="Z473" s="201"/>
      <c r="AA473" s="201"/>
    </row>
    <row r="474" spans="21:27" ht="39.950000000000003" customHeight="1" x14ac:dyDescent="0.25">
      <c r="U474" s="201"/>
      <c r="V474" s="201"/>
      <c r="W474" s="201"/>
      <c r="X474" s="201"/>
      <c r="Y474" s="201"/>
      <c r="Z474" s="201"/>
      <c r="AA474" s="201"/>
    </row>
    <row r="475" spans="21:27" ht="39.950000000000003" customHeight="1" x14ac:dyDescent="0.25">
      <c r="U475" s="201"/>
      <c r="V475" s="201"/>
      <c r="W475" s="201"/>
      <c r="X475" s="201"/>
      <c r="Y475" s="201"/>
      <c r="Z475" s="201"/>
      <c r="AA475" s="201"/>
    </row>
    <row r="476" spans="21:27" ht="39.950000000000003" customHeight="1" x14ac:dyDescent="0.25">
      <c r="U476" s="201"/>
      <c r="V476" s="201"/>
      <c r="W476" s="201"/>
      <c r="X476" s="201"/>
      <c r="Y476" s="201"/>
      <c r="Z476" s="201"/>
      <c r="AA476" s="201"/>
    </row>
    <row r="477" spans="21:27" ht="39.950000000000003" customHeight="1" x14ac:dyDescent="0.25">
      <c r="U477" s="201"/>
      <c r="V477" s="201"/>
      <c r="W477" s="201"/>
      <c r="X477" s="201"/>
      <c r="Y477" s="201"/>
      <c r="Z477" s="201"/>
      <c r="AA477" s="201"/>
    </row>
    <row r="478" spans="21:27" ht="39.950000000000003" customHeight="1" x14ac:dyDescent="0.25">
      <c r="U478" s="201"/>
      <c r="V478" s="201"/>
      <c r="W478" s="201"/>
      <c r="X478" s="201"/>
      <c r="Y478" s="201"/>
      <c r="Z478" s="201"/>
      <c r="AA478" s="201"/>
    </row>
    <row r="479" spans="21:27" ht="39.950000000000003" customHeight="1" x14ac:dyDescent="0.25">
      <c r="U479" s="201"/>
      <c r="V479" s="201"/>
      <c r="W479" s="201"/>
      <c r="X479" s="201"/>
      <c r="Y479" s="201"/>
      <c r="Z479" s="201"/>
      <c r="AA479" s="201"/>
    </row>
    <row r="480" spans="21:27" ht="39.950000000000003" customHeight="1" x14ac:dyDescent="0.25">
      <c r="U480" s="201"/>
      <c r="V480" s="201"/>
      <c r="W480" s="201"/>
      <c r="X480" s="201"/>
      <c r="Y480" s="201"/>
      <c r="Z480" s="201"/>
      <c r="AA480" s="201"/>
    </row>
    <row r="481" spans="21:27" ht="39.950000000000003" customHeight="1" x14ac:dyDescent="0.25">
      <c r="U481" s="201"/>
      <c r="V481" s="201"/>
      <c r="W481" s="201"/>
      <c r="X481" s="201"/>
      <c r="Y481" s="201"/>
      <c r="Z481" s="201"/>
      <c r="AA481" s="201"/>
    </row>
    <row r="482" spans="21:27" ht="39.950000000000003" customHeight="1" x14ac:dyDescent="0.25">
      <c r="U482" s="201"/>
      <c r="V482" s="201"/>
      <c r="W482" s="201"/>
      <c r="X482" s="201"/>
      <c r="Y482" s="201"/>
      <c r="Z482" s="201"/>
      <c r="AA482" s="201"/>
    </row>
    <row r="483" spans="21:27" ht="39.950000000000003" customHeight="1" x14ac:dyDescent="0.25">
      <c r="U483" s="201"/>
      <c r="V483" s="201"/>
      <c r="W483" s="201"/>
      <c r="X483" s="201"/>
      <c r="Y483" s="201"/>
      <c r="Z483" s="201"/>
      <c r="AA483" s="201"/>
    </row>
    <row r="484" spans="21:27" ht="39.950000000000003" customHeight="1" x14ac:dyDescent="0.25">
      <c r="U484" s="201"/>
      <c r="V484" s="201"/>
      <c r="W484" s="201"/>
      <c r="X484" s="201"/>
      <c r="Y484" s="201"/>
      <c r="Z484" s="201"/>
      <c r="AA484" s="201"/>
    </row>
    <row r="485" spans="21:27" ht="39.950000000000003" customHeight="1" x14ac:dyDescent="0.25">
      <c r="U485" s="201"/>
      <c r="V485" s="201"/>
      <c r="W485" s="201"/>
      <c r="X485" s="201"/>
      <c r="Y485" s="201"/>
      <c r="Z485" s="201"/>
      <c r="AA485" s="201"/>
    </row>
    <row r="486" spans="21:27" ht="39.950000000000003" customHeight="1" x14ac:dyDescent="0.25">
      <c r="U486" s="201"/>
      <c r="V486" s="201"/>
      <c r="W486" s="201"/>
      <c r="X486" s="201"/>
      <c r="Y486" s="201"/>
      <c r="Z486" s="201"/>
      <c r="AA486" s="201"/>
    </row>
    <row r="487" spans="21:27" ht="39.950000000000003" customHeight="1" x14ac:dyDescent="0.25">
      <c r="U487" s="201"/>
      <c r="V487" s="201"/>
      <c r="W487" s="201"/>
      <c r="X487" s="201"/>
      <c r="Y487" s="201"/>
      <c r="Z487" s="201"/>
      <c r="AA487" s="201"/>
    </row>
    <row r="488" spans="21:27" ht="39.950000000000003" customHeight="1" x14ac:dyDescent="0.25">
      <c r="U488" s="201"/>
      <c r="V488" s="201"/>
      <c r="W488" s="201"/>
      <c r="X488" s="201"/>
      <c r="Y488" s="201"/>
      <c r="Z488" s="201"/>
      <c r="AA488" s="201"/>
    </row>
    <row r="489" spans="21:27" ht="39.950000000000003" customHeight="1" x14ac:dyDescent="0.25">
      <c r="U489" s="201"/>
      <c r="V489" s="201"/>
      <c r="W489" s="201"/>
      <c r="X489" s="201"/>
      <c r="Y489" s="201"/>
      <c r="Z489" s="201"/>
      <c r="AA489" s="201"/>
    </row>
    <row r="490" spans="21:27" ht="39.950000000000003" customHeight="1" x14ac:dyDescent="0.25">
      <c r="U490" s="201"/>
      <c r="V490" s="201"/>
      <c r="W490" s="201"/>
      <c r="X490" s="201"/>
      <c r="Y490" s="201"/>
      <c r="Z490" s="201"/>
      <c r="AA490" s="201"/>
    </row>
    <row r="491" spans="21:27" ht="39.950000000000003" customHeight="1" x14ac:dyDescent="0.25">
      <c r="U491" s="201"/>
      <c r="V491" s="201"/>
      <c r="W491" s="201"/>
      <c r="X491" s="201"/>
      <c r="Y491" s="201"/>
      <c r="Z491" s="201"/>
      <c r="AA491" s="201"/>
    </row>
    <row r="492" spans="21:27" ht="39.950000000000003" customHeight="1" x14ac:dyDescent="0.25">
      <c r="U492" s="201"/>
      <c r="V492" s="201"/>
      <c r="W492" s="201"/>
      <c r="X492" s="201"/>
      <c r="Y492" s="201"/>
      <c r="Z492" s="201"/>
      <c r="AA492" s="201"/>
    </row>
    <row r="493" spans="21:27" ht="39.950000000000003" customHeight="1" x14ac:dyDescent="0.25">
      <c r="U493" s="201"/>
      <c r="V493" s="201"/>
      <c r="W493" s="201"/>
      <c r="X493" s="201"/>
      <c r="Y493" s="201"/>
      <c r="Z493" s="201"/>
      <c r="AA493" s="201"/>
    </row>
    <row r="494" spans="21:27" ht="39.950000000000003" customHeight="1" x14ac:dyDescent="0.25">
      <c r="U494" s="201"/>
      <c r="V494" s="201"/>
      <c r="W494" s="201"/>
      <c r="X494" s="201"/>
      <c r="Y494" s="201"/>
      <c r="Z494" s="201"/>
      <c r="AA494" s="201"/>
    </row>
    <row r="495" spans="21:27" ht="39.950000000000003" customHeight="1" x14ac:dyDescent="0.25">
      <c r="U495" s="201"/>
      <c r="V495" s="201"/>
      <c r="W495" s="201"/>
      <c r="X495" s="201"/>
      <c r="Y495" s="201"/>
      <c r="Z495" s="201"/>
      <c r="AA495" s="201"/>
    </row>
    <row r="496" spans="21:27" ht="39.950000000000003" customHeight="1" x14ac:dyDescent="0.25">
      <c r="U496" s="201"/>
      <c r="V496" s="201"/>
      <c r="W496" s="201"/>
      <c r="X496" s="201"/>
      <c r="Y496" s="201"/>
      <c r="Z496" s="201"/>
      <c r="AA496" s="201"/>
    </row>
    <row r="497" spans="21:27" ht="39.950000000000003" customHeight="1" x14ac:dyDescent="0.25">
      <c r="U497" s="201"/>
      <c r="V497" s="201"/>
      <c r="W497" s="201"/>
      <c r="X497" s="201"/>
      <c r="Y497" s="201"/>
      <c r="Z497" s="201"/>
      <c r="AA497" s="201"/>
    </row>
    <row r="498" spans="21:27" ht="39.950000000000003" customHeight="1" x14ac:dyDescent="0.25">
      <c r="U498" s="201"/>
      <c r="V498" s="201"/>
      <c r="W498" s="201"/>
      <c r="X498" s="201"/>
      <c r="Y498" s="201"/>
      <c r="Z498" s="201"/>
      <c r="AA498" s="201"/>
    </row>
    <row r="499" spans="21:27" ht="39.950000000000003" customHeight="1" x14ac:dyDescent="0.25">
      <c r="U499" s="201"/>
      <c r="V499" s="201"/>
      <c r="W499" s="201"/>
      <c r="X499" s="201"/>
      <c r="Y499" s="201"/>
      <c r="Z499" s="201"/>
      <c r="AA499" s="201"/>
    </row>
    <row r="500" spans="21:27" ht="39.950000000000003" customHeight="1" x14ac:dyDescent="0.25">
      <c r="U500" s="201"/>
      <c r="V500" s="201"/>
      <c r="W500" s="201"/>
      <c r="X500" s="201"/>
      <c r="Y500" s="201"/>
      <c r="Z500" s="201"/>
      <c r="AA500" s="201"/>
    </row>
    <row r="501" spans="21:27" ht="39.950000000000003" customHeight="1" x14ac:dyDescent="0.25">
      <c r="U501" s="201"/>
      <c r="V501" s="201"/>
      <c r="W501" s="201"/>
      <c r="X501" s="201"/>
      <c r="Y501" s="201"/>
      <c r="Z501" s="201"/>
      <c r="AA501" s="201"/>
    </row>
    <row r="502" spans="21:27" ht="39.950000000000003" customHeight="1" x14ac:dyDescent="0.25">
      <c r="U502" s="201"/>
      <c r="V502" s="201"/>
      <c r="W502" s="201"/>
      <c r="X502" s="201"/>
      <c r="Y502" s="201"/>
      <c r="Z502" s="201"/>
      <c r="AA502" s="201"/>
    </row>
    <row r="503" spans="21:27" ht="39.950000000000003" customHeight="1" x14ac:dyDescent="0.25">
      <c r="U503" s="201"/>
      <c r="V503" s="201"/>
      <c r="W503" s="201"/>
      <c r="X503" s="201"/>
      <c r="Y503" s="201"/>
      <c r="Z503" s="201"/>
      <c r="AA503" s="201"/>
    </row>
    <row r="504" spans="21:27" ht="39.950000000000003" customHeight="1" x14ac:dyDescent="0.25">
      <c r="U504" s="201"/>
      <c r="V504" s="201"/>
      <c r="W504" s="201"/>
      <c r="X504" s="201"/>
      <c r="Y504" s="201"/>
      <c r="Z504" s="201"/>
      <c r="AA504" s="201"/>
    </row>
    <row r="505" spans="21:27" ht="39.950000000000003" customHeight="1" x14ac:dyDescent="0.25">
      <c r="U505" s="201"/>
      <c r="V505" s="201"/>
      <c r="W505" s="201"/>
      <c r="X505" s="201"/>
      <c r="Y505" s="201"/>
      <c r="Z505" s="201"/>
      <c r="AA505" s="201"/>
    </row>
    <row r="506" spans="21:27" ht="39.950000000000003" customHeight="1" x14ac:dyDescent="0.25">
      <c r="U506" s="201"/>
      <c r="V506" s="201"/>
      <c r="W506" s="201"/>
      <c r="X506" s="201"/>
      <c r="Y506" s="201"/>
      <c r="Z506" s="201"/>
      <c r="AA506" s="201"/>
    </row>
    <row r="507" spans="21:27" ht="39.950000000000003" customHeight="1" x14ac:dyDescent="0.25">
      <c r="U507" s="201"/>
      <c r="V507" s="201"/>
      <c r="W507" s="201"/>
      <c r="X507" s="201"/>
      <c r="Y507" s="201"/>
      <c r="Z507" s="201"/>
      <c r="AA507" s="201"/>
    </row>
    <row r="508" spans="21:27" ht="39.950000000000003" customHeight="1" x14ac:dyDescent="0.25">
      <c r="U508" s="201"/>
      <c r="V508" s="201"/>
      <c r="W508" s="201"/>
      <c r="X508" s="201"/>
      <c r="Y508" s="201"/>
      <c r="Z508" s="201"/>
      <c r="AA508" s="201"/>
    </row>
    <row r="509" spans="21:27" ht="39.950000000000003" customHeight="1" x14ac:dyDescent="0.25">
      <c r="U509" s="201"/>
      <c r="V509" s="201"/>
      <c r="W509" s="201"/>
      <c r="X509" s="201"/>
      <c r="Y509" s="201"/>
      <c r="Z509" s="201"/>
      <c r="AA509" s="201"/>
    </row>
    <row r="510" spans="21:27" ht="39.950000000000003" customHeight="1" x14ac:dyDescent="0.25">
      <c r="U510" s="201"/>
      <c r="V510" s="201"/>
      <c r="W510" s="201"/>
      <c r="X510" s="201"/>
      <c r="Y510" s="201"/>
      <c r="Z510" s="201"/>
      <c r="AA510" s="201"/>
    </row>
    <row r="511" spans="21:27" ht="39.950000000000003" customHeight="1" x14ac:dyDescent="0.25">
      <c r="U511" s="201"/>
      <c r="V511" s="201"/>
      <c r="W511" s="201"/>
      <c r="X511" s="201"/>
      <c r="Y511" s="201"/>
      <c r="Z511" s="201"/>
      <c r="AA511" s="201"/>
    </row>
    <row r="512" spans="21:27" ht="39.950000000000003" customHeight="1" x14ac:dyDescent="0.25">
      <c r="U512" s="201"/>
      <c r="V512" s="201"/>
      <c r="W512" s="201"/>
      <c r="X512" s="201"/>
      <c r="Y512" s="201"/>
      <c r="Z512" s="201"/>
      <c r="AA512" s="201"/>
    </row>
    <row r="513" spans="21:27" ht="39.950000000000003" customHeight="1" x14ac:dyDescent="0.25">
      <c r="U513" s="201"/>
      <c r="V513" s="201"/>
      <c r="W513" s="201"/>
      <c r="X513" s="201"/>
      <c r="Y513" s="201"/>
      <c r="Z513" s="201"/>
      <c r="AA513" s="201"/>
    </row>
    <row r="514" spans="21:27" ht="39.950000000000003" customHeight="1" x14ac:dyDescent="0.25">
      <c r="U514" s="201"/>
      <c r="V514" s="201"/>
      <c r="W514" s="201"/>
      <c r="X514" s="201"/>
      <c r="Y514" s="201"/>
      <c r="Z514" s="201"/>
      <c r="AA514" s="201"/>
    </row>
    <row r="515" spans="21:27" ht="39.950000000000003" customHeight="1" x14ac:dyDescent="0.25">
      <c r="U515" s="201"/>
      <c r="V515" s="201"/>
      <c r="W515" s="201"/>
      <c r="X515" s="201"/>
      <c r="Y515" s="201"/>
      <c r="Z515" s="201"/>
      <c r="AA515" s="201"/>
    </row>
    <row r="516" spans="21:27" ht="39.950000000000003" customHeight="1" x14ac:dyDescent="0.25">
      <c r="U516" s="201"/>
      <c r="V516" s="201"/>
      <c r="W516" s="201"/>
      <c r="X516" s="201"/>
      <c r="Y516" s="201"/>
      <c r="Z516" s="201"/>
      <c r="AA516" s="201"/>
    </row>
    <row r="517" spans="21:27" ht="39.950000000000003" customHeight="1" x14ac:dyDescent="0.25">
      <c r="U517" s="201"/>
      <c r="V517" s="201"/>
      <c r="W517" s="201"/>
      <c r="X517" s="201"/>
      <c r="Y517" s="201"/>
      <c r="Z517" s="201"/>
      <c r="AA517" s="201"/>
    </row>
    <row r="518" spans="21:27" ht="39.950000000000003" customHeight="1" x14ac:dyDescent="0.25">
      <c r="U518" s="201"/>
      <c r="V518" s="201"/>
      <c r="W518" s="201"/>
      <c r="X518" s="201"/>
      <c r="Y518" s="201"/>
      <c r="Z518" s="201"/>
      <c r="AA518" s="201"/>
    </row>
    <row r="519" spans="21:27" ht="39.950000000000003" customHeight="1" x14ac:dyDescent="0.25">
      <c r="U519" s="201"/>
      <c r="V519" s="201"/>
      <c r="W519" s="201"/>
      <c r="X519" s="201"/>
      <c r="Y519" s="201"/>
      <c r="Z519" s="201"/>
      <c r="AA519" s="201"/>
    </row>
    <row r="520" spans="21:27" ht="39.950000000000003" customHeight="1" x14ac:dyDescent="0.25">
      <c r="U520" s="201"/>
      <c r="V520" s="201"/>
      <c r="W520" s="201"/>
      <c r="X520" s="201"/>
      <c r="Y520" s="201"/>
      <c r="Z520" s="201"/>
      <c r="AA520" s="201"/>
    </row>
    <row r="521" spans="21:27" ht="39.950000000000003" customHeight="1" x14ac:dyDescent="0.25">
      <c r="U521" s="201"/>
      <c r="V521" s="201"/>
      <c r="W521" s="201"/>
      <c r="X521" s="201"/>
      <c r="Y521" s="201"/>
      <c r="Z521" s="201"/>
      <c r="AA521" s="201"/>
    </row>
    <row r="522" spans="21:27" ht="39.950000000000003" customHeight="1" x14ac:dyDescent="0.25">
      <c r="U522" s="201"/>
      <c r="V522" s="201"/>
      <c r="W522" s="201"/>
      <c r="X522" s="201"/>
      <c r="Y522" s="201"/>
      <c r="Z522" s="201"/>
      <c r="AA522" s="201"/>
    </row>
    <row r="523" spans="21:27" ht="39.950000000000003" customHeight="1" x14ac:dyDescent="0.25">
      <c r="U523" s="201"/>
      <c r="V523" s="201"/>
      <c r="W523" s="201"/>
      <c r="X523" s="201"/>
      <c r="Y523" s="201"/>
      <c r="Z523" s="201"/>
      <c r="AA523" s="201"/>
    </row>
    <row r="524" spans="21:27" ht="39.950000000000003" customHeight="1" x14ac:dyDescent="0.25">
      <c r="U524" s="201"/>
      <c r="V524" s="201"/>
      <c r="W524" s="201"/>
      <c r="X524" s="201"/>
      <c r="Y524" s="201"/>
      <c r="Z524" s="201"/>
      <c r="AA524" s="201"/>
    </row>
    <row r="525" spans="21:27" ht="39.950000000000003" customHeight="1" x14ac:dyDescent="0.25">
      <c r="U525" s="201"/>
      <c r="V525" s="201"/>
      <c r="W525" s="201"/>
      <c r="X525" s="201"/>
      <c r="Y525" s="201"/>
      <c r="Z525" s="201"/>
      <c r="AA525" s="201"/>
    </row>
    <row r="526" spans="21:27" ht="39.950000000000003" customHeight="1" x14ac:dyDescent="0.25">
      <c r="U526" s="201"/>
      <c r="V526" s="201"/>
      <c r="W526" s="201"/>
      <c r="X526" s="201"/>
      <c r="Y526" s="201"/>
      <c r="Z526" s="201"/>
      <c r="AA526" s="201"/>
    </row>
    <row r="527" spans="21:27" ht="39.950000000000003" customHeight="1" x14ac:dyDescent="0.25">
      <c r="U527" s="201"/>
      <c r="V527" s="201"/>
      <c r="W527" s="201"/>
      <c r="X527" s="201"/>
      <c r="Y527" s="201"/>
      <c r="Z527" s="201"/>
      <c r="AA527" s="201"/>
    </row>
    <row r="528" spans="21:27" ht="39.950000000000003" customHeight="1" x14ac:dyDescent="0.25">
      <c r="U528" s="201"/>
      <c r="V528" s="201"/>
      <c r="W528" s="201"/>
      <c r="X528" s="201"/>
      <c r="Y528" s="201"/>
      <c r="Z528" s="201"/>
      <c r="AA528" s="201"/>
    </row>
    <row r="529" spans="21:27" ht="39.950000000000003" customHeight="1" x14ac:dyDescent="0.25">
      <c r="U529" s="201"/>
      <c r="V529" s="201"/>
      <c r="W529" s="201"/>
      <c r="X529" s="201"/>
      <c r="Y529" s="201"/>
      <c r="Z529" s="201"/>
      <c r="AA529" s="201"/>
    </row>
    <row r="530" spans="21:27" ht="39.950000000000003" customHeight="1" x14ac:dyDescent="0.25">
      <c r="U530" s="201"/>
      <c r="V530" s="201"/>
      <c r="W530" s="201"/>
      <c r="X530" s="201"/>
      <c r="Y530" s="201"/>
      <c r="Z530" s="201"/>
      <c r="AA530" s="201"/>
    </row>
    <row r="531" spans="21:27" ht="39.950000000000003" customHeight="1" x14ac:dyDescent="0.25">
      <c r="U531" s="201"/>
      <c r="V531" s="201"/>
      <c r="W531" s="201"/>
      <c r="X531" s="201"/>
      <c r="Y531" s="201"/>
      <c r="Z531" s="201"/>
      <c r="AA531" s="201"/>
    </row>
    <row r="532" spans="21:27" ht="39.950000000000003" customHeight="1" x14ac:dyDescent="0.25">
      <c r="U532" s="201"/>
      <c r="V532" s="201"/>
      <c r="W532" s="201"/>
      <c r="X532" s="201"/>
      <c r="Y532" s="201"/>
      <c r="Z532" s="201"/>
      <c r="AA532" s="201"/>
    </row>
    <row r="533" spans="21:27" ht="39.950000000000003" customHeight="1" x14ac:dyDescent="0.25">
      <c r="U533" s="201"/>
      <c r="V533" s="201"/>
      <c r="W533" s="201"/>
      <c r="X533" s="201"/>
      <c r="Y533" s="201"/>
      <c r="Z533" s="201"/>
      <c r="AA533" s="201"/>
    </row>
    <row r="534" spans="21:27" ht="39.950000000000003" customHeight="1" x14ac:dyDescent="0.25">
      <c r="U534" s="201"/>
      <c r="V534" s="201"/>
      <c r="W534" s="201"/>
      <c r="X534" s="201"/>
      <c r="Y534" s="201"/>
      <c r="Z534" s="201"/>
      <c r="AA534" s="201"/>
    </row>
    <row r="535" spans="21:27" ht="39.950000000000003" customHeight="1" x14ac:dyDescent="0.25">
      <c r="U535" s="201"/>
      <c r="V535" s="201"/>
      <c r="W535" s="201"/>
      <c r="X535" s="201"/>
      <c r="Y535" s="201"/>
      <c r="Z535" s="201"/>
      <c r="AA535" s="201"/>
    </row>
    <row r="536" spans="21:27" ht="39.950000000000003" customHeight="1" x14ac:dyDescent="0.25">
      <c r="U536" s="201"/>
      <c r="V536" s="201"/>
      <c r="W536" s="201"/>
      <c r="X536" s="201"/>
      <c r="Y536" s="201"/>
      <c r="Z536" s="201"/>
      <c r="AA536" s="201"/>
    </row>
    <row r="537" spans="21:27" ht="39.950000000000003" customHeight="1" x14ac:dyDescent="0.25">
      <c r="U537" s="201"/>
      <c r="V537" s="201"/>
      <c r="W537" s="201"/>
      <c r="X537" s="201"/>
      <c r="Y537" s="201"/>
      <c r="Z537" s="201"/>
      <c r="AA537" s="201"/>
    </row>
    <row r="538" spans="21:27" ht="39.950000000000003" customHeight="1" x14ac:dyDescent="0.25">
      <c r="U538" s="201"/>
      <c r="V538" s="201"/>
      <c r="W538" s="201"/>
      <c r="X538" s="201"/>
      <c r="Y538" s="201"/>
      <c r="Z538" s="201"/>
      <c r="AA538" s="201"/>
    </row>
    <row r="539" spans="21:27" ht="39.950000000000003" customHeight="1" x14ac:dyDescent="0.25">
      <c r="U539" s="201"/>
      <c r="V539" s="201"/>
      <c r="W539" s="201"/>
      <c r="X539" s="201"/>
      <c r="Y539" s="201"/>
      <c r="Z539" s="201"/>
      <c r="AA539" s="201"/>
    </row>
    <row r="540" spans="21:27" ht="39.950000000000003" customHeight="1" x14ac:dyDescent="0.25">
      <c r="U540" s="201"/>
      <c r="V540" s="201"/>
      <c r="W540" s="201"/>
      <c r="X540" s="201"/>
      <c r="Y540" s="201"/>
      <c r="Z540" s="201"/>
      <c r="AA540" s="201"/>
    </row>
    <row r="541" spans="21:27" ht="39.950000000000003" customHeight="1" x14ac:dyDescent="0.25">
      <c r="U541" s="201"/>
      <c r="V541" s="201"/>
      <c r="W541" s="201"/>
      <c r="X541" s="201"/>
      <c r="Y541" s="201"/>
      <c r="Z541" s="201"/>
      <c r="AA541" s="201"/>
    </row>
    <row r="542" spans="21:27" ht="39.950000000000003" customHeight="1" x14ac:dyDescent="0.25">
      <c r="U542" s="201"/>
      <c r="V542" s="201"/>
      <c r="W542" s="201"/>
      <c r="X542" s="201"/>
      <c r="Y542" s="201"/>
      <c r="Z542" s="201"/>
      <c r="AA542" s="201"/>
    </row>
    <row r="543" spans="21:27" ht="39.950000000000003" customHeight="1" x14ac:dyDescent="0.25">
      <c r="U543" s="201"/>
      <c r="V543" s="201"/>
      <c r="W543" s="201"/>
      <c r="X543" s="201"/>
      <c r="Y543" s="201"/>
      <c r="Z543" s="201"/>
      <c r="AA543" s="201"/>
    </row>
    <row r="544" spans="21:27" ht="39.950000000000003" customHeight="1" x14ac:dyDescent="0.25">
      <c r="U544" s="201"/>
      <c r="V544" s="201"/>
      <c r="W544" s="201"/>
      <c r="X544" s="201"/>
      <c r="Y544" s="201"/>
      <c r="Z544" s="201"/>
      <c r="AA544" s="201"/>
    </row>
    <row r="545" spans="21:27" ht="39.950000000000003" customHeight="1" x14ac:dyDescent="0.25">
      <c r="U545" s="201"/>
      <c r="V545" s="201"/>
      <c r="W545" s="201"/>
      <c r="X545" s="201"/>
      <c r="Y545" s="201"/>
      <c r="Z545" s="201"/>
      <c r="AA545" s="201"/>
    </row>
    <row r="546" spans="21:27" ht="39.950000000000003" customHeight="1" x14ac:dyDescent="0.25">
      <c r="U546" s="201"/>
      <c r="V546" s="201"/>
      <c r="W546" s="201"/>
      <c r="X546" s="201"/>
      <c r="Y546" s="201"/>
      <c r="Z546" s="201"/>
      <c r="AA546" s="201"/>
    </row>
    <row r="547" spans="21:27" ht="39.950000000000003" customHeight="1" x14ac:dyDescent="0.25">
      <c r="U547" s="201"/>
      <c r="V547" s="201"/>
      <c r="W547" s="201"/>
      <c r="X547" s="201"/>
      <c r="Y547" s="201"/>
      <c r="Z547" s="201"/>
      <c r="AA547" s="201"/>
    </row>
    <row r="548" spans="21:27" ht="39.950000000000003" customHeight="1" x14ac:dyDescent="0.25">
      <c r="U548" s="201"/>
      <c r="V548" s="201"/>
      <c r="W548" s="201"/>
      <c r="X548" s="201"/>
      <c r="Y548" s="201"/>
      <c r="Z548" s="201"/>
      <c r="AA548" s="201"/>
    </row>
    <row r="549" spans="21:27" ht="39.950000000000003" customHeight="1" x14ac:dyDescent="0.25">
      <c r="U549" s="201"/>
      <c r="V549" s="201"/>
      <c r="W549" s="201"/>
      <c r="X549" s="201"/>
      <c r="Y549" s="201"/>
      <c r="Z549" s="201"/>
      <c r="AA549" s="201"/>
    </row>
    <row r="550" spans="21:27" ht="39.950000000000003" customHeight="1" x14ac:dyDescent="0.25">
      <c r="U550" s="201"/>
      <c r="V550" s="201"/>
      <c r="W550" s="201"/>
      <c r="X550" s="201"/>
      <c r="Y550" s="201"/>
      <c r="Z550" s="201"/>
      <c r="AA550" s="201"/>
    </row>
    <row r="551" spans="21:27" ht="39.950000000000003" customHeight="1" x14ac:dyDescent="0.25">
      <c r="U551" s="201"/>
      <c r="V551" s="201"/>
      <c r="W551" s="201"/>
      <c r="X551" s="201"/>
      <c r="Y551" s="201"/>
      <c r="Z551" s="201"/>
      <c r="AA551" s="201"/>
    </row>
    <row r="552" spans="21:27" ht="39.950000000000003" customHeight="1" x14ac:dyDescent="0.25">
      <c r="U552" s="201"/>
      <c r="V552" s="201"/>
      <c r="W552" s="201"/>
      <c r="X552" s="201"/>
      <c r="Y552" s="201"/>
      <c r="Z552" s="201"/>
      <c r="AA552" s="201"/>
    </row>
    <row r="553" spans="21:27" ht="39.950000000000003" customHeight="1" x14ac:dyDescent="0.25">
      <c r="U553" s="201"/>
      <c r="V553" s="201"/>
      <c r="W553" s="201"/>
      <c r="X553" s="201"/>
      <c r="Y553" s="201"/>
      <c r="Z553" s="201"/>
      <c r="AA553" s="201"/>
    </row>
    <row r="554" spans="21:27" ht="39.950000000000003" customHeight="1" x14ac:dyDescent="0.25">
      <c r="U554" s="201"/>
      <c r="V554" s="201"/>
      <c r="W554" s="201"/>
      <c r="X554" s="201"/>
      <c r="Y554" s="201"/>
      <c r="Z554" s="201"/>
      <c r="AA554" s="201"/>
    </row>
    <row r="555" spans="21:27" ht="39.950000000000003" customHeight="1" x14ac:dyDescent="0.25">
      <c r="U555" s="201"/>
      <c r="V555" s="201"/>
      <c r="W555" s="201"/>
      <c r="X555" s="201"/>
      <c r="Y555" s="201"/>
      <c r="Z555" s="201"/>
      <c r="AA555" s="201"/>
    </row>
    <row r="556" spans="21:27" ht="39.950000000000003" customHeight="1" x14ac:dyDescent="0.25">
      <c r="U556" s="201"/>
      <c r="V556" s="201"/>
      <c r="W556" s="201"/>
      <c r="X556" s="201"/>
      <c r="Y556" s="201"/>
      <c r="Z556" s="201"/>
      <c r="AA556" s="201"/>
    </row>
    <row r="557" spans="21:27" ht="39.950000000000003" customHeight="1" x14ac:dyDescent="0.25">
      <c r="U557" s="201"/>
      <c r="V557" s="201"/>
      <c r="W557" s="201"/>
      <c r="X557" s="201"/>
      <c r="Y557" s="201"/>
      <c r="Z557" s="201"/>
      <c r="AA557" s="201"/>
    </row>
    <row r="558" spans="21:27" ht="39.950000000000003" customHeight="1" x14ac:dyDescent="0.25">
      <c r="U558" s="201"/>
      <c r="V558" s="201"/>
      <c r="W558" s="201"/>
      <c r="X558" s="201"/>
      <c r="Y558" s="201"/>
      <c r="Z558" s="201"/>
      <c r="AA558" s="201"/>
    </row>
    <row r="559" spans="21:27" ht="39.950000000000003" customHeight="1" x14ac:dyDescent="0.25">
      <c r="U559" s="201"/>
      <c r="V559" s="201"/>
      <c r="W559" s="201"/>
      <c r="X559" s="201"/>
      <c r="Y559" s="201"/>
      <c r="Z559" s="201"/>
      <c r="AA559" s="201"/>
    </row>
    <row r="560" spans="21:27" ht="39.950000000000003" customHeight="1" x14ac:dyDescent="0.25">
      <c r="U560" s="201"/>
      <c r="V560" s="201"/>
      <c r="W560" s="201"/>
      <c r="X560" s="201"/>
      <c r="Y560" s="201"/>
      <c r="Z560" s="201"/>
      <c r="AA560" s="201"/>
    </row>
    <row r="561" spans="21:27" ht="39.950000000000003" customHeight="1" x14ac:dyDescent="0.25">
      <c r="U561" s="201"/>
      <c r="V561" s="201"/>
      <c r="W561" s="201"/>
      <c r="X561" s="201"/>
      <c r="Y561" s="201"/>
      <c r="Z561" s="201"/>
      <c r="AA561" s="201"/>
    </row>
    <row r="562" spans="21:27" ht="39.950000000000003" customHeight="1" x14ac:dyDescent="0.25">
      <c r="U562" s="201"/>
      <c r="V562" s="201"/>
      <c r="W562" s="201"/>
      <c r="X562" s="201"/>
      <c r="Y562" s="201"/>
      <c r="Z562" s="201"/>
      <c r="AA562" s="201"/>
    </row>
    <row r="563" spans="21:27" ht="39.950000000000003" customHeight="1" x14ac:dyDescent="0.25">
      <c r="U563" s="201"/>
      <c r="V563" s="201"/>
      <c r="W563" s="201"/>
      <c r="X563" s="201"/>
      <c r="Y563" s="201"/>
      <c r="Z563" s="201"/>
      <c r="AA563" s="201"/>
    </row>
    <row r="564" spans="21:27" ht="39.950000000000003" customHeight="1" x14ac:dyDescent="0.25">
      <c r="U564" s="201"/>
      <c r="V564" s="201"/>
      <c r="W564" s="201"/>
      <c r="X564" s="201"/>
      <c r="Y564" s="201"/>
      <c r="Z564" s="201"/>
      <c r="AA564" s="201"/>
    </row>
    <row r="565" spans="21:27" ht="39.950000000000003" customHeight="1" x14ac:dyDescent="0.25">
      <c r="U565" s="201"/>
      <c r="V565" s="201"/>
      <c r="W565" s="201"/>
      <c r="X565" s="201"/>
      <c r="Y565" s="201"/>
      <c r="Z565" s="201"/>
      <c r="AA565" s="201"/>
    </row>
    <row r="566" spans="21:27" ht="39.950000000000003" customHeight="1" x14ac:dyDescent="0.25">
      <c r="U566" s="201"/>
      <c r="V566" s="201"/>
      <c r="W566" s="201"/>
      <c r="X566" s="201"/>
      <c r="Y566" s="201"/>
      <c r="Z566" s="201"/>
      <c r="AA566" s="201"/>
    </row>
    <row r="567" spans="21:27" ht="39.950000000000003" customHeight="1" x14ac:dyDescent="0.25">
      <c r="U567" s="201"/>
      <c r="V567" s="201"/>
      <c r="W567" s="201"/>
      <c r="X567" s="201"/>
      <c r="Y567" s="201"/>
      <c r="Z567" s="201"/>
      <c r="AA567" s="201"/>
    </row>
    <row r="568" spans="21:27" ht="39.950000000000003" customHeight="1" x14ac:dyDescent="0.25">
      <c r="U568" s="201"/>
      <c r="V568" s="201"/>
      <c r="W568" s="201"/>
      <c r="X568" s="201"/>
      <c r="Y568" s="201"/>
      <c r="Z568" s="201"/>
      <c r="AA568" s="201"/>
    </row>
    <row r="569" spans="21:27" ht="39.950000000000003" customHeight="1" x14ac:dyDescent="0.25">
      <c r="U569" s="201"/>
      <c r="V569" s="201"/>
      <c r="W569" s="201"/>
      <c r="X569" s="201"/>
      <c r="Y569" s="201"/>
      <c r="Z569" s="201"/>
      <c r="AA569" s="201"/>
    </row>
    <row r="570" spans="21:27" ht="39.950000000000003" customHeight="1" x14ac:dyDescent="0.25">
      <c r="U570" s="201"/>
      <c r="V570" s="201"/>
      <c r="W570" s="201"/>
      <c r="X570" s="201"/>
      <c r="Y570" s="201"/>
      <c r="Z570" s="201"/>
      <c r="AA570" s="201"/>
    </row>
    <row r="571" spans="21:27" ht="39.950000000000003" customHeight="1" x14ac:dyDescent="0.25">
      <c r="U571" s="201"/>
      <c r="V571" s="201"/>
      <c r="W571" s="201"/>
      <c r="X571" s="201"/>
      <c r="Y571" s="201"/>
      <c r="Z571" s="201"/>
      <c r="AA571" s="201"/>
    </row>
    <row r="572" spans="21:27" ht="39.950000000000003" customHeight="1" x14ac:dyDescent="0.25">
      <c r="U572" s="201"/>
      <c r="V572" s="201"/>
      <c r="W572" s="201"/>
      <c r="X572" s="201"/>
      <c r="Y572" s="201"/>
      <c r="Z572" s="201"/>
      <c r="AA572" s="201"/>
    </row>
    <row r="573" spans="21:27" ht="39.950000000000003" customHeight="1" x14ac:dyDescent="0.25">
      <c r="U573" s="201"/>
      <c r="V573" s="201"/>
      <c r="W573" s="201"/>
      <c r="X573" s="201"/>
      <c r="Y573" s="201"/>
      <c r="Z573" s="201"/>
      <c r="AA573" s="201"/>
    </row>
    <row r="574" spans="21:27" ht="39.950000000000003" customHeight="1" x14ac:dyDescent="0.25">
      <c r="U574" s="201"/>
      <c r="V574" s="201"/>
      <c r="W574" s="201"/>
      <c r="X574" s="201"/>
      <c r="Y574" s="201"/>
      <c r="Z574" s="201"/>
      <c r="AA574" s="201"/>
    </row>
    <row r="575" spans="21:27" ht="39.950000000000003" customHeight="1" x14ac:dyDescent="0.25">
      <c r="U575" s="201"/>
      <c r="V575" s="201"/>
      <c r="W575" s="201"/>
      <c r="X575" s="201"/>
      <c r="Y575" s="201"/>
      <c r="Z575" s="201"/>
      <c r="AA575" s="201"/>
    </row>
    <row r="576" spans="21:27" ht="39.950000000000003" customHeight="1" x14ac:dyDescent="0.25">
      <c r="U576" s="201"/>
      <c r="V576" s="201"/>
      <c r="W576" s="201"/>
      <c r="X576" s="201"/>
      <c r="Y576" s="201"/>
      <c r="Z576" s="201"/>
      <c r="AA576" s="201"/>
    </row>
    <row r="577" spans="21:27" ht="39.950000000000003" customHeight="1" x14ac:dyDescent="0.25">
      <c r="U577" s="201"/>
      <c r="V577" s="201"/>
      <c r="W577" s="201"/>
      <c r="X577" s="201"/>
      <c r="Y577" s="201"/>
      <c r="Z577" s="201"/>
      <c r="AA577" s="201"/>
    </row>
    <row r="578" spans="21:27" ht="39.950000000000003" customHeight="1" x14ac:dyDescent="0.25">
      <c r="U578" s="201"/>
      <c r="V578" s="201"/>
      <c r="W578" s="201"/>
      <c r="X578" s="201"/>
      <c r="Y578" s="201"/>
      <c r="Z578" s="201"/>
      <c r="AA578" s="201"/>
    </row>
    <row r="579" spans="21:27" ht="39.950000000000003" customHeight="1" x14ac:dyDescent="0.25">
      <c r="U579" s="201"/>
      <c r="V579" s="201"/>
      <c r="W579" s="201"/>
      <c r="X579" s="201"/>
      <c r="Y579" s="201"/>
      <c r="Z579" s="201"/>
      <c r="AA579" s="201"/>
    </row>
    <row r="580" spans="21:27" ht="39.950000000000003" customHeight="1" x14ac:dyDescent="0.25">
      <c r="U580" s="201"/>
      <c r="V580" s="201"/>
      <c r="W580" s="201"/>
      <c r="X580" s="201"/>
      <c r="Y580" s="201"/>
      <c r="Z580" s="201"/>
      <c r="AA580" s="201"/>
    </row>
    <row r="581" spans="21:27" ht="39.950000000000003" customHeight="1" x14ac:dyDescent="0.25">
      <c r="U581" s="201"/>
      <c r="V581" s="201"/>
      <c r="W581" s="201"/>
      <c r="X581" s="201"/>
      <c r="Y581" s="201"/>
      <c r="Z581" s="201"/>
      <c r="AA581" s="201"/>
    </row>
    <row r="582" spans="21:27" ht="39.950000000000003" customHeight="1" x14ac:dyDescent="0.25">
      <c r="U582" s="201"/>
      <c r="V582" s="201"/>
      <c r="W582" s="201"/>
      <c r="X582" s="201"/>
      <c r="Y582" s="201"/>
      <c r="Z582" s="201"/>
      <c r="AA582" s="201"/>
    </row>
    <row r="583" spans="21:27" ht="39.950000000000003" customHeight="1" x14ac:dyDescent="0.25">
      <c r="U583" s="201"/>
      <c r="V583" s="201"/>
      <c r="W583" s="201"/>
      <c r="X583" s="201"/>
      <c r="Y583" s="201"/>
      <c r="Z583" s="201"/>
      <c r="AA583" s="201"/>
    </row>
    <row r="584" spans="21:27" ht="39.950000000000003" customHeight="1" x14ac:dyDescent="0.25">
      <c r="U584" s="201"/>
      <c r="V584" s="201"/>
      <c r="W584" s="201"/>
      <c r="X584" s="201"/>
      <c r="Y584" s="201"/>
      <c r="Z584" s="201"/>
      <c r="AA584" s="201"/>
    </row>
    <row r="585" spans="21:27" ht="39.950000000000003" customHeight="1" x14ac:dyDescent="0.25">
      <c r="U585" s="201"/>
      <c r="V585" s="201"/>
      <c r="W585" s="201"/>
      <c r="X585" s="201"/>
      <c r="Y585" s="201"/>
      <c r="Z585" s="201"/>
      <c r="AA585" s="201"/>
    </row>
    <row r="586" spans="21:27" ht="39.950000000000003" customHeight="1" x14ac:dyDescent="0.25">
      <c r="U586" s="201"/>
      <c r="V586" s="201"/>
      <c r="W586" s="201"/>
      <c r="X586" s="201"/>
      <c r="Y586" s="201"/>
      <c r="Z586" s="201"/>
      <c r="AA586" s="201"/>
    </row>
    <row r="587" spans="21:27" ht="39.950000000000003" customHeight="1" x14ac:dyDescent="0.25">
      <c r="U587" s="201"/>
      <c r="V587" s="201"/>
      <c r="W587" s="201"/>
      <c r="X587" s="201"/>
      <c r="Y587" s="201"/>
      <c r="Z587" s="201"/>
      <c r="AA587" s="201"/>
    </row>
    <row r="588" spans="21:27" ht="39.950000000000003" customHeight="1" x14ac:dyDescent="0.25">
      <c r="U588" s="201"/>
      <c r="V588" s="201"/>
      <c r="W588" s="201"/>
      <c r="X588" s="201"/>
      <c r="Y588" s="201"/>
      <c r="Z588" s="201"/>
      <c r="AA588" s="201"/>
    </row>
    <row r="589" spans="21:27" ht="39.950000000000003" customHeight="1" x14ac:dyDescent="0.25">
      <c r="U589" s="201"/>
      <c r="V589" s="201"/>
      <c r="W589" s="201"/>
      <c r="X589" s="201"/>
      <c r="Y589" s="201"/>
      <c r="Z589" s="201"/>
      <c r="AA589" s="201"/>
    </row>
    <row r="590" spans="21:27" ht="39.950000000000003" customHeight="1" x14ac:dyDescent="0.25">
      <c r="U590" s="201"/>
      <c r="V590" s="201"/>
      <c r="W590" s="201"/>
      <c r="X590" s="201"/>
      <c r="Y590" s="201"/>
      <c r="Z590" s="201"/>
      <c r="AA590" s="201"/>
    </row>
    <row r="591" spans="21:27" ht="39.950000000000003" customHeight="1" x14ac:dyDescent="0.25">
      <c r="U591" s="201"/>
      <c r="V591" s="201"/>
      <c r="W591" s="201"/>
      <c r="X591" s="201"/>
      <c r="Y591" s="201"/>
      <c r="Z591" s="201"/>
      <c r="AA591" s="201"/>
    </row>
    <row r="592" spans="21:27" ht="39.950000000000003" customHeight="1" x14ac:dyDescent="0.25">
      <c r="U592" s="201"/>
      <c r="V592" s="201"/>
      <c r="W592" s="201"/>
      <c r="X592" s="201"/>
      <c r="Y592" s="201"/>
      <c r="Z592" s="201"/>
      <c r="AA592" s="201"/>
    </row>
    <row r="593" spans="21:27" ht="39.950000000000003" customHeight="1" x14ac:dyDescent="0.25">
      <c r="U593" s="201"/>
      <c r="V593" s="201"/>
      <c r="W593" s="201"/>
      <c r="X593" s="201"/>
      <c r="Y593" s="201"/>
      <c r="Z593" s="201"/>
      <c r="AA593" s="201"/>
    </row>
    <row r="594" spans="21:27" ht="39.950000000000003" customHeight="1" x14ac:dyDescent="0.25">
      <c r="U594" s="201"/>
      <c r="V594" s="201"/>
      <c r="W594" s="201"/>
      <c r="X594" s="201"/>
      <c r="Y594" s="201"/>
      <c r="Z594" s="201"/>
      <c r="AA594" s="201"/>
    </row>
    <row r="595" spans="21:27" ht="39.950000000000003" customHeight="1" x14ac:dyDescent="0.25">
      <c r="U595" s="201"/>
      <c r="V595" s="201"/>
      <c r="W595" s="201"/>
      <c r="X595" s="201"/>
      <c r="Y595" s="201"/>
      <c r="Z595" s="201"/>
      <c r="AA595" s="201"/>
    </row>
    <row r="596" spans="21:27" ht="39.950000000000003" customHeight="1" x14ac:dyDescent="0.25">
      <c r="U596" s="201"/>
      <c r="V596" s="201"/>
      <c r="W596" s="201"/>
      <c r="X596" s="201"/>
      <c r="Y596" s="201"/>
      <c r="Z596" s="201"/>
      <c r="AA596" s="201"/>
    </row>
    <row r="597" spans="21:27" ht="39.950000000000003" customHeight="1" x14ac:dyDescent="0.25">
      <c r="U597" s="201"/>
      <c r="V597" s="201"/>
      <c r="W597" s="201"/>
      <c r="X597" s="201"/>
      <c r="Y597" s="201"/>
      <c r="Z597" s="201"/>
      <c r="AA597" s="201"/>
    </row>
    <row r="598" spans="21:27" ht="39.950000000000003" customHeight="1" x14ac:dyDescent="0.25">
      <c r="U598" s="201"/>
      <c r="V598" s="201"/>
      <c r="W598" s="201"/>
      <c r="X598" s="201"/>
      <c r="Y598" s="201"/>
      <c r="Z598" s="201"/>
      <c r="AA598" s="201"/>
    </row>
    <row r="599" spans="21:27" ht="39.950000000000003" customHeight="1" x14ac:dyDescent="0.25">
      <c r="U599" s="201"/>
      <c r="V599" s="201"/>
      <c r="W599" s="201"/>
      <c r="X599" s="201"/>
      <c r="Y599" s="201"/>
      <c r="Z599" s="201"/>
      <c r="AA599" s="201"/>
    </row>
    <row r="600" spans="21:27" ht="39.950000000000003" customHeight="1" x14ac:dyDescent="0.25">
      <c r="U600" s="201"/>
      <c r="V600" s="201"/>
      <c r="W600" s="201"/>
      <c r="X600" s="201"/>
      <c r="Y600" s="201"/>
      <c r="Z600" s="201"/>
      <c r="AA600" s="201"/>
    </row>
    <row r="601" spans="21:27" ht="39.950000000000003" customHeight="1" x14ac:dyDescent="0.25">
      <c r="U601" s="201"/>
      <c r="V601" s="201"/>
      <c r="W601" s="201"/>
      <c r="X601" s="201"/>
      <c r="Y601" s="201"/>
      <c r="Z601" s="201"/>
      <c r="AA601" s="201"/>
    </row>
    <row r="602" spans="21:27" ht="39.950000000000003" customHeight="1" x14ac:dyDescent="0.25">
      <c r="U602" s="201"/>
      <c r="V602" s="201"/>
      <c r="W602" s="201"/>
      <c r="X602" s="201"/>
      <c r="Y602" s="201"/>
      <c r="Z602" s="201"/>
      <c r="AA602" s="201"/>
    </row>
    <row r="603" spans="21:27" ht="39.950000000000003" customHeight="1" x14ac:dyDescent="0.25">
      <c r="U603" s="201"/>
      <c r="V603" s="201"/>
      <c r="W603" s="201"/>
      <c r="X603" s="201"/>
      <c r="Y603" s="201"/>
      <c r="Z603" s="201"/>
      <c r="AA603" s="201"/>
    </row>
    <row r="604" spans="21:27" ht="39.950000000000003" customHeight="1" x14ac:dyDescent="0.25">
      <c r="U604" s="201"/>
      <c r="V604" s="201"/>
      <c r="W604" s="201"/>
      <c r="X604" s="201"/>
      <c r="Y604" s="201"/>
      <c r="Z604" s="201"/>
      <c r="AA604" s="201"/>
    </row>
    <row r="605" spans="21:27" ht="39.950000000000003" customHeight="1" x14ac:dyDescent="0.25">
      <c r="U605" s="201"/>
      <c r="V605" s="201"/>
      <c r="W605" s="201"/>
      <c r="X605" s="201"/>
      <c r="Y605" s="201"/>
      <c r="Z605" s="201"/>
      <c r="AA605" s="201"/>
    </row>
    <row r="606" spans="21:27" ht="39.950000000000003" customHeight="1" x14ac:dyDescent="0.25">
      <c r="U606" s="201"/>
      <c r="V606" s="201"/>
      <c r="W606" s="201"/>
      <c r="X606" s="201"/>
      <c r="Y606" s="201"/>
      <c r="Z606" s="201"/>
      <c r="AA606" s="201"/>
    </row>
    <row r="607" spans="21:27" ht="39.950000000000003" customHeight="1" x14ac:dyDescent="0.25">
      <c r="U607" s="201"/>
      <c r="V607" s="201"/>
      <c r="W607" s="201"/>
      <c r="X607" s="201"/>
      <c r="Y607" s="201"/>
      <c r="Z607" s="201"/>
      <c r="AA607" s="201"/>
    </row>
    <row r="608" spans="21:27" ht="39.950000000000003" customHeight="1" x14ac:dyDescent="0.25">
      <c r="U608" s="201"/>
      <c r="V608" s="201"/>
      <c r="W608" s="201"/>
      <c r="X608" s="201"/>
      <c r="Y608" s="201"/>
      <c r="Z608" s="201"/>
      <c r="AA608" s="201"/>
    </row>
    <row r="609" spans="21:27" ht="39.950000000000003" customHeight="1" x14ac:dyDescent="0.25">
      <c r="U609" s="201"/>
      <c r="V609" s="201"/>
      <c r="W609" s="201"/>
      <c r="X609" s="201"/>
      <c r="Y609" s="201"/>
      <c r="Z609" s="201"/>
      <c r="AA609" s="201"/>
    </row>
    <row r="610" spans="21:27" ht="39.950000000000003" customHeight="1" x14ac:dyDescent="0.25">
      <c r="U610" s="201"/>
      <c r="V610" s="201"/>
      <c r="W610" s="201"/>
      <c r="X610" s="201"/>
      <c r="Y610" s="201"/>
      <c r="Z610" s="201"/>
      <c r="AA610" s="201"/>
    </row>
    <row r="611" spans="21:27" ht="39.950000000000003" customHeight="1" x14ac:dyDescent="0.25">
      <c r="U611" s="201"/>
      <c r="V611" s="201"/>
      <c r="W611" s="201"/>
      <c r="X611" s="201"/>
      <c r="Y611" s="201"/>
      <c r="Z611" s="201"/>
      <c r="AA611" s="201"/>
    </row>
    <row r="612" spans="21:27" ht="39.950000000000003" customHeight="1" x14ac:dyDescent="0.25">
      <c r="U612" s="201"/>
      <c r="V612" s="201"/>
      <c r="W612" s="201"/>
      <c r="X612" s="201"/>
      <c r="Y612" s="201"/>
      <c r="Z612" s="201"/>
      <c r="AA612" s="201"/>
    </row>
    <row r="613" spans="21:27" ht="39.950000000000003" customHeight="1" x14ac:dyDescent="0.25">
      <c r="U613" s="201"/>
      <c r="V613" s="201"/>
      <c r="W613" s="201"/>
      <c r="X613" s="201"/>
      <c r="Y613" s="201"/>
      <c r="Z613" s="201"/>
      <c r="AA613" s="201"/>
    </row>
    <row r="614" spans="21:27" ht="39.950000000000003" customHeight="1" x14ac:dyDescent="0.25">
      <c r="U614" s="201"/>
      <c r="V614" s="201"/>
      <c r="W614" s="201"/>
      <c r="X614" s="201"/>
      <c r="Y614" s="201"/>
      <c r="Z614" s="201"/>
      <c r="AA614" s="201"/>
    </row>
    <row r="615" spans="21:27" ht="39.950000000000003" customHeight="1" x14ac:dyDescent="0.25">
      <c r="U615" s="201"/>
      <c r="V615" s="201"/>
      <c r="W615" s="201"/>
      <c r="X615" s="201"/>
      <c r="Y615" s="201"/>
      <c r="Z615" s="201"/>
      <c r="AA615" s="201"/>
    </row>
    <row r="616" spans="21:27" ht="39.950000000000003" customHeight="1" x14ac:dyDescent="0.25">
      <c r="U616" s="201"/>
      <c r="V616" s="201"/>
      <c r="W616" s="201"/>
      <c r="X616" s="201"/>
      <c r="Y616" s="201"/>
      <c r="Z616" s="201"/>
      <c r="AA616" s="201"/>
    </row>
    <row r="617" spans="21:27" ht="39.950000000000003" customHeight="1" x14ac:dyDescent="0.25">
      <c r="U617" s="201"/>
      <c r="V617" s="201"/>
      <c r="W617" s="201"/>
      <c r="X617" s="201"/>
      <c r="Y617" s="201"/>
      <c r="Z617" s="201"/>
      <c r="AA617" s="201"/>
    </row>
    <row r="618" spans="21:27" ht="39.950000000000003" customHeight="1" x14ac:dyDescent="0.25">
      <c r="U618" s="201"/>
      <c r="V618" s="201"/>
      <c r="W618" s="201"/>
      <c r="X618" s="201"/>
      <c r="Y618" s="201"/>
      <c r="Z618" s="201"/>
      <c r="AA618" s="201"/>
    </row>
    <row r="619" spans="21:27" ht="39.950000000000003" customHeight="1" x14ac:dyDescent="0.25">
      <c r="U619" s="201"/>
      <c r="V619" s="201"/>
      <c r="W619" s="201"/>
      <c r="X619" s="201"/>
      <c r="Y619" s="201"/>
      <c r="Z619" s="201"/>
      <c r="AA619" s="201"/>
    </row>
    <row r="620" spans="21:27" ht="39.950000000000003" customHeight="1" x14ac:dyDescent="0.25">
      <c r="U620" s="201"/>
      <c r="V620" s="201"/>
      <c r="W620" s="201"/>
      <c r="X620" s="201"/>
      <c r="Y620" s="201"/>
      <c r="Z620" s="201"/>
      <c r="AA620" s="201"/>
    </row>
    <row r="621" spans="21:27" ht="39.950000000000003" customHeight="1" x14ac:dyDescent="0.25">
      <c r="U621" s="201"/>
      <c r="V621" s="201"/>
      <c r="W621" s="201"/>
      <c r="X621" s="201"/>
      <c r="Y621" s="201"/>
      <c r="Z621" s="201"/>
      <c r="AA621" s="201"/>
    </row>
    <row r="622" spans="21:27" ht="39.950000000000003" customHeight="1" x14ac:dyDescent="0.25">
      <c r="U622" s="201"/>
      <c r="V622" s="201"/>
      <c r="W622" s="201"/>
      <c r="X622" s="201"/>
      <c r="Y622" s="201"/>
      <c r="Z622" s="201"/>
      <c r="AA622" s="201"/>
    </row>
    <row r="623" spans="21:27" ht="39.950000000000003" customHeight="1" x14ac:dyDescent="0.25">
      <c r="U623" s="201"/>
      <c r="V623" s="201"/>
      <c r="W623" s="201"/>
      <c r="X623" s="201"/>
      <c r="Y623" s="201"/>
      <c r="Z623" s="201"/>
      <c r="AA623" s="201"/>
    </row>
    <row r="624" spans="21:27" ht="39.950000000000003" customHeight="1" x14ac:dyDescent="0.25">
      <c r="U624" s="201"/>
      <c r="V624" s="201"/>
      <c r="W624" s="201"/>
      <c r="X624" s="201"/>
      <c r="Y624" s="201"/>
      <c r="Z624" s="201"/>
      <c r="AA624" s="201"/>
    </row>
    <row r="625" spans="21:27" ht="39.950000000000003" customHeight="1" x14ac:dyDescent="0.25">
      <c r="U625" s="201"/>
      <c r="V625" s="201"/>
      <c r="W625" s="201"/>
      <c r="X625" s="201"/>
      <c r="Y625" s="201"/>
      <c r="Z625" s="201"/>
      <c r="AA625" s="201"/>
    </row>
    <row r="626" spans="21:27" ht="39.950000000000003" customHeight="1" x14ac:dyDescent="0.25">
      <c r="U626" s="201"/>
      <c r="V626" s="201"/>
      <c r="W626" s="201"/>
      <c r="X626" s="201"/>
      <c r="Y626" s="201"/>
      <c r="Z626" s="201"/>
      <c r="AA626" s="201"/>
    </row>
    <row r="627" spans="21:27" ht="39.950000000000003" customHeight="1" x14ac:dyDescent="0.25">
      <c r="U627" s="201"/>
      <c r="V627" s="201"/>
      <c r="W627" s="201"/>
      <c r="X627" s="201"/>
      <c r="Y627" s="201"/>
      <c r="Z627" s="201"/>
      <c r="AA627" s="201"/>
    </row>
    <row r="628" spans="21:27" ht="39.950000000000003" customHeight="1" x14ac:dyDescent="0.25">
      <c r="U628" s="201"/>
      <c r="V628" s="201"/>
      <c r="W628" s="201"/>
      <c r="X628" s="201"/>
      <c r="Y628" s="201"/>
      <c r="Z628" s="201"/>
      <c r="AA628" s="201"/>
    </row>
    <row r="629" spans="21:27" ht="39.950000000000003" customHeight="1" x14ac:dyDescent="0.25">
      <c r="U629" s="201"/>
      <c r="V629" s="201"/>
      <c r="W629" s="201"/>
      <c r="X629" s="201"/>
      <c r="Y629" s="201"/>
      <c r="Z629" s="201"/>
      <c r="AA629" s="201"/>
    </row>
    <row r="630" spans="21:27" ht="39.950000000000003" customHeight="1" x14ac:dyDescent="0.25">
      <c r="U630" s="201"/>
      <c r="V630" s="201"/>
      <c r="W630" s="201"/>
      <c r="X630" s="201"/>
      <c r="Y630" s="201"/>
      <c r="Z630" s="201"/>
      <c r="AA630" s="201"/>
    </row>
    <row r="631" spans="21:27" ht="39.950000000000003" customHeight="1" x14ac:dyDescent="0.25">
      <c r="U631" s="201"/>
      <c r="V631" s="201"/>
      <c r="W631" s="201"/>
      <c r="X631" s="201"/>
      <c r="Y631" s="201"/>
      <c r="Z631" s="201"/>
      <c r="AA631" s="201"/>
    </row>
    <row r="632" spans="21:27" ht="39.950000000000003" customHeight="1" x14ac:dyDescent="0.25">
      <c r="U632" s="201"/>
      <c r="V632" s="201"/>
      <c r="W632" s="201"/>
      <c r="X632" s="201"/>
      <c r="Y632" s="201"/>
      <c r="Z632" s="201"/>
      <c r="AA632" s="201"/>
    </row>
    <row r="633" spans="21:27" ht="39.950000000000003" customHeight="1" x14ac:dyDescent="0.25">
      <c r="U633" s="201"/>
      <c r="V633" s="201"/>
      <c r="W633" s="201"/>
      <c r="X633" s="201"/>
      <c r="Y633" s="201"/>
      <c r="Z633" s="201"/>
      <c r="AA633" s="201"/>
    </row>
    <row r="634" spans="21:27" ht="39.950000000000003" customHeight="1" x14ac:dyDescent="0.25">
      <c r="U634" s="201"/>
      <c r="V634" s="201"/>
      <c r="W634" s="201"/>
      <c r="X634" s="201"/>
      <c r="Y634" s="201"/>
      <c r="Z634" s="201"/>
      <c r="AA634" s="201"/>
    </row>
    <row r="635" spans="21:27" ht="39.950000000000003" customHeight="1" x14ac:dyDescent="0.25">
      <c r="U635" s="201"/>
      <c r="V635" s="201"/>
      <c r="W635" s="201"/>
      <c r="X635" s="201"/>
      <c r="Y635" s="201"/>
      <c r="Z635" s="201"/>
      <c r="AA635" s="201"/>
    </row>
    <row r="636" spans="21:27" ht="39.950000000000003" customHeight="1" x14ac:dyDescent="0.25">
      <c r="U636" s="201"/>
      <c r="V636" s="201"/>
      <c r="W636" s="201"/>
      <c r="X636" s="201"/>
      <c r="Y636" s="201"/>
      <c r="Z636" s="201"/>
      <c r="AA636" s="201"/>
    </row>
    <row r="637" spans="21:27" ht="39.950000000000003" customHeight="1" x14ac:dyDescent="0.25">
      <c r="U637" s="201"/>
      <c r="V637" s="201"/>
      <c r="W637" s="201"/>
      <c r="X637" s="201"/>
      <c r="Y637" s="201"/>
      <c r="Z637" s="201"/>
      <c r="AA637" s="201"/>
    </row>
    <row r="638" spans="21:27" ht="39.950000000000003" customHeight="1" x14ac:dyDescent="0.25">
      <c r="U638" s="201"/>
      <c r="V638" s="201"/>
      <c r="W638" s="201"/>
      <c r="X638" s="201"/>
      <c r="Y638" s="201"/>
      <c r="Z638" s="201"/>
      <c r="AA638" s="201"/>
    </row>
    <row r="639" spans="21:27" ht="39.950000000000003" customHeight="1" x14ac:dyDescent="0.25">
      <c r="U639" s="201"/>
      <c r="V639" s="201"/>
      <c r="W639" s="201"/>
      <c r="X639" s="201"/>
      <c r="Y639" s="201"/>
      <c r="Z639" s="201"/>
      <c r="AA639" s="201"/>
    </row>
    <row r="640" spans="21:27" ht="39.950000000000003" customHeight="1" x14ac:dyDescent="0.25">
      <c r="U640" s="201"/>
      <c r="V640" s="201"/>
      <c r="W640" s="201"/>
      <c r="X640" s="201"/>
      <c r="Y640" s="201"/>
      <c r="Z640" s="201"/>
      <c r="AA640" s="201"/>
    </row>
    <row r="641" spans="21:27" ht="39.950000000000003" customHeight="1" x14ac:dyDescent="0.25">
      <c r="U641" s="201"/>
      <c r="V641" s="201"/>
      <c r="W641" s="201"/>
      <c r="X641" s="201"/>
      <c r="Y641" s="201"/>
      <c r="Z641" s="201"/>
      <c r="AA641" s="201"/>
    </row>
    <row r="642" spans="21:27" ht="39.950000000000003" customHeight="1" x14ac:dyDescent="0.25">
      <c r="U642" s="201"/>
      <c r="V642" s="201"/>
      <c r="W642" s="201"/>
      <c r="X642" s="201"/>
      <c r="Y642" s="201"/>
      <c r="Z642" s="201"/>
      <c r="AA642" s="201"/>
    </row>
    <row r="643" spans="21:27" ht="39.950000000000003" customHeight="1" x14ac:dyDescent="0.25">
      <c r="U643" s="201"/>
      <c r="V643" s="201"/>
      <c r="W643" s="201"/>
      <c r="X643" s="201"/>
      <c r="Y643" s="201"/>
      <c r="Z643" s="201"/>
      <c r="AA643" s="201"/>
    </row>
    <row r="644" spans="21:27" ht="39.950000000000003" customHeight="1" x14ac:dyDescent="0.25">
      <c r="U644" s="201"/>
      <c r="V644" s="201"/>
      <c r="W644" s="201"/>
      <c r="X644" s="201"/>
      <c r="Y644" s="201"/>
      <c r="Z644" s="201"/>
      <c r="AA644" s="201"/>
    </row>
    <row r="645" spans="21:27" ht="39.950000000000003" customHeight="1" x14ac:dyDescent="0.25">
      <c r="U645" s="201"/>
      <c r="V645" s="201"/>
      <c r="W645" s="201"/>
      <c r="X645" s="201"/>
      <c r="Y645" s="201"/>
      <c r="Z645" s="201"/>
      <c r="AA645" s="201"/>
    </row>
    <row r="646" spans="21:27" ht="39.950000000000003" customHeight="1" x14ac:dyDescent="0.25">
      <c r="U646" s="201"/>
      <c r="V646" s="201"/>
      <c r="W646" s="201"/>
      <c r="X646" s="201"/>
      <c r="Y646" s="201"/>
      <c r="Z646" s="201"/>
      <c r="AA646" s="201"/>
    </row>
    <row r="647" spans="21:27" ht="39.950000000000003" customHeight="1" x14ac:dyDescent="0.25">
      <c r="U647" s="201"/>
      <c r="V647" s="201"/>
      <c r="W647" s="201"/>
      <c r="X647" s="201"/>
      <c r="Y647" s="201"/>
      <c r="Z647" s="201"/>
      <c r="AA647" s="201"/>
    </row>
    <row r="648" spans="21:27" ht="39.950000000000003" customHeight="1" x14ac:dyDescent="0.25">
      <c r="U648" s="201"/>
      <c r="V648" s="201"/>
      <c r="W648" s="201"/>
      <c r="X648" s="201"/>
      <c r="Y648" s="201"/>
      <c r="Z648" s="201"/>
      <c r="AA648" s="201"/>
    </row>
    <row r="649" spans="21:27" ht="39.950000000000003" customHeight="1" x14ac:dyDescent="0.25">
      <c r="U649" s="201"/>
      <c r="V649" s="201"/>
      <c r="W649" s="201"/>
      <c r="X649" s="201"/>
      <c r="Y649" s="201"/>
      <c r="Z649" s="201"/>
      <c r="AA649" s="201"/>
    </row>
  </sheetData>
  <autoFilter ref="A3:T3" xr:uid="{6904D2D8-3803-4747-966C-3AE0DE62DAE4}"/>
  <mergeCells count="43">
    <mergeCell ref="K2:T2"/>
    <mergeCell ref="A2:J2"/>
    <mergeCell ref="A50:A57"/>
    <mergeCell ref="B50:B57"/>
    <mergeCell ref="A34:A40"/>
    <mergeCell ref="B34:B40"/>
    <mergeCell ref="A42:A44"/>
    <mergeCell ref="B42:B44"/>
    <mergeCell ref="A46:A49"/>
    <mergeCell ref="B46:B49"/>
    <mergeCell ref="A21:A23"/>
    <mergeCell ref="B21:B23"/>
    <mergeCell ref="A24:A26"/>
    <mergeCell ref="B24:B26"/>
    <mergeCell ref="A27:A33"/>
    <mergeCell ref="B27:B33"/>
    <mergeCell ref="A6:A7"/>
    <mergeCell ref="B6:B7"/>
    <mergeCell ref="A8:A16"/>
    <mergeCell ref="B8:B16"/>
    <mergeCell ref="A17:A19"/>
    <mergeCell ref="B17:B19"/>
    <mergeCell ref="Z1:Z2"/>
    <mergeCell ref="AA1:AA2"/>
    <mergeCell ref="AB1:AB2"/>
    <mergeCell ref="U1:U2"/>
    <mergeCell ref="X1:X2"/>
    <mergeCell ref="A1:C1"/>
    <mergeCell ref="D1:J1"/>
    <mergeCell ref="K1:T1"/>
    <mergeCell ref="AL1:AL2"/>
    <mergeCell ref="V1:V2"/>
    <mergeCell ref="AI1:AI2"/>
    <mergeCell ref="AJ1:AJ2"/>
    <mergeCell ref="AK1:AK2"/>
    <mergeCell ref="AC1:AC2"/>
    <mergeCell ref="AD1:AD2"/>
    <mergeCell ref="AE1:AE2"/>
    <mergeCell ref="AF1:AF2"/>
    <mergeCell ref="AG1:AG2"/>
    <mergeCell ref="AH1:AH2"/>
    <mergeCell ref="W1:W2"/>
    <mergeCell ref="Y1:Y2"/>
  </mergeCells>
  <conditionalFormatting sqref="AB4:AF58">
    <cfRule type="cellIs" dxfId="11" priority="1" stopIfTrue="1" operator="greaterThan">
      <formula>0</formula>
    </cfRule>
    <cfRule type="cellIs" dxfId="10" priority="2" stopIfTrue="1" operator="greaterThan">
      <formula>0</formula>
    </cfRule>
    <cfRule type="cellIs" dxfId="9" priority="3" stopIfTrue="1" operator="greaterThan">
      <formula>0</formula>
    </cfRule>
  </conditionalFormatting>
  <hyperlinks>
    <hyperlink ref="E499" r:id="rId1" display="https://www.havan.com.br/mangueira-para-gas-de-cozinha-glp-1-20m-durin-05207.html" xr:uid="{D1CDB7F4-2744-4B34-A00E-FA3768B80944}"/>
  </hyperlinks>
  <pageMargins left="0.511811024" right="0.511811024" top="0.78740157499999996" bottom="0.78740157499999996" header="0.31496062000000002" footer="0.3149606200000000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F9FDC9-FFE1-4C7A-83F3-8014CBDE0F06}">
  <dimension ref="A1:AL649"/>
  <sheetViews>
    <sheetView topLeftCell="A40" zoomScale="70" zoomScaleNormal="70" workbookViewId="0">
      <selection activeCell="M58" sqref="M58"/>
    </sheetView>
  </sheetViews>
  <sheetFormatPr defaultColWidth="9.7109375" defaultRowHeight="26.25" x14ac:dyDescent="0.25"/>
  <cols>
    <col min="1" max="1" width="7" style="19" customWidth="1"/>
    <col min="2" max="2" width="8" style="19" customWidth="1"/>
    <col min="3" max="3" width="10.7109375" style="1" customWidth="1"/>
    <col min="4" max="4" width="17.85546875" style="23" customWidth="1"/>
    <col min="5" max="5" width="19.5703125" style="24" customWidth="1"/>
    <col min="6" max="6" width="15.140625" style="24" customWidth="1"/>
    <col min="7" max="7" width="14.85546875" style="1" customWidth="1"/>
    <col min="8" max="8" width="10" style="1" customWidth="1"/>
    <col min="9" max="9" width="16.7109375" style="1" customWidth="1"/>
    <col min="10" max="10" width="16.140625" style="17" bestFit="1" customWidth="1"/>
    <col min="11" max="18" width="9.7109375" style="4" customWidth="1"/>
    <col min="19" max="19" width="9.7109375" style="16" customWidth="1"/>
    <col min="20" max="20" width="9.7109375" style="5" customWidth="1"/>
    <col min="21" max="27" width="13.7109375" style="6" customWidth="1"/>
    <col min="28" max="28" width="16" style="6" customWidth="1"/>
    <col min="29" max="32" width="13.7109375" style="6" customWidth="1"/>
    <col min="33" max="38" width="13.7109375" style="2" customWidth="1"/>
    <col min="39" max="16384" width="9.7109375" style="2"/>
  </cols>
  <sheetData>
    <row r="1" spans="1:38" ht="39.950000000000003" customHeight="1" x14ac:dyDescent="0.25">
      <c r="A1" s="296" t="s">
        <v>709</v>
      </c>
      <c r="B1" s="297"/>
      <c r="C1" s="296"/>
      <c r="D1" s="296" t="s">
        <v>465</v>
      </c>
      <c r="E1" s="296"/>
      <c r="F1" s="296"/>
      <c r="G1" s="296"/>
      <c r="H1" s="296"/>
      <c r="I1" s="296"/>
      <c r="J1" s="296"/>
      <c r="K1" s="296" t="s">
        <v>464</v>
      </c>
      <c r="L1" s="297"/>
      <c r="M1" s="297"/>
      <c r="N1" s="297"/>
      <c r="O1" s="297"/>
      <c r="P1" s="297"/>
      <c r="Q1" s="297"/>
      <c r="R1" s="297"/>
      <c r="S1" s="297"/>
      <c r="T1" s="297"/>
      <c r="U1" s="319" t="s">
        <v>735</v>
      </c>
      <c r="V1" s="319" t="s">
        <v>736</v>
      </c>
      <c r="W1" s="319" t="s">
        <v>737</v>
      </c>
      <c r="X1" s="319" t="s">
        <v>738</v>
      </c>
      <c r="Y1" s="319" t="s">
        <v>739</v>
      </c>
      <c r="Z1" s="319" t="s">
        <v>740</v>
      </c>
      <c r="AA1" s="319" t="s">
        <v>741</v>
      </c>
      <c r="AB1" s="319" t="s">
        <v>749</v>
      </c>
      <c r="AC1" s="319" t="s">
        <v>911</v>
      </c>
      <c r="AD1" s="319" t="s">
        <v>912</v>
      </c>
      <c r="AE1" s="295" t="s">
        <v>466</v>
      </c>
      <c r="AF1" s="295" t="s">
        <v>466</v>
      </c>
      <c r="AG1" s="295" t="s">
        <v>466</v>
      </c>
      <c r="AH1" s="295" t="s">
        <v>466</v>
      </c>
      <c r="AI1" s="295" t="s">
        <v>466</v>
      </c>
      <c r="AJ1" s="295" t="s">
        <v>466</v>
      </c>
      <c r="AK1" s="295" t="s">
        <v>466</v>
      </c>
      <c r="AL1" s="295" t="s">
        <v>466</v>
      </c>
    </row>
    <row r="2" spans="1:38" ht="39.950000000000003" customHeight="1" x14ac:dyDescent="0.25">
      <c r="A2" s="302" t="s">
        <v>837</v>
      </c>
      <c r="B2" s="303"/>
      <c r="C2" s="303"/>
      <c r="D2" s="303"/>
      <c r="E2" s="303"/>
      <c r="F2" s="303"/>
      <c r="G2" s="303"/>
      <c r="H2" s="303"/>
      <c r="I2" s="303"/>
      <c r="J2" s="304"/>
      <c r="K2" s="299" t="s">
        <v>720</v>
      </c>
      <c r="L2" s="300"/>
      <c r="M2" s="300"/>
      <c r="N2" s="300"/>
      <c r="O2" s="300"/>
      <c r="P2" s="300"/>
      <c r="Q2" s="300"/>
      <c r="R2" s="300"/>
      <c r="S2" s="300"/>
      <c r="T2" s="301"/>
      <c r="U2" s="320"/>
      <c r="V2" s="320"/>
      <c r="W2" s="320"/>
      <c r="X2" s="320"/>
      <c r="Y2" s="320"/>
      <c r="Z2" s="320"/>
      <c r="AA2" s="320"/>
      <c r="AB2" s="320"/>
      <c r="AC2" s="320"/>
      <c r="AD2" s="320"/>
      <c r="AE2" s="295"/>
      <c r="AF2" s="295"/>
      <c r="AG2" s="295"/>
      <c r="AH2" s="295"/>
      <c r="AI2" s="295"/>
      <c r="AJ2" s="295"/>
      <c r="AK2" s="295"/>
      <c r="AL2" s="295"/>
    </row>
    <row r="3" spans="1:38" s="3" customFormat="1" ht="57.2" customHeight="1" x14ac:dyDescent="0.2">
      <c r="A3" s="20" t="s">
        <v>462</v>
      </c>
      <c r="B3" s="21" t="s">
        <v>6</v>
      </c>
      <c r="C3" s="20" t="s">
        <v>11</v>
      </c>
      <c r="D3" s="20" t="s">
        <v>463</v>
      </c>
      <c r="E3" s="20" t="s">
        <v>16</v>
      </c>
      <c r="F3" s="21" t="s">
        <v>23</v>
      </c>
      <c r="G3" s="21" t="s">
        <v>24</v>
      </c>
      <c r="H3" s="21" t="s">
        <v>25</v>
      </c>
      <c r="I3" s="21" t="s">
        <v>8</v>
      </c>
      <c r="J3" s="22" t="s">
        <v>12</v>
      </c>
      <c r="K3" s="21" t="s">
        <v>13</v>
      </c>
      <c r="L3" s="102" t="s">
        <v>703</v>
      </c>
      <c r="M3" s="102" t="s">
        <v>704</v>
      </c>
      <c r="N3" s="102" t="s">
        <v>699</v>
      </c>
      <c r="O3" s="102" t="s">
        <v>619</v>
      </c>
      <c r="P3" s="102" t="s">
        <v>700</v>
      </c>
      <c r="Q3" s="102" t="s">
        <v>701</v>
      </c>
      <c r="R3" s="102" t="s">
        <v>702</v>
      </c>
      <c r="S3" s="25" t="s">
        <v>0</v>
      </c>
      <c r="T3" s="26" t="s">
        <v>2</v>
      </c>
      <c r="U3" s="196" t="s">
        <v>742</v>
      </c>
      <c r="V3" s="196" t="s">
        <v>743</v>
      </c>
      <c r="W3" s="196" t="s">
        <v>744</v>
      </c>
      <c r="X3" s="196" t="s">
        <v>745</v>
      </c>
      <c r="Y3" s="196" t="s">
        <v>746</v>
      </c>
      <c r="Z3" s="196" t="s">
        <v>747</v>
      </c>
      <c r="AA3" s="196" t="s">
        <v>748</v>
      </c>
      <c r="AB3" s="248" t="s">
        <v>1</v>
      </c>
      <c r="AC3" s="196" t="s">
        <v>913</v>
      </c>
      <c r="AD3" s="196" t="s">
        <v>914</v>
      </c>
      <c r="AE3" s="28" t="s">
        <v>1</v>
      </c>
      <c r="AF3" s="28" t="s">
        <v>1</v>
      </c>
      <c r="AG3" s="28" t="s">
        <v>1</v>
      </c>
      <c r="AH3" s="28" t="s">
        <v>1</v>
      </c>
      <c r="AI3" s="28" t="s">
        <v>1</v>
      </c>
      <c r="AJ3" s="28" t="s">
        <v>1</v>
      </c>
      <c r="AK3" s="28" t="s">
        <v>1</v>
      </c>
      <c r="AL3" s="28" t="s">
        <v>1</v>
      </c>
    </row>
    <row r="4" spans="1:38" ht="39.950000000000003" customHeight="1" x14ac:dyDescent="0.25">
      <c r="A4" s="75">
        <v>1</v>
      </c>
      <c r="B4" s="76" t="s">
        <v>467</v>
      </c>
      <c r="C4" s="77">
        <v>1</v>
      </c>
      <c r="D4" s="78" t="s">
        <v>541</v>
      </c>
      <c r="E4" s="79" t="s">
        <v>468</v>
      </c>
      <c r="F4" s="46" t="s">
        <v>469</v>
      </c>
      <c r="G4" s="54" t="s">
        <v>601</v>
      </c>
      <c r="H4" s="38" t="s">
        <v>597</v>
      </c>
      <c r="I4" s="98">
        <v>33903026</v>
      </c>
      <c r="J4" s="100">
        <v>38.409999999999997</v>
      </c>
      <c r="K4" s="8">
        <v>4</v>
      </c>
      <c r="L4" s="109">
        <f>IF(SUM(U4:AL4)&gt;K4+N4,K4+N4,SUM(U4:AL4))</f>
        <v>0</v>
      </c>
      <c r="M4" s="109">
        <f>(SUM(U4:AL4))</f>
        <v>0</v>
      </c>
      <c r="N4" s="120"/>
      <c r="O4" s="119">
        <f>ROUND(IF(K4*0.25-0.5&lt;0,0,K4*0.25-0.5),0)-R4-P4</f>
        <v>1</v>
      </c>
      <c r="P4" s="120"/>
      <c r="Q4" s="120"/>
      <c r="R4" s="120"/>
      <c r="S4" s="13">
        <f>K4+N4+P4+Q4-M4</f>
        <v>4</v>
      </c>
      <c r="T4" s="14" t="str">
        <f t="shared" ref="T4:T58" si="0">IF(S4&lt;0,"ATENÇÃO","OK")</f>
        <v>OK</v>
      </c>
      <c r="U4" s="197"/>
      <c r="V4" s="197"/>
      <c r="W4" s="197"/>
      <c r="X4" s="197"/>
      <c r="Y4" s="197"/>
      <c r="Z4" s="197"/>
      <c r="AA4" s="197"/>
      <c r="AB4" s="197"/>
      <c r="AC4" s="197"/>
      <c r="AD4" s="197"/>
      <c r="AE4" s="30"/>
      <c r="AF4" s="30"/>
      <c r="AG4" s="31"/>
      <c r="AH4" s="31"/>
      <c r="AI4" s="31"/>
      <c r="AJ4" s="31"/>
      <c r="AK4" s="31"/>
      <c r="AL4" s="31"/>
    </row>
    <row r="5" spans="1:38" ht="39.950000000000003" customHeight="1" x14ac:dyDescent="0.25">
      <c r="A5" s="80">
        <v>2</v>
      </c>
      <c r="B5" s="81" t="s">
        <v>470</v>
      </c>
      <c r="C5" s="82">
        <v>2</v>
      </c>
      <c r="D5" s="83" t="s">
        <v>542</v>
      </c>
      <c r="E5" s="84" t="s">
        <v>471</v>
      </c>
      <c r="F5" s="85" t="s">
        <v>472</v>
      </c>
      <c r="G5" s="97">
        <v>105961017</v>
      </c>
      <c r="H5" s="238" t="s">
        <v>597</v>
      </c>
      <c r="I5" s="99">
        <v>33903017</v>
      </c>
      <c r="J5" s="101">
        <v>33.200000000000003</v>
      </c>
      <c r="K5" s="8">
        <v>25</v>
      </c>
      <c r="L5" s="109">
        <f t="shared" ref="L5:L58" si="1">IF(SUM(U5:AL5)&gt;K5+N5,K5+N5,SUM(U5:AL5))</f>
        <v>10</v>
      </c>
      <c r="M5" s="109">
        <f t="shared" ref="M5:M58" si="2">(SUM(U5:AL5))</f>
        <v>10</v>
      </c>
      <c r="N5" s="120"/>
      <c r="O5" s="119">
        <f t="shared" ref="O5:O58" si="3">ROUND(IF(K5*0.25-0.5&lt;0,0,K5*0.25-0.5),0)-R5-P5</f>
        <v>6</v>
      </c>
      <c r="P5" s="120"/>
      <c r="Q5" s="120"/>
      <c r="R5" s="120"/>
      <c r="S5" s="13">
        <f t="shared" ref="S5:S58" si="4">K5+N5+P5+Q5-M5</f>
        <v>15</v>
      </c>
      <c r="T5" s="14" t="str">
        <f>IF(S5&lt;0,"ATENÇÃO","OK")</f>
        <v>OK</v>
      </c>
      <c r="U5" s="198">
        <v>10</v>
      </c>
      <c r="V5" s="197"/>
      <c r="W5" s="197"/>
      <c r="X5" s="197"/>
      <c r="Y5" s="197"/>
      <c r="Z5" s="197"/>
      <c r="AA5" s="197"/>
      <c r="AB5" s="197"/>
      <c r="AC5" s="197"/>
      <c r="AD5" s="197"/>
      <c r="AE5" s="30"/>
      <c r="AF5" s="30"/>
      <c r="AG5" s="31"/>
      <c r="AH5" s="31"/>
      <c r="AI5" s="31"/>
      <c r="AJ5" s="31"/>
      <c r="AK5" s="31"/>
      <c r="AL5" s="31"/>
    </row>
    <row r="6" spans="1:38" ht="39.950000000000003" customHeight="1" x14ac:dyDescent="0.25">
      <c r="A6" s="305">
        <v>3</v>
      </c>
      <c r="B6" s="307" t="s">
        <v>473</v>
      </c>
      <c r="C6" s="77">
        <v>3</v>
      </c>
      <c r="D6" s="67" t="s">
        <v>543</v>
      </c>
      <c r="E6" s="68" t="s">
        <v>474</v>
      </c>
      <c r="F6" s="46" t="s">
        <v>472</v>
      </c>
      <c r="G6" s="54" t="s">
        <v>602</v>
      </c>
      <c r="H6" s="38" t="s">
        <v>597</v>
      </c>
      <c r="I6" s="98">
        <v>33903017</v>
      </c>
      <c r="J6" s="100">
        <v>36.270000000000003</v>
      </c>
      <c r="K6" s="8">
        <v>30</v>
      </c>
      <c r="L6" s="109">
        <f t="shared" si="1"/>
        <v>10</v>
      </c>
      <c r="M6" s="109">
        <f t="shared" si="2"/>
        <v>10</v>
      </c>
      <c r="N6" s="120"/>
      <c r="O6" s="119">
        <f t="shared" si="3"/>
        <v>7</v>
      </c>
      <c r="P6" s="120"/>
      <c r="Q6" s="120"/>
      <c r="R6" s="120"/>
      <c r="S6" s="13">
        <f t="shared" si="4"/>
        <v>20</v>
      </c>
      <c r="T6" s="14" t="str">
        <f t="shared" si="0"/>
        <v>OK</v>
      </c>
      <c r="U6" s="197"/>
      <c r="V6" s="198">
        <v>10</v>
      </c>
      <c r="W6" s="197"/>
      <c r="X6" s="197"/>
      <c r="Y6" s="197"/>
      <c r="Z6" s="197"/>
      <c r="AA6" s="197"/>
      <c r="AB6" s="197"/>
      <c r="AC6" s="197"/>
      <c r="AD6" s="197"/>
      <c r="AE6" s="30"/>
      <c r="AF6" s="30"/>
      <c r="AG6" s="31"/>
      <c r="AH6" s="31"/>
      <c r="AI6" s="31"/>
      <c r="AJ6" s="31"/>
      <c r="AK6" s="31"/>
      <c r="AL6" s="31"/>
    </row>
    <row r="7" spans="1:38" ht="39.950000000000003" customHeight="1" x14ac:dyDescent="0.25">
      <c r="A7" s="306"/>
      <c r="B7" s="308"/>
      <c r="C7" s="77">
        <v>4</v>
      </c>
      <c r="D7" s="67" t="s">
        <v>544</v>
      </c>
      <c r="E7" s="68" t="s">
        <v>475</v>
      </c>
      <c r="F7" s="46" t="s">
        <v>476</v>
      </c>
      <c r="G7" s="54">
        <v>25097009</v>
      </c>
      <c r="H7" s="38" t="s">
        <v>597</v>
      </c>
      <c r="I7" s="98">
        <v>33903017</v>
      </c>
      <c r="J7" s="100">
        <v>32.130000000000003</v>
      </c>
      <c r="K7" s="8">
        <v>50</v>
      </c>
      <c r="L7" s="109">
        <f t="shared" si="1"/>
        <v>30</v>
      </c>
      <c r="M7" s="109">
        <f t="shared" si="2"/>
        <v>30</v>
      </c>
      <c r="N7" s="120"/>
      <c r="O7" s="119">
        <f t="shared" si="3"/>
        <v>12</v>
      </c>
      <c r="P7" s="120"/>
      <c r="Q7" s="120"/>
      <c r="R7" s="120"/>
      <c r="S7" s="13">
        <f t="shared" si="4"/>
        <v>20</v>
      </c>
      <c r="T7" s="14" t="str">
        <f t="shared" si="0"/>
        <v>OK</v>
      </c>
      <c r="U7" s="197"/>
      <c r="V7" s="198">
        <v>30</v>
      </c>
      <c r="W7" s="197"/>
      <c r="X7" s="197"/>
      <c r="Y7" s="197"/>
      <c r="Z7" s="197"/>
      <c r="AA7" s="197"/>
      <c r="AB7" s="197"/>
      <c r="AC7" s="197"/>
      <c r="AD7" s="197"/>
      <c r="AE7" s="30"/>
      <c r="AF7" s="30"/>
      <c r="AG7" s="31"/>
      <c r="AH7" s="31"/>
      <c r="AI7" s="31"/>
      <c r="AJ7" s="31"/>
      <c r="AK7" s="31"/>
      <c r="AL7" s="31"/>
    </row>
    <row r="8" spans="1:38" ht="39.950000000000003" customHeight="1" x14ac:dyDescent="0.25">
      <c r="A8" s="309">
        <v>4</v>
      </c>
      <c r="B8" s="311" t="s">
        <v>477</v>
      </c>
      <c r="C8" s="82">
        <v>5</v>
      </c>
      <c r="D8" s="83" t="s">
        <v>545</v>
      </c>
      <c r="E8" s="84" t="s">
        <v>478</v>
      </c>
      <c r="F8" s="85" t="s">
        <v>472</v>
      </c>
      <c r="G8" s="97">
        <v>77500014</v>
      </c>
      <c r="H8" s="238" t="s">
        <v>597</v>
      </c>
      <c r="I8" s="99">
        <v>33903017</v>
      </c>
      <c r="J8" s="101">
        <v>28</v>
      </c>
      <c r="K8" s="8">
        <v>20</v>
      </c>
      <c r="L8" s="109">
        <f t="shared" si="1"/>
        <v>20</v>
      </c>
      <c r="M8" s="109">
        <f t="shared" si="2"/>
        <v>20</v>
      </c>
      <c r="N8" s="120"/>
      <c r="O8" s="119">
        <f t="shared" si="3"/>
        <v>5</v>
      </c>
      <c r="P8" s="120"/>
      <c r="Q8" s="120"/>
      <c r="R8" s="120"/>
      <c r="S8" s="13">
        <f t="shared" si="4"/>
        <v>0</v>
      </c>
      <c r="T8" s="14" t="str">
        <f t="shared" si="0"/>
        <v>OK</v>
      </c>
      <c r="U8" s="197"/>
      <c r="V8" s="197"/>
      <c r="W8" s="198">
        <v>20</v>
      </c>
      <c r="X8" s="197"/>
      <c r="Y8" s="197"/>
      <c r="Z8" s="197"/>
      <c r="AA8" s="197"/>
      <c r="AB8" s="197"/>
      <c r="AC8" s="197"/>
      <c r="AD8" s="197"/>
      <c r="AE8" s="30"/>
      <c r="AF8" s="30"/>
      <c r="AG8" s="31"/>
      <c r="AH8" s="31"/>
      <c r="AI8" s="31"/>
      <c r="AJ8" s="31"/>
      <c r="AK8" s="31"/>
      <c r="AL8" s="31"/>
    </row>
    <row r="9" spans="1:38" ht="39.950000000000003" customHeight="1" x14ac:dyDescent="0.25">
      <c r="A9" s="310"/>
      <c r="B9" s="312"/>
      <c r="C9" s="82">
        <v>6</v>
      </c>
      <c r="D9" s="86" t="s">
        <v>546</v>
      </c>
      <c r="E9" s="87" t="s">
        <v>479</v>
      </c>
      <c r="F9" s="88" t="s">
        <v>480</v>
      </c>
      <c r="G9" s="97">
        <v>77500014</v>
      </c>
      <c r="H9" s="238" t="s">
        <v>597</v>
      </c>
      <c r="I9" s="99" t="s">
        <v>600</v>
      </c>
      <c r="J9" s="101">
        <v>665</v>
      </c>
      <c r="K9" s="8"/>
      <c r="L9" s="109">
        <f t="shared" si="1"/>
        <v>0</v>
      </c>
      <c r="M9" s="109">
        <f t="shared" si="2"/>
        <v>0</v>
      </c>
      <c r="N9" s="120"/>
      <c r="O9" s="119">
        <f t="shared" si="3"/>
        <v>0</v>
      </c>
      <c r="P9" s="120"/>
      <c r="Q9" s="120"/>
      <c r="R9" s="120"/>
      <c r="S9" s="13">
        <f t="shared" si="4"/>
        <v>0</v>
      </c>
      <c r="T9" s="14" t="str">
        <f t="shared" si="0"/>
        <v>OK</v>
      </c>
      <c r="U9" s="197"/>
      <c r="V9" s="197"/>
      <c r="W9" s="197"/>
      <c r="X9" s="197"/>
      <c r="Y9" s="197"/>
      <c r="Z9" s="197"/>
      <c r="AA9" s="197"/>
      <c r="AB9" s="197"/>
      <c r="AC9" s="197"/>
      <c r="AD9" s="197"/>
      <c r="AE9" s="30"/>
      <c r="AF9" s="30"/>
      <c r="AG9" s="31"/>
      <c r="AH9" s="31"/>
      <c r="AI9" s="31"/>
      <c r="AJ9" s="31"/>
      <c r="AK9" s="31"/>
      <c r="AL9" s="31"/>
    </row>
    <row r="10" spans="1:38" ht="39.950000000000003" customHeight="1" x14ac:dyDescent="0.25">
      <c r="A10" s="310"/>
      <c r="B10" s="312"/>
      <c r="C10" s="82">
        <v>7</v>
      </c>
      <c r="D10" s="89" t="s">
        <v>547</v>
      </c>
      <c r="E10" s="87" t="s">
        <v>481</v>
      </c>
      <c r="F10" s="88" t="s">
        <v>480</v>
      </c>
      <c r="G10" s="97">
        <v>77500014</v>
      </c>
      <c r="H10" s="238" t="s">
        <v>597</v>
      </c>
      <c r="I10" s="99" t="s">
        <v>600</v>
      </c>
      <c r="J10" s="101">
        <v>246</v>
      </c>
      <c r="K10" s="8">
        <v>10</v>
      </c>
      <c r="L10" s="109">
        <f t="shared" si="1"/>
        <v>5</v>
      </c>
      <c r="M10" s="109">
        <f t="shared" si="2"/>
        <v>5</v>
      </c>
      <c r="N10" s="120"/>
      <c r="O10" s="119">
        <f t="shared" si="3"/>
        <v>2</v>
      </c>
      <c r="P10" s="120"/>
      <c r="Q10" s="120"/>
      <c r="R10" s="120"/>
      <c r="S10" s="13">
        <f t="shared" si="4"/>
        <v>5</v>
      </c>
      <c r="T10" s="14" t="str">
        <f t="shared" si="0"/>
        <v>OK</v>
      </c>
      <c r="U10" s="197"/>
      <c r="V10" s="197"/>
      <c r="W10" s="198">
        <v>5</v>
      </c>
      <c r="X10" s="197"/>
      <c r="Y10" s="197"/>
      <c r="Z10" s="197"/>
      <c r="AA10" s="197"/>
      <c r="AB10" s="197"/>
      <c r="AC10" s="197"/>
      <c r="AD10" s="197"/>
      <c r="AE10" s="30"/>
      <c r="AF10" s="30"/>
      <c r="AG10" s="31"/>
      <c r="AH10" s="31"/>
      <c r="AI10" s="31"/>
      <c r="AJ10" s="31"/>
      <c r="AK10" s="31"/>
      <c r="AL10" s="31"/>
    </row>
    <row r="11" spans="1:38" ht="39.950000000000003" customHeight="1" x14ac:dyDescent="0.25">
      <c r="A11" s="310"/>
      <c r="B11" s="312"/>
      <c r="C11" s="82">
        <v>8</v>
      </c>
      <c r="D11" s="90" t="s">
        <v>548</v>
      </c>
      <c r="E11" s="87" t="s">
        <v>482</v>
      </c>
      <c r="F11" s="85" t="s">
        <v>472</v>
      </c>
      <c r="G11" s="97">
        <v>125377006</v>
      </c>
      <c r="H11" s="238" t="s">
        <v>597</v>
      </c>
      <c r="I11" s="97">
        <v>33903017</v>
      </c>
      <c r="J11" s="101">
        <v>30</v>
      </c>
      <c r="K11" s="8">
        <v>20</v>
      </c>
      <c r="L11" s="109">
        <f t="shared" si="1"/>
        <v>20</v>
      </c>
      <c r="M11" s="109">
        <f t="shared" si="2"/>
        <v>20</v>
      </c>
      <c r="N11" s="120"/>
      <c r="O11" s="119">
        <f t="shared" si="3"/>
        <v>5</v>
      </c>
      <c r="P11" s="120"/>
      <c r="Q11" s="120"/>
      <c r="R11" s="120"/>
      <c r="S11" s="13">
        <f t="shared" si="4"/>
        <v>0</v>
      </c>
      <c r="T11" s="14" t="str">
        <f t="shared" si="0"/>
        <v>OK</v>
      </c>
      <c r="U11" s="197"/>
      <c r="V11" s="197"/>
      <c r="W11" s="198">
        <v>20</v>
      </c>
      <c r="X11" s="197"/>
      <c r="Y11" s="197"/>
      <c r="Z11" s="197"/>
      <c r="AA11" s="197"/>
      <c r="AB11" s="197"/>
      <c r="AC11" s="197"/>
      <c r="AD11" s="197"/>
      <c r="AE11" s="30"/>
      <c r="AF11" s="30"/>
      <c r="AG11" s="31"/>
      <c r="AH11" s="31"/>
      <c r="AI11" s="31"/>
      <c r="AJ11" s="31"/>
      <c r="AK11" s="31"/>
      <c r="AL11" s="31"/>
    </row>
    <row r="12" spans="1:38" ht="39.950000000000003" customHeight="1" x14ac:dyDescent="0.25">
      <c r="A12" s="310"/>
      <c r="B12" s="312"/>
      <c r="C12" s="82">
        <v>9</v>
      </c>
      <c r="D12" s="86" t="s">
        <v>549</v>
      </c>
      <c r="E12" s="91" t="s">
        <v>483</v>
      </c>
      <c r="F12" s="85" t="s">
        <v>472</v>
      </c>
      <c r="G12" s="97">
        <v>125377006</v>
      </c>
      <c r="H12" s="238" t="s">
        <v>597</v>
      </c>
      <c r="I12" s="97">
        <v>33903017</v>
      </c>
      <c r="J12" s="101">
        <v>930</v>
      </c>
      <c r="K12" s="8"/>
      <c r="L12" s="109">
        <f t="shared" si="1"/>
        <v>0</v>
      </c>
      <c r="M12" s="109">
        <f t="shared" si="2"/>
        <v>0</v>
      </c>
      <c r="N12" s="120"/>
      <c r="O12" s="119">
        <f t="shared" si="3"/>
        <v>0</v>
      </c>
      <c r="P12" s="120"/>
      <c r="Q12" s="120"/>
      <c r="R12" s="120"/>
      <c r="S12" s="13">
        <f t="shared" si="4"/>
        <v>0</v>
      </c>
      <c r="T12" s="14" t="str">
        <f t="shared" si="0"/>
        <v>OK</v>
      </c>
      <c r="U12" s="197"/>
      <c r="V12" s="197"/>
      <c r="W12" s="197"/>
      <c r="X12" s="197"/>
      <c r="Y12" s="197"/>
      <c r="Z12" s="197"/>
      <c r="AA12" s="197"/>
      <c r="AB12" s="197"/>
      <c r="AC12" s="197"/>
      <c r="AD12" s="197"/>
      <c r="AE12" s="30"/>
      <c r="AF12" s="30"/>
      <c r="AG12" s="31"/>
      <c r="AH12" s="31"/>
      <c r="AI12" s="31"/>
      <c r="AJ12" s="31"/>
      <c r="AK12" s="31"/>
      <c r="AL12" s="31"/>
    </row>
    <row r="13" spans="1:38" ht="39.950000000000003" customHeight="1" x14ac:dyDescent="0.25">
      <c r="A13" s="310"/>
      <c r="B13" s="312"/>
      <c r="C13" s="82">
        <v>10</v>
      </c>
      <c r="D13" s="92" t="s">
        <v>550</v>
      </c>
      <c r="E13" s="91" t="s">
        <v>484</v>
      </c>
      <c r="F13" s="85" t="s">
        <v>472</v>
      </c>
      <c r="G13" s="97">
        <v>125377006</v>
      </c>
      <c r="H13" s="238" t="s">
        <v>597</v>
      </c>
      <c r="I13" s="97">
        <v>33903047</v>
      </c>
      <c r="J13" s="101">
        <v>380</v>
      </c>
      <c r="K13" s="8">
        <v>5</v>
      </c>
      <c r="L13" s="109">
        <f t="shared" si="1"/>
        <v>3</v>
      </c>
      <c r="M13" s="109">
        <f t="shared" si="2"/>
        <v>3</v>
      </c>
      <c r="N13" s="120"/>
      <c r="O13" s="119">
        <f t="shared" si="3"/>
        <v>1</v>
      </c>
      <c r="P13" s="120"/>
      <c r="Q13" s="120"/>
      <c r="R13" s="120"/>
      <c r="S13" s="13">
        <f t="shared" si="4"/>
        <v>2</v>
      </c>
      <c r="T13" s="14" t="str">
        <f t="shared" si="0"/>
        <v>OK</v>
      </c>
      <c r="U13" s="197"/>
      <c r="V13" s="197"/>
      <c r="W13" s="198">
        <v>3</v>
      </c>
      <c r="X13" s="197"/>
      <c r="Y13" s="197"/>
      <c r="Z13" s="197"/>
      <c r="AA13" s="197"/>
      <c r="AB13" s="197"/>
      <c r="AC13" s="197"/>
      <c r="AD13" s="197"/>
      <c r="AE13" s="30"/>
      <c r="AF13" s="30"/>
      <c r="AG13" s="31"/>
      <c r="AH13" s="31"/>
      <c r="AI13" s="31"/>
      <c r="AJ13" s="31"/>
      <c r="AK13" s="31"/>
      <c r="AL13" s="31"/>
    </row>
    <row r="14" spans="1:38" ht="57" customHeight="1" x14ac:dyDescent="0.25">
      <c r="A14" s="310"/>
      <c r="B14" s="312"/>
      <c r="C14" s="82">
        <v>11</v>
      </c>
      <c r="D14" s="90" t="s">
        <v>551</v>
      </c>
      <c r="E14" s="91" t="s">
        <v>485</v>
      </c>
      <c r="F14" s="85" t="s">
        <v>472</v>
      </c>
      <c r="G14" s="97">
        <v>125377006</v>
      </c>
      <c r="H14" s="238" t="s">
        <v>597</v>
      </c>
      <c r="I14" s="97">
        <v>33903047</v>
      </c>
      <c r="J14" s="101">
        <v>31</v>
      </c>
      <c r="K14" s="8">
        <v>10</v>
      </c>
      <c r="L14" s="109">
        <f t="shared" si="1"/>
        <v>5</v>
      </c>
      <c r="M14" s="109">
        <f t="shared" si="2"/>
        <v>5</v>
      </c>
      <c r="N14" s="120"/>
      <c r="O14" s="119">
        <f t="shared" si="3"/>
        <v>2</v>
      </c>
      <c r="P14" s="120"/>
      <c r="Q14" s="120"/>
      <c r="R14" s="120"/>
      <c r="S14" s="13">
        <f t="shared" si="4"/>
        <v>5</v>
      </c>
      <c r="T14" s="14" t="str">
        <f t="shared" si="0"/>
        <v>OK</v>
      </c>
      <c r="U14" s="197"/>
      <c r="V14" s="197"/>
      <c r="W14" s="198">
        <v>5</v>
      </c>
      <c r="X14" s="197"/>
      <c r="Y14" s="197"/>
      <c r="Z14" s="197"/>
      <c r="AA14" s="197"/>
      <c r="AB14" s="197"/>
      <c r="AC14" s="197"/>
      <c r="AD14" s="197"/>
      <c r="AE14" s="30"/>
      <c r="AF14" s="30"/>
      <c r="AG14" s="31"/>
      <c r="AH14" s="31"/>
      <c r="AI14" s="31"/>
      <c r="AJ14" s="31"/>
      <c r="AK14" s="31"/>
      <c r="AL14" s="31"/>
    </row>
    <row r="15" spans="1:38" ht="39.950000000000003" customHeight="1" x14ac:dyDescent="0.25">
      <c r="A15" s="310"/>
      <c r="B15" s="312"/>
      <c r="C15" s="82">
        <v>12</v>
      </c>
      <c r="D15" s="86" t="s">
        <v>552</v>
      </c>
      <c r="E15" s="87" t="s">
        <v>486</v>
      </c>
      <c r="F15" s="85" t="s">
        <v>472</v>
      </c>
      <c r="G15" s="97">
        <v>504220065</v>
      </c>
      <c r="H15" s="238" t="s">
        <v>597</v>
      </c>
      <c r="I15" s="99" t="s">
        <v>600</v>
      </c>
      <c r="J15" s="101">
        <v>150</v>
      </c>
      <c r="K15" s="8">
        <v>15</v>
      </c>
      <c r="L15" s="109">
        <f t="shared" si="1"/>
        <v>1</v>
      </c>
      <c r="M15" s="109">
        <f t="shared" si="2"/>
        <v>1</v>
      </c>
      <c r="N15" s="120"/>
      <c r="O15" s="119">
        <f t="shared" si="3"/>
        <v>3</v>
      </c>
      <c r="P15" s="120"/>
      <c r="Q15" s="120"/>
      <c r="R15" s="120"/>
      <c r="S15" s="13">
        <f t="shared" si="4"/>
        <v>14</v>
      </c>
      <c r="T15" s="14" t="str">
        <f t="shared" si="0"/>
        <v>OK</v>
      </c>
      <c r="U15" s="197"/>
      <c r="V15" s="197"/>
      <c r="W15" s="198">
        <v>1</v>
      </c>
      <c r="X15" s="197"/>
      <c r="Y15" s="197"/>
      <c r="Z15" s="197"/>
      <c r="AA15" s="197"/>
      <c r="AB15" s="197"/>
      <c r="AC15" s="197"/>
      <c r="AD15" s="197"/>
      <c r="AE15" s="30"/>
      <c r="AF15" s="30"/>
      <c r="AG15" s="31"/>
      <c r="AH15" s="31"/>
      <c r="AI15" s="31"/>
      <c r="AJ15" s="31"/>
      <c r="AK15" s="31"/>
      <c r="AL15" s="31"/>
    </row>
    <row r="16" spans="1:38" ht="39.950000000000003" customHeight="1" x14ac:dyDescent="0.25">
      <c r="A16" s="310"/>
      <c r="B16" s="313"/>
      <c r="C16" s="82">
        <v>13</v>
      </c>
      <c r="D16" s="92" t="s">
        <v>553</v>
      </c>
      <c r="E16" s="91" t="s">
        <v>487</v>
      </c>
      <c r="F16" s="85" t="s">
        <v>472</v>
      </c>
      <c r="G16" s="97">
        <v>504220065</v>
      </c>
      <c r="H16" s="238" t="s">
        <v>597</v>
      </c>
      <c r="I16" s="99" t="s">
        <v>600</v>
      </c>
      <c r="J16" s="101">
        <v>285</v>
      </c>
      <c r="K16" s="8"/>
      <c r="L16" s="109">
        <f t="shared" si="1"/>
        <v>0</v>
      </c>
      <c r="M16" s="109">
        <f t="shared" si="2"/>
        <v>0</v>
      </c>
      <c r="N16" s="120"/>
      <c r="O16" s="119">
        <f t="shared" si="3"/>
        <v>0</v>
      </c>
      <c r="P16" s="120"/>
      <c r="Q16" s="120"/>
      <c r="R16" s="120"/>
      <c r="S16" s="13">
        <f t="shared" si="4"/>
        <v>0</v>
      </c>
      <c r="T16" s="14" t="str">
        <f t="shared" si="0"/>
        <v>OK</v>
      </c>
      <c r="U16" s="197"/>
      <c r="V16" s="197"/>
      <c r="W16" s="197"/>
      <c r="X16" s="197"/>
      <c r="Y16" s="197"/>
      <c r="Z16" s="197"/>
      <c r="AA16" s="197"/>
      <c r="AB16" s="197"/>
      <c r="AC16" s="197"/>
      <c r="AD16" s="197"/>
      <c r="AE16" s="30"/>
      <c r="AF16" s="30"/>
      <c r="AG16" s="31"/>
      <c r="AH16" s="31"/>
      <c r="AI16" s="31"/>
      <c r="AJ16" s="31"/>
      <c r="AK16" s="31"/>
      <c r="AL16" s="31"/>
    </row>
    <row r="17" spans="1:38" ht="39.950000000000003" customHeight="1" x14ac:dyDescent="0.25">
      <c r="A17" s="305">
        <v>5</v>
      </c>
      <c r="B17" s="307" t="s">
        <v>488</v>
      </c>
      <c r="C17" s="77">
        <v>14</v>
      </c>
      <c r="D17" s="67" t="s">
        <v>554</v>
      </c>
      <c r="E17" s="68" t="s">
        <v>489</v>
      </c>
      <c r="F17" s="46" t="s">
        <v>472</v>
      </c>
      <c r="G17" s="54">
        <v>79588061</v>
      </c>
      <c r="H17" s="38" t="s">
        <v>597</v>
      </c>
      <c r="I17" s="54">
        <v>33903017</v>
      </c>
      <c r="J17" s="100">
        <v>501.2</v>
      </c>
      <c r="K17" s="8"/>
      <c r="L17" s="109">
        <f t="shared" si="1"/>
        <v>0</v>
      </c>
      <c r="M17" s="109">
        <f t="shared" si="2"/>
        <v>0</v>
      </c>
      <c r="N17" s="120"/>
      <c r="O17" s="119">
        <f t="shared" si="3"/>
        <v>0</v>
      </c>
      <c r="P17" s="120"/>
      <c r="Q17" s="120"/>
      <c r="R17" s="120"/>
      <c r="S17" s="13">
        <f t="shared" si="4"/>
        <v>0</v>
      </c>
      <c r="T17" s="14" t="str">
        <f t="shared" si="0"/>
        <v>OK</v>
      </c>
      <c r="U17" s="197"/>
      <c r="V17" s="197"/>
      <c r="W17" s="197"/>
      <c r="X17" s="197"/>
      <c r="Y17" s="197"/>
      <c r="Z17" s="197"/>
      <c r="AA17" s="197"/>
      <c r="AB17" s="197"/>
      <c r="AC17" s="197"/>
      <c r="AD17" s="197"/>
      <c r="AE17" s="30"/>
      <c r="AF17" s="30"/>
      <c r="AG17" s="31"/>
      <c r="AH17" s="31"/>
      <c r="AI17" s="31"/>
      <c r="AJ17" s="31"/>
      <c r="AK17" s="31"/>
      <c r="AL17" s="31"/>
    </row>
    <row r="18" spans="1:38" ht="39.950000000000003" customHeight="1" x14ac:dyDescent="0.25">
      <c r="A18" s="306"/>
      <c r="B18" s="314"/>
      <c r="C18" s="77">
        <v>15</v>
      </c>
      <c r="D18" s="67" t="s">
        <v>555</v>
      </c>
      <c r="E18" s="68" t="s">
        <v>490</v>
      </c>
      <c r="F18" s="46" t="s">
        <v>472</v>
      </c>
      <c r="G18" s="54">
        <v>79588061</v>
      </c>
      <c r="H18" s="38" t="s">
        <v>597</v>
      </c>
      <c r="I18" s="54">
        <v>33903017</v>
      </c>
      <c r="J18" s="100">
        <v>677.7</v>
      </c>
      <c r="K18" s="8"/>
      <c r="L18" s="109">
        <f t="shared" si="1"/>
        <v>0</v>
      </c>
      <c r="M18" s="109">
        <f t="shared" si="2"/>
        <v>0</v>
      </c>
      <c r="N18" s="120"/>
      <c r="O18" s="119">
        <f t="shared" si="3"/>
        <v>0</v>
      </c>
      <c r="P18" s="120"/>
      <c r="Q18" s="120"/>
      <c r="R18" s="120"/>
      <c r="S18" s="13">
        <f t="shared" si="4"/>
        <v>0</v>
      </c>
      <c r="T18" s="14" t="str">
        <f t="shared" si="0"/>
        <v>OK</v>
      </c>
      <c r="U18" s="197"/>
      <c r="V18" s="197"/>
      <c r="W18" s="197"/>
      <c r="X18" s="197"/>
      <c r="Y18" s="197"/>
      <c r="Z18" s="197"/>
      <c r="AA18" s="197"/>
      <c r="AB18" s="197"/>
      <c r="AC18" s="197"/>
      <c r="AD18" s="197"/>
      <c r="AE18" s="30"/>
      <c r="AF18" s="30"/>
      <c r="AG18" s="31"/>
      <c r="AH18" s="31"/>
      <c r="AI18" s="31"/>
      <c r="AJ18" s="31"/>
      <c r="AK18" s="31"/>
      <c r="AL18" s="31"/>
    </row>
    <row r="19" spans="1:38" ht="39.950000000000003" customHeight="1" x14ac:dyDescent="0.25">
      <c r="A19" s="306"/>
      <c r="B19" s="308"/>
      <c r="C19" s="77">
        <v>16</v>
      </c>
      <c r="D19" s="67" t="s">
        <v>556</v>
      </c>
      <c r="E19" s="68" t="s">
        <v>491</v>
      </c>
      <c r="F19" s="46" t="s">
        <v>472</v>
      </c>
      <c r="G19" s="54">
        <v>79588061</v>
      </c>
      <c r="H19" s="38" t="s">
        <v>597</v>
      </c>
      <c r="I19" s="54" t="s">
        <v>15</v>
      </c>
      <c r="J19" s="100">
        <v>460.2</v>
      </c>
      <c r="K19" s="8"/>
      <c r="L19" s="109">
        <f t="shared" si="1"/>
        <v>0</v>
      </c>
      <c r="M19" s="109">
        <f t="shared" si="2"/>
        <v>0</v>
      </c>
      <c r="N19" s="120"/>
      <c r="O19" s="119">
        <f t="shared" si="3"/>
        <v>0</v>
      </c>
      <c r="P19" s="120"/>
      <c r="Q19" s="120"/>
      <c r="R19" s="120"/>
      <c r="S19" s="13">
        <f t="shared" si="4"/>
        <v>0</v>
      </c>
      <c r="T19" s="14" t="str">
        <f t="shared" si="0"/>
        <v>OK</v>
      </c>
      <c r="U19" s="197"/>
      <c r="V19" s="197"/>
      <c r="W19" s="197"/>
      <c r="X19" s="197"/>
      <c r="Y19" s="197"/>
      <c r="Z19" s="197"/>
      <c r="AA19" s="197"/>
      <c r="AB19" s="197"/>
      <c r="AC19" s="197"/>
      <c r="AD19" s="197"/>
      <c r="AE19" s="30"/>
      <c r="AF19" s="30"/>
      <c r="AG19" s="31"/>
      <c r="AH19" s="31"/>
      <c r="AI19" s="31"/>
      <c r="AJ19" s="31"/>
      <c r="AK19" s="31"/>
      <c r="AL19" s="31"/>
    </row>
    <row r="20" spans="1:38" ht="39.950000000000003" customHeight="1" x14ac:dyDescent="0.25">
      <c r="A20" s="80">
        <v>6</v>
      </c>
      <c r="B20" s="81" t="s">
        <v>470</v>
      </c>
      <c r="C20" s="82">
        <v>17</v>
      </c>
      <c r="D20" s="90" t="s">
        <v>557</v>
      </c>
      <c r="E20" s="91" t="s">
        <v>492</v>
      </c>
      <c r="F20" s="85" t="s">
        <v>472</v>
      </c>
      <c r="G20" s="97">
        <v>504220069</v>
      </c>
      <c r="H20" s="238" t="s">
        <v>597</v>
      </c>
      <c r="I20" s="97">
        <v>33903017</v>
      </c>
      <c r="J20" s="101">
        <v>621.25</v>
      </c>
      <c r="K20" s="8">
        <v>20</v>
      </c>
      <c r="L20" s="109">
        <f t="shared" si="1"/>
        <v>5</v>
      </c>
      <c r="M20" s="109">
        <f t="shared" si="2"/>
        <v>5</v>
      </c>
      <c r="N20" s="120"/>
      <c r="O20" s="119">
        <f t="shared" si="3"/>
        <v>5</v>
      </c>
      <c r="P20" s="120"/>
      <c r="Q20" s="120"/>
      <c r="R20" s="120"/>
      <c r="S20" s="13">
        <f t="shared" si="4"/>
        <v>15</v>
      </c>
      <c r="T20" s="14" t="str">
        <f t="shared" si="0"/>
        <v>OK</v>
      </c>
      <c r="U20" s="198">
        <v>5</v>
      </c>
      <c r="V20" s="197"/>
      <c r="W20" s="197"/>
      <c r="X20" s="197"/>
      <c r="Y20" s="197"/>
      <c r="Z20" s="197"/>
      <c r="AA20" s="197"/>
      <c r="AB20" s="197"/>
      <c r="AC20" s="197"/>
      <c r="AD20" s="197"/>
      <c r="AE20" s="30"/>
      <c r="AF20" s="30"/>
      <c r="AG20" s="31"/>
      <c r="AH20" s="31"/>
      <c r="AI20" s="31"/>
      <c r="AJ20" s="31"/>
      <c r="AK20" s="31"/>
      <c r="AL20" s="31"/>
    </row>
    <row r="21" spans="1:38" ht="39.950000000000003" customHeight="1" x14ac:dyDescent="0.25">
      <c r="A21" s="305">
        <v>9</v>
      </c>
      <c r="B21" s="307" t="s">
        <v>493</v>
      </c>
      <c r="C21" s="77">
        <v>26</v>
      </c>
      <c r="D21" s="78" t="s">
        <v>558</v>
      </c>
      <c r="E21" s="79" t="s">
        <v>494</v>
      </c>
      <c r="F21" s="46" t="s">
        <v>472</v>
      </c>
      <c r="G21" s="54" t="s">
        <v>596</v>
      </c>
      <c r="H21" s="38" t="s">
        <v>597</v>
      </c>
      <c r="I21" s="54">
        <v>33903017</v>
      </c>
      <c r="J21" s="100">
        <v>105</v>
      </c>
      <c r="K21" s="8">
        <v>20</v>
      </c>
      <c r="L21" s="109">
        <f t="shared" si="1"/>
        <v>5</v>
      </c>
      <c r="M21" s="109">
        <f t="shared" si="2"/>
        <v>5</v>
      </c>
      <c r="N21" s="120"/>
      <c r="O21" s="119">
        <f t="shared" si="3"/>
        <v>5</v>
      </c>
      <c r="P21" s="120"/>
      <c r="Q21" s="120"/>
      <c r="R21" s="120"/>
      <c r="S21" s="13">
        <f t="shared" si="4"/>
        <v>15</v>
      </c>
      <c r="T21" s="14" t="str">
        <f t="shared" si="0"/>
        <v>OK</v>
      </c>
      <c r="U21" s="197"/>
      <c r="V21" s="197"/>
      <c r="W21" s="198">
        <v>5</v>
      </c>
      <c r="X21" s="197"/>
      <c r="Y21" s="197"/>
      <c r="Z21" s="197"/>
      <c r="AA21" s="197"/>
      <c r="AB21" s="197"/>
      <c r="AC21" s="197"/>
      <c r="AD21" s="197"/>
      <c r="AE21" s="30"/>
      <c r="AF21" s="30"/>
      <c r="AG21" s="31"/>
      <c r="AH21" s="31"/>
      <c r="AI21" s="31"/>
      <c r="AJ21" s="31"/>
      <c r="AK21" s="31"/>
      <c r="AL21" s="31"/>
    </row>
    <row r="22" spans="1:38" ht="39.950000000000003" customHeight="1" x14ac:dyDescent="0.25">
      <c r="A22" s="306"/>
      <c r="B22" s="314"/>
      <c r="C22" s="77">
        <v>27</v>
      </c>
      <c r="D22" s="93" t="s">
        <v>559</v>
      </c>
      <c r="E22" s="94" t="s">
        <v>495</v>
      </c>
      <c r="F22" s="43" t="s">
        <v>472</v>
      </c>
      <c r="G22" s="54">
        <v>105392001</v>
      </c>
      <c r="H22" s="38" t="s">
        <v>597</v>
      </c>
      <c r="I22" s="54">
        <v>33903017</v>
      </c>
      <c r="J22" s="100">
        <v>450.09</v>
      </c>
      <c r="K22" s="8">
        <v>5</v>
      </c>
      <c r="L22" s="109">
        <f t="shared" si="1"/>
        <v>3</v>
      </c>
      <c r="M22" s="109">
        <f t="shared" si="2"/>
        <v>3</v>
      </c>
      <c r="N22" s="120"/>
      <c r="O22" s="119">
        <f t="shared" si="3"/>
        <v>1</v>
      </c>
      <c r="P22" s="120"/>
      <c r="Q22" s="120"/>
      <c r="R22" s="120"/>
      <c r="S22" s="13">
        <f t="shared" si="4"/>
        <v>2</v>
      </c>
      <c r="T22" s="14" t="str">
        <f t="shared" si="0"/>
        <v>OK</v>
      </c>
      <c r="U22" s="197"/>
      <c r="V22" s="197"/>
      <c r="W22" s="198">
        <v>3</v>
      </c>
      <c r="X22" s="197"/>
      <c r="Y22" s="197"/>
      <c r="Z22" s="197"/>
      <c r="AA22" s="197"/>
      <c r="AB22" s="197"/>
      <c r="AC22" s="197"/>
      <c r="AD22" s="197"/>
      <c r="AE22" s="30"/>
      <c r="AF22" s="30"/>
      <c r="AG22" s="31"/>
      <c r="AH22" s="31"/>
      <c r="AI22" s="31"/>
      <c r="AJ22" s="31"/>
      <c r="AK22" s="31"/>
      <c r="AL22" s="31"/>
    </row>
    <row r="23" spans="1:38" ht="39.950000000000003" customHeight="1" x14ac:dyDescent="0.25">
      <c r="A23" s="306"/>
      <c r="B23" s="308"/>
      <c r="C23" s="77">
        <v>28</v>
      </c>
      <c r="D23" s="67" t="s">
        <v>560</v>
      </c>
      <c r="E23" s="68" t="s">
        <v>496</v>
      </c>
      <c r="F23" s="43" t="s">
        <v>497</v>
      </c>
      <c r="G23" s="54">
        <v>105392001</v>
      </c>
      <c r="H23" s="38" t="s">
        <v>597</v>
      </c>
      <c r="I23" s="54">
        <v>33903017</v>
      </c>
      <c r="J23" s="100">
        <v>1371</v>
      </c>
      <c r="K23" s="8">
        <v>5</v>
      </c>
      <c r="L23" s="109">
        <f t="shared" si="1"/>
        <v>0</v>
      </c>
      <c r="M23" s="109">
        <f t="shared" si="2"/>
        <v>0</v>
      </c>
      <c r="N23" s="120"/>
      <c r="O23" s="119">
        <f t="shared" si="3"/>
        <v>1</v>
      </c>
      <c r="P23" s="120"/>
      <c r="Q23" s="120"/>
      <c r="R23" s="120"/>
      <c r="S23" s="13">
        <f t="shared" si="4"/>
        <v>5</v>
      </c>
      <c r="T23" s="14" t="str">
        <f t="shared" si="0"/>
        <v>OK</v>
      </c>
      <c r="U23" s="197"/>
      <c r="V23" s="197"/>
      <c r="W23" s="197"/>
      <c r="X23" s="197"/>
      <c r="Y23" s="197"/>
      <c r="Z23" s="197"/>
      <c r="AA23" s="197"/>
      <c r="AB23" s="197"/>
      <c r="AC23" s="197"/>
      <c r="AD23" s="197"/>
      <c r="AE23" s="30"/>
      <c r="AF23" s="30"/>
      <c r="AG23" s="31"/>
      <c r="AH23" s="31"/>
      <c r="AI23" s="31"/>
      <c r="AJ23" s="31"/>
      <c r="AK23" s="31"/>
      <c r="AL23" s="31"/>
    </row>
    <row r="24" spans="1:38" ht="39.950000000000003" customHeight="1" x14ac:dyDescent="0.25">
      <c r="A24" s="309">
        <v>10</v>
      </c>
      <c r="B24" s="311" t="s">
        <v>498</v>
      </c>
      <c r="C24" s="82">
        <v>29</v>
      </c>
      <c r="D24" s="83" t="s">
        <v>561</v>
      </c>
      <c r="E24" s="84" t="s">
        <v>499</v>
      </c>
      <c r="F24" s="85" t="s">
        <v>383</v>
      </c>
      <c r="G24" s="97" t="s">
        <v>598</v>
      </c>
      <c r="H24" s="238" t="s">
        <v>597</v>
      </c>
      <c r="I24" s="97">
        <v>33903029</v>
      </c>
      <c r="J24" s="101">
        <v>229.85</v>
      </c>
      <c r="K24" s="8">
        <v>25</v>
      </c>
      <c r="L24" s="109">
        <f t="shared" si="1"/>
        <v>8</v>
      </c>
      <c r="M24" s="109">
        <f t="shared" si="2"/>
        <v>8</v>
      </c>
      <c r="N24" s="120"/>
      <c r="O24" s="119">
        <f t="shared" si="3"/>
        <v>6</v>
      </c>
      <c r="P24" s="120"/>
      <c r="Q24" s="120"/>
      <c r="R24" s="120"/>
      <c r="S24" s="13">
        <f t="shared" si="4"/>
        <v>17</v>
      </c>
      <c r="T24" s="14" t="str">
        <f t="shared" si="0"/>
        <v>OK</v>
      </c>
      <c r="U24" s="197"/>
      <c r="V24" s="197"/>
      <c r="W24" s="197"/>
      <c r="X24" s="198">
        <v>8</v>
      </c>
      <c r="Y24" s="197"/>
      <c r="Z24" s="197"/>
      <c r="AA24" s="197"/>
      <c r="AB24" s="197"/>
      <c r="AC24" s="197"/>
      <c r="AD24" s="197"/>
      <c r="AE24" s="30"/>
      <c r="AF24" s="30"/>
      <c r="AG24" s="31"/>
      <c r="AH24" s="31"/>
      <c r="AI24" s="31"/>
      <c r="AJ24" s="31"/>
      <c r="AK24" s="31"/>
      <c r="AL24" s="31"/>
    </row>
    <row r="25" spans="1:38" ht="39.950000000000003" customHeight="1" x14ac:dyDescent="0.25">
      <c r="A25" s="310"/>
      <c r="B25" s="312"/>
      <c r="C25" s="82">
        <v>30</v>
      </c>
      <c r="D25" s="86" t="s">
        <v>562</v>
      </c>
      <c r="E25" s="87" t="s">
        <v>500</v>
      </c>
      <c r="F25" s="85" t="s">
        <v>383</v>
      </c>
      <c r="G25" s="97" t="s">
        <v>599</v>
      </c>
      <c r="H25" s="238" t="s">
        <v>597</v>
      </c>
      <c r="I25" s="97">
        <v>33903029</v>
      </c>
      <c r="J25" s="101">
        <v>471.08</v>
      </c>
      <c r="K25" s="8">
        <v>5</v>
      </c>
      <c r="L25" s="109">
        <f t="shared" si="1"/>
        <v>1</v>
      </c>
      <c r="M25" s="109">
        <f t="shared" si="2"/>
        <v>1</v>
      </c>
      <c r="N25" s="120"/>
      <c r="O25" s="119">
        <f t="shared" si="3"/>
        <v>1</v>
      </c>
      <c r="P25" s="120"/>
      <c r="Q25" s="120"/>
      <c r="R25" s="120"/>
      <c r="S25" s="13">
        <f t="shared" si="4"/>
        <v>4</v>
      </c>
      <c r="T25" s="14" t="str">
        <f t="shared" si="0"/>
        <v>OK</v>
      </c>
      <c r="U25" s="197"/>
      <c r="V25" s="197"/>
      <c r="W25" s="197"/>
      <c r="X25" s="198">
        <v>1</v>
      </c>
      <c r="Y25" s="197"/>
      <c r="Z25" s="197"/>
      <c r="AA25" s="197"/>
      <c r="AB25" s="197"/>
      <c r="AC25" s="197"/>
      <c r="AD25" s="197"/>
      <c r="AE25" s="30"/>
      <c r="AF25" s="30"/>
      <c r="AG25" s="31"/>
      <c r="AH25" s="31"/>
      <c r="AI25" s="31"/>
      <c r="AJ25" s="31"/>
      <c r="AK25" s="31"/>
      <c r="AL25" s="31"/>
    </row>
    <row r="26" spans="1:38" ht="39.950000000000003" customHeight="1" x14ac:dyDescent="0.25">
      <c r="A26" s="310"/>
      <c r="B26" s="313"/>
      <c r="C26" s="82">
        <v>31</v>
      </c>
      <c r="D26" s="89" t="s">
        <v>563</v>
      </c>
      <c r="E26" s="87" t="s">
        <v>501</v>
      </c>
      <c r="F26" s="85" t="s">
        <v>383</v>
      </c>
      <c r="G26" s="97" t="s">
        <v>599</v>
      </c>
      <c r="H26" s="238" t="s">
        <v>597</v>
      </c>
      <c r="I26" s="97">
        <v>33903029</v>
      </c>
      <c r="J26" s="101">
        <v>230.39</v>
      </c>
      <c r="K26" s="8"/>
      <c r="L26" s="109">
        <f t="shared" si="1"/>
        <v>0</v>
      </c>
      <c r="M26" s="109">
        <f t="shared" si="2"/>
        <v>0</v>
      </c>
      <c r="N26" s="120"/>
      <c r="O26" s="119">
        <f t="shared" si="3"/>
        <v>0</v>
      </c>
      <c r="P26" s="120"/>
      <c r="Q26" s="120"/>
      <c r="R26" s="120"/>
      <c r="S26" s="13">
        <f t="shared" si="4"/>
        <v>0</v>
      </c>
      <c r="T26" s="14" t="str">
        <f t="shared" si="0"/>
        <v>OK</v>
      </c>
      <c r="U26" s="197"/>
      <c r="V26" s="197"/>
      <c r="W26" s="197"/>
      <c r="X26" s="197"/>
      <c r="Y26" s="197"/>
      <c r="Z26" s="197"/>
      <c r="AA26" s="197"/>
      <c r="AB26" s="197"/>
      <c r="AC26" s="197"/>
      <c r="AD26" s="197"/>
      <c r="AE26" s="30"/>
      <c r="AF26" s="30"/>
      <c r="AG26" s="31"/>
      <c r="AH26" s="31"/>
      <c r="AI26" s="31"/>
      <c r="AJ26" s="31"/>
      <c r="AK26" s="31"/>
      <c r="AL26" s="31"/>
    </row>
    <row r="27" spans="1:38" ht="57.2" customHeight="1" x14ac:dyDescent="0.25">
      <c r="A27" s="305">
        <v>12</v>
      </c>
      <c r="B27" s="307" t="s">
        <v>467</v>
      </c>
      <c r="C27" s="77">
        <v>33</v>
      </c>
      <c r="D27" s="67" t="s">
        <v>564</v>
      </c>
      <c r="E27" s="68" t="s">
        <v>502</v>
      </c>
      <c r="F27" s="46" t="s">
        <v>503</v>
      </c>
      <c r="G27" s="54" t="s">
        <v>603</v>
      </c>
      <c r="H27" s="38" t="s">
        <v>597</v>
      </c>
      <c r="I27" s="54">
        <v>33903026</v>
      </c>
      <c r="J27" s="100">
        <v>43.53</v>
      </c>
      <c r="K27" s="8">
        <v>5</v>
      </c>
      <c r="L27" s="109">
        <f t="shared" si="1"/>
        <v>5</v>
      </c>
      <c r="M27" s="109">
        <f t="shared" si="2"/>
        <v>5</v>
      </c>
      <c r="N27" s="120"/>
      <c r="O27" s="119">
        <f t="shared" si="3"/>
        <v>1</v>
      </c>
      <c r="P27" s="120"/>
      <c r="Q27" s="120"/>
      <c r="R27" s="120"/>
      <c r="S27" s="13">
        <f t="shared" si="4"/>
        <v>0</v>
      </c>
      <c r="T27" s="14" t="str">
        <f t="shared" si="0"/>
        <v>OK</v>
      </c>
      <c r="U27" s="197"/>
      <c r="V27" s="197"/>
      <c r="W27" s="197"/>
      <c r="X27" s="197"/>
      <c r="Y27" s="198">
        <v>5</v>
      </c>
      <c r="Z27" s="197"/>
      <c r="AA27" s="197"/>
      <c r="AB27" s="197"/>
      <c r="AC27" s="197"/>
      <c r="AD27" s="197"/>
      <c r="AE27" s="30"/>
      <c r="AF27" s="30"/>
      <c r="AG27" s="31"/>
      <c r="AH27" s="31"/>
      <c r="AI27" s="31"/>
      <c r="AJ27" s="31"/>
      <c r="AK27" s="31"/>
      <c r="AL27" s="31"/>
    </row>
    <row r="28" spans="1:38" ht="57.2" customHeight="1" x14ac:dyDescent="0.25">
      <c r="A28" s="315"/>
      <c r="B28" s="314"/>
      <c r="C28" s="77">
        <v>34</v>
      </c>
      <c r="D28" s="67" t="s">
        <v>565</v>
      </c>
      <c r="E28" s="68" t="s">
        <v>504</v>
      </c>
      <c r="F28" s="46" t="s">
        <v>503</v>
      </c>
      <c r="G28" s="54" t="s">
        <v>603</v>
      </c>
      <c r="H28" s="38" t="s">
        <v>597</v>
      </c>
      <c r="I28" s="54">
        <v>33903026</v>
      </c>
      <c r="J28" s="100">
        <v>58.25</v>
      </c>
      <c r="K28" s="8"/>
      <c r="L28" s="109">
        <f t="shared" si="1"/>
        <v>0</v>
      </c>
      <c r="M28" s="109">
        <f t="shared" si="2"/>
        <v>0</v>
      </c>
      <c r="N28" s="120"/>
      <c r="O28" s="119">
        <f t="shared" si="3"/>
        <v>0</v>
      </c>
      <c r="P28" s="120"/>
      <c r="Q28" s="120"/>
      <c r="R28" s="120"/>
      <c r="S28" s="13">
        <f t="shared" si="4"/>
        <v>0</v>
      </c>
      <c r="T28" s="14" t="str">
        <f t="shared" si="0"/>
        <v>OK</v>
      </c>
      <c r="U28" s="197"/>
      <c r="V28" s="197"/>
      <c r="W28" s="197"/>
      <c r="X28" s="197"/>
      <c r="Y28" s="197"/>
      <c r="Z28" s="197"/>
      <c r="AA28" s="197"/>
      <c r="AB28" s="197"/>
      <c r="AC28" s="197"/>
      <c r="AD28" s="197"/>
      <c r="AE28" s="30"/>
      <c r="AF28" s="30"/>
      <c r="AG28" s="31"/>
      <c r="AH28" s="31"/>
      <c r="AI28" s="31"/>
      <c r="AJ28" s="31"/>
      <c r="AK28" s="31"/>
      <c r="AL28" s="31"/>
    </row>
    <row r="29" spans="1:38" ht="57.2" customHeight="1" x14ac:dyDescent="0.25">
      <c r="A29" s="315"/>
      <c r="B29" s="314"/>
      <c r="C29" s="77">
        <v>35</v>
      </c>
      <c r="D29" s="67" t="s">
        <v>566</v>
      </c>
      <c r="E29" s="68" t="s">
        <v>505</v>
      </c>
      <c r="F29" s="46" t="s">
        <v>503</v>
      </c>
      <c r="G29" s="54" t="s">
        <v>603</v>
      </c>
      <c r="H29" s="38" t="s">
        <v>597</v>
      </c>
      <c r="I29" s="54">
        <v>33903026</v>
      </c>
      <c r="J29" s="100">
        <v>308.75</v>
      </c>
      <c r="K29" s="8">
        <v>5</v>
      </c>
      <c r="L29" s="109">
        <f t="shared" si="1"/>
        <v>5</v>
      </c>
      <c r="M29" s="109">
        <f t="shared" si="2"/>
        <v>5</v>
      </c>
      <c r="N29" s="120"/>
      <c r="O29" s="119">
        <f t="shared" si="3"/>
        <v>1</v>
      </c>
      <c r="P29" s="120"/>
      <c r="Q29" s="120"/>
      <c r="R29" s="120"/>
      <c r="S29" s="13">
        <f t="shared" si="4"/>
        <v>0</v>
      </c>
      <c r="T29" s="14" t="str">
        <f t="shared" si="0"/>
        <v>OK</v>
      </c>
      <c r="U29" s="197"/>
      <c r="V29" s="197"/>
      <c r="W29" s="197"/>
      <c r="X29" s="197"/>
      <c r="Y29" s="198">
        <v>5</v>
      </c>
      <c r="Z29" s="197"/>
      <c r="AA29" s="197"/>
      <c r="AB29" s="197"/>
      <c r="AC29" s="197"/>
      <c r="AD29" s="197"/>
      <c r="AE29" s="30"/>
      <c r="AF29" s="30"/>
      <c r="AG29" s="31"/>
      <c r="AH29" s="31"/>
      <c r="AI29" s="31"/>
      <c r="AJ29" s="31"/>
      <c r="AK29" s="31"/>
      <c r="AL29" s="31"/>
    </row>
    <row r="30" spans="1:38" ht="69" customHeight="1" x14ac:dyDescent="0.25">
      <c r="A30" s="315"/>
      <c r="B30" s="314"/>
      <c r="C30" s="77">
        <v>36</v>
      </c>
      <c r="D30" s="67" t="s">
        <v>567</v>
      </c>
      <c r="E30" s="68" t="s">
        <v>506</v>
      </c>
      <c r="F30" s="46" t="s">
        <v>503</v>
      </c>
      <c r="G30" s="54" t="s">
        <v>603</v>
      </c>
      <c r="H30" s="38" t="s">
        <v>597</v>
      </c>
      <c r="I30" s="54">
        <v>33903026</v>
      </c>
      <c r="J30" s="100">
        <v>88.13</v>
      </c>
      <c r="K30" s="8">
        <v>40</v>
      </c>
      <c r="L30" s="109">
        <f t="shared" si="1"/>
        <v>0</v>
      </c>
      <c r="M30" s="109">
        <f t="shared" si="2"/>
        <v>0</v>
      </c>
      <c r="N30" s="120"/>
      <c r="O30" s="119">
        <f t="shared" si="3"/>
        <v>10</v>
      </c>
      <c r="P30" s="120"/>
      <c r="Q30" s="120"/>
      <c r="R30" s="120"/>
      <c r="S30" s="13">
        <f t="shared" si="4"/>
        <v>40</v>
      </c>
      <c r="T30" s="14" t="str">
        <f t="shared" si="0"/>
        <v>OK</v>
      </c>
      <c r="U30" s="197"/>
      <c r="V30" s="197"/>
      <c r="W30" s="197"/>
      <c r="X30" s="197"/>
      <c r="Y30" s="197"/>
      <c r="Z30" s="197"/>
      <c r="AA30" s="197"/>
      <c r="AB30" s="197"/>
      <c r="AC30" s="197"/>
      <c r="AD30" s="197"/>
      <c r="AE30" s="30"/>
      <c r="AF30" s="30"/>
      <c r="AG30" s="31"/>
      <c r="AH30" s="31"/>
      <c r="AI30" s="31"/>
      <c r="AJ30" s="31"/>
      <c r="AK30" s="31"/>
      <c r="AL30" s="31"/>
    </row>
    <row r="31" spans="1:38" ht="39.950000000000003" customHeight="1" x14ac:dyDescent="0.25">
      <c r="A31" s="315"/>
      <c r="B31" s="314"/>
      <c r="C31" s="77">
        <v>37</v>
      </c>
      <c r="D31" s="95" t="s">
        <v>568</v>
      </c>
      <c r="E31" s="94" t="s">
        <v>506</v>
      </c>
      <c r="F31" s="46" t="s">
        <v>503</v>
      </c>
      <c r="G31" s="54" t="s">
        <v>603</v>
      </c>
      <c r="H31" s="38" t="s">
        <v>597</v>
      </c>
      <c r="I31" s="54">
        <v>33903026</v>
      </c>
      <c r="J31" s="100">
        <v>333.27</v>
      </c>
      <c r="K31" s="8">
        <v>40</v>
      </c>
      <c r="L31" s="109">
        <f t="shared" si="1"/>
        <v>10</v>
      </c>
      <c r="M31" s="109">
        <f t="shared" si="2"/>
        <v>10</v>
      </c>
      <c r="N31" s="120"/>
      <c r="O31" s="119">
        <f t="shared" si="3"/>
        <v>10</v>
      </c>
      <c r="P31" s="120"/>
      <c r="Q31" s="120"/>
      <c r="R31" s="120"/>
      <c r="S31" s="13">
        <f t="shared" si="4"/>
        <v>30</v>
      </c>
      <c r="T31" s="14" t="str">
        <f t="shared" si="0"/>
        <v>OK</v>
      </c>
      <c r="U31" s="197"/>
      <c r="V31" s="197"/>
      <c r="W31" s="197"/>
      <c r="X31" s="197"/>
      <c r="Y31" s="198">
        <v>10</v>
      </c>
      <c r="Z31" s="197"/>
      <c r="AA31" s="197"/>
      <c r="AB31" s="197"/>
      <c r="AC31" s="197"/>
      <c r="AD31" s="197"/>
      <c r="AE31" s="30"/>
      <c r="AF31" s="30"/>
      <c r="AG31" s="31"/>
      <c r="AH31" s="31"/>
      <c r="AI31" s="31"/>
      <c r="AJ31" s="31"/>
      <c r="AK31" s="31"/>
      <c r="AL31" s="31"/>
    </row>
    <row r="32" spans="1:38" ht="39.950000000000003" customHeight="1" x14ac:dyDescent="0.25">
      <c r="A32" s="315"/>
      <c r="B32" s="314"/>
      <c r="C32" s="77">
        <v>38</v>
      </c>
      <c r="D32" s="95" t="s">
        <v>569</v>
      </c>
      <c r="E32" s="94" t="s">
        <v>507</v>
      </c>
      <c r="F32" s="46" t="s">
        <v>503</v>
      </c>
      <c r="G32" s="54" t="s">
        <v>603</v>
      </c>
      <c r="H32" s="38" t="s">
        <v>597</v>
      </c>
      <c r="I32" s="54">
        <v>33903026</v>
      </c>
      <c r="J32" s="100">
        <v>331.19</v>
      </c>
      <c r="K32" s="8"/>
      <c r="L32" s="109">
        <f t="shared" si="1"/>
        <v>0</v>
      </c>
      <c r="M32" s="109">
        <f t="shared" si="2"/>
        <v>0</v>
      </c>
      <c r="N32" s="120"/>
      <c r="O32" s="119">
        <f t="shared" si="3"/>
        <v>0</v>
      </c>
      <c r="P32" s="120"/>
      <c r="Q32" s="120"/>
      <c r="R32" s="120"/>
      <c r="S32" s="13">
        <f t="shared" si="4"/>
        <v>0</v>
      </c>
      <c r="T32" s="14" t="str">
        <f t="shared" si="0"/>
        <v>OK</v>
      </c>
      <c r="U32" s="197"/>
      <c r="V32" s="197"/>
      <c r="W32" s="197"/>
      <c r="X32" s="197"/>
      <c r="Y32" s="197"/>
      <c r="Z32" s="197"/>
      <c r="AA32" s="197"/>
      <c r="AB32" s="197"/>
      <c r="AC32" s="197"/>
      <c r="AD32" s="197"/>
      <c r="AE32" s="30"/>
      <c r="AF32" s="30"/>
      <c r="AG32" s="31"/>
      <c r="AH32" s="31"/>
      <c r="AI32" s="31"/>
      <c r="AJ32" s="31"/>
      <c r="AK32" s="31"/>
      <c r="AL32" s="31"/>
    </row>
    <row r="33" spans="1:38" ht="39.950000000000003" customHeight="1" x14ac:dyDescent="0.25">
      <c r="A33" s="315"/>
      <c r="B33" s="308"/>
      <c r="C33" s="77">
        <v>39</v>
      </c>
      <c r="D33" s="67" t="s">
        <v>570</v>
      </c>
      <c r="E33" s="68" t="s">
        <v>508</v>
      </c>
      <c r="F33" s="46" t="s">
        <v>503</v>
      </c>
      <c r="G33" s="54" t="s">
        <v>603</v>
      </c>
      <c r="H33" s="38" t="s">
        <v>597</v>
      </c>
      <c r="I33" s="54">
        <v>33903026</v>
      </c>
      <c r="J33" s="100">
        <v>549.65</v>
      </c>
      <c r="K33" s="8"/>
      <c r="L33" s="109">
        <f t="shared" si="1"/>
        <v>0</v>
      </c>
      <c r="M33" s="109">
        <f t="shared" si="2"/>
        <v>0</v>
      </c>
      <c r="N33" s="120"/>
      <c r="O33" s="119">
        <f t="shared" si="3"/>
        <v>0</v>
      </c>
      <c r="P33" s="120"/>
      <c r="Q33" s="120"/>
      <c r="R33" s="120"/>
      <c r="S33" s="13">
        <f t="shared" si="4"/>
        <v>0</v>
      </c>
      <c r="T33" s="14" t="str">
        <f t="shared" si="0"/>
        <v>OK</v>
      </c>
      <c r="U33" s="197"/>
      <c r="V33" s="197"/>
      <c r="W33" s="197"/>
      <c r="X33" s="197"/>
      <c r="Y33" s="197"/>
      <c r="Z33" s="197"/>
      <c r="AA33" s="197"/>
      <c r="AB33" s="197"/>
      <c r="AC33" s="197"/>
      <c r="AD33" s="197"/>
      <c r="AE33" s="30"/>
      <c r="AF33" s="30"/>
      <c r="AG33" s="31"/>
      <c r="AH33" s="31"/>
      <c r="AI33" s="31"/>
      <c r="AJ33" s="31"/>
      <c r="AK33" s="31"/>
      <c r="AL33" s="31"/>
    </row>
    <row r="34" spans="1:38" ht="39.950000000000003" customHeight="1" x14ac:dyDescent="0.25">
      <c r="A34" s="309">
        <v>18</v>
      </c>
      <c r="B34" s="311" t="s">
        <v>509</v>
      </c>
      <c r="C34" s="82">
        <v>59</v>
      </c>
      <c r="D34" s="90" t="s">
        <v>571</v>
      </c>
      <c r="E34" s="91" t="s">
        <v>510</v>
      </c>
      <c r="F34" s="85" t="s">
        <v>472</v>
      </c>
      <c r="G34" s="97" t="s">
        <v>604</v>
      </c>
      <c r="H34" s="238" t="s">
        <v>597</v>
      </c>
      <c r="I34" s="97">
        <v>33903017</v>
      </c>
      <c r="J34" s="101">
        <v>241.02</v>
      </c>
      <c r="K34" s="8">
        <v>1</v>
      </c>
      <c r="L34" s="109">
        <f t="shared" si="1"/>
        <v>11</v>
      </c>
      <c r="M34" s="109">
        <f t="shared" si="2"/>
        <v>11</v>
      </c>
      <c r="N34" s="120">
        <f>20-10</f>
        <v>10</v>
      </c>
      <c r="O34" s="119">
        <f t="shared" si="3"/>
        <v>0</v>
      </c>
      <c r="P34" s="120"/>
      <c r="Q34" s="120"/>
      <c r="R34" s="120"/>
      <c r="S34" s="13">
        <f t="shared" si="4"/>
        <v>0</v>
      </c>
      <c r="T34" s="14" t="str">
        <f t="shared" si="0"/>
        <v>OK</v>
      </c>
      <c r="U34" s="197"/>
      <c r="V34" s="197"/>
      <c r="W34" s="197"/>
      <c r="X34" s="197"/>
      <c r="Y34" s="197"/>
      <c r="Z34" s="197"/>
      <c r="AA34" s="197"/>
      <c r="AB34" s="198">
        <v>11</v>
      </c>
      <c r="AC34" s="197"/>
      <c r="AD34" s="197"/>
      <c r="AE34" s="30"/>
      <c r="AF34" s="30"/>
      <c r="AG34" s="31"/>
      <c r="AH34" s="31"/>
      <c r="AI34" s="31"/>
      <c r="AJ34" s="31"/>
      <c r="AK34" s="31"/>
      <c r="AL34" s="31"/>
    </row>
    <row r="35" spans="1:38" ht="39.950000000000003" customHeight="1" x14ac:dyDescent="0.25">
      <c r="A35" s="310"/>
      <c r="B35" s="312"/>
      <c r="C35" s="82">
        <v>60</v>
      </c>
      <c r="D35" s="90" t="s">
        <v>572</v>
      </c>
      <c r="E35" s="91" t="s">
        <v>730</v>
      </c>
      <c r="F35" s="85" t="s">
        <v>472</v>
      </c>
      <c r="G35" s="97" t="s">
        <v>605</v>
      </c>
      <c r="H35" s="238" t="s">
        <v>597</v>
      </c>
      <c r="I35" s="97">
        <v>33903017</v>
      </c>
      <c r="J35" s="101">
        <v>285.95999999999998</v>
      </c>
      <c r="K35" s="8">
        <v>40</v>
      </c>
      <c r="L35" s="109">
        <f t="shared" si="1"/>
        <v>0</v>
      </c>
      <c r="M35" s="109">
        <f t="shared" si="2"/>
        <v>0</v>
      </c>
      <c r="N35" s="120">
        <f>-40</f>
        <v>-40</v>
      </c>
      <c r="O35" s="119">
        <f t="shared" si="3"/>
        <v>10</v>
      </c>
      <c r="P35" s="120"/>
      <c r="Q35" s="120"/>
      <c r="R35" s="120"/>
      <c r="S35" s="13">
        <f t="shared" si="4"/>
        <v>0</v>
      </c>
      <c r="T35" s="14" t="str">
        <f t="shared" si="0"/>
        <v>OK</v>
      </c>
      <c r="U35" s="197"/>
      <c r="V35" s="197"/>
      <c r="W35" s="197"/>
      <c r="X35" s="197"/>
      <c r="Y35" s="197"/>
      <c r="Z35" s="197"/>
      <c r="AA35" s="197"/>
      <c r="AB35" s="197"/>
      <c r="AC35" s="197"/>
      <c r="AD35" s="197"/>
      <c r="AE35" s="30"/>
      <c r="AF35" s="30"/>
      <c r="AG35" s="31"/>
      <c r="AH35" s="31"/>
      <c r="AI35" s="31"/>
      <c r="AJ35" s="31"/>
      <c r="AK35" s="31"/>
      <c r="AL35" s="31"/>
    </row>
    <row r="36" spans="1:38" ht="39.950000000000003" customHeight="1" x14ac:dyDescent="0.25">
      <c r="A36" s="310"/>
      <c r="B36" s="312"/>
      <c r="C36" s="82">
        <v>61</v>
      </c>
      <c r="D36" s="90" t="s">
        <v>573</v>
      </c>
      <c r="E36" s="91" t="s">
        <v>512</v>
      </c>
      <c r="F36" s="85" t="s">
        <v>472</v>
      </c>
      <c r="G36" s="97" t="s">
        <v>605</v>
      </c>
      <c r="H36" s="238" t="s">
        <v>597</v>
      </c>
      <c r="I36" s="97">
        <v>33903017</v>
      </c>
      <c r="J36" s="101">
        <v>652.70000000000005</v>
      </c>
      <c r="K36" s="8">
        <v>8</v>
      </c>
      <c r="L36" s="109">
        <f t="shared" si="1"/>
        <v>5</v>
      </c>
      <c r="M36" s="109">
        <f t="shared" si="2"/>
        <v>5</v>
      </c>
      <c r="N36" s="120"/>
      <c r="O36" s="119">
        <f t="shared" si="3"/>
        <v>2</v>
      </c>
      <c r="P36" s="120"/>
      <c r="Q36" s="120"/>
      <c r="R36" s="120"/>
      <c r="S36" s="13">
        <f t="shared" si="4"/>
        <v>3</v>
      </c>
      <c r="T36" s="14" t="str">
        <f t="shared" si="0"/>
        <v>OK</v>
      </c>
      <c r="U36" s="197"/>
      <c r="V36" s="197"/>
      <c r="W36" s="197"/>
      <c r="X36" s="197"/>
      <c r="Y36" s="197"/>
      <c r="Z36" s="198">
        <v>4</v>
      </c>
      <c r="AA36" s="197"/>
      <c r="AB36" s="197"/>
      <c r="AC36" s="197"/>
      <c r="AD36" s="198">
        <v>1</v>
      </c>
      <c r="AE36" s="30"/>
      <c r="AF36" s="30"/>
      <c r="AG36" s="31"/>
      <c r="AH36" s="31"/>
      <c r="AI36" s="31"/>
      <c r="AJ36" s="31"/>
      <c r="AK36" s="31"/>
      <c r="AL36" s="31"/>
    </row>
    <row r="37" spans="1:38" ht="39.950000000000003" customHeight="1" x14ac:dyDescent="0.25">
      <c r="A37" s="310"/>
      <c r="B37" s="312"/>
      <c r="C37" s="82">
        <v>62</v>
      </c>
      <c r="D37" s="92" t="s">
        <v>574</v>
      </c>
      <c r="E37" s="91" t="s">
        <v>513</v>
      </c>
      <c r="F37" s="85" t="s">
        <v>472</v>
      </c>
      <c r="G37" s="97" t="s">
        <v>605</v>
      </c>
      <c r="H37" s="238" t="s">
        <v>597</v>
      </c>
      <c r="I37" s="97">
        <v>33903017</v>
      </c>
      <c r="J37" s="101">
        <v>646.72</v>
      </c>
      <c r="K37" s="8"/>
      <c r="L37" s="109">
        <f t="shared" si="1"/>
        <v>0</v>
      </c>
      <c r="M37" s="109">
        <f t="shared" si="2"/>
        <v>0</v>
      </c>
      <c r="N37" s="120"/>
      <c r="O37" s="119">
        <f t="shared" si="3"/>
        <v>0</v>
      </c>
      <c r="P37" s="120"/>
      <c r="Q37" s="120"/>
      <c r="R37" s="120"/>
      <c r="S37" s="13">
        <f t="shared" si="4"/>
        <v>0</v>
      </c>
      <c r="T37" s="14" t="str">
        <f t="shared" si="0"/>
        <v>OK</v>
      </c>
      <c r="U37" s="197"/>
      <c r="V37" s="197"/>
      <c r="W37" s="197"/>
      <c r="X37" s="197"/>
      <c r="Y37" s="197"/>
      <c r="Z37" s="197"/>
      <c r="AA37" s="197"/>
      <c r="AB37" s="197"/>
      <c r="AC37" s="197"/>
      <c r="AD37" s="197"/>
      <c r="AE37" s="30"/>
      <c r="AF37" s="30"/>
      <c r="AG37" s="31"/>
      <c r="AH37" s="31"/>
      <c r="AI37" s="31"/>
      <c r="AJ37" s="31"/>
      <c r="AK37" s="31"/>
      <c r="AL37" s="31"/>
    </row>
    <row r="38" spans="1:38" ht="39.950000000000003" customHeight="1" x14ac:dyDescent="0.25">
      <c r="A38" s="310"/>
      <c r="B38" s="312"/>
      <c r="C38" s="82">
        <v>63</v>
      </c>
      <c r="D38" s="89" t="s">
        <v>575</v>
      </c>
      <c r="E38" s="87" t="s">
        <v>514</v>
      </c>
      <c r="F38" s="85" t="s">
        <v>472</v>
      </c>
      <c r="G38" s="97" t="s">
        <v>605</v>
      </c>
      <c r="H38" s="238" t="s">
        <v>597</v>
      </c>
      <c r="I38" s="97">
        <v>33903017</v>
      </c>
      <c r="J38" s="101">
        <v>1144.82</v>
      </c>
      <c r="K38" s="8">
        <v>1</v>
      </c>
      <c r="L38" s="109">
        <f t="shared" si="1"/>
        <v>0</v>
      </c>
      <c r="M38" s="109">
        <f t="shared" si="2"/>
        <v>0</v>
      </c>
      <c r="N38" s="120"/>
      <c r="O38" s="119">
        <f t="shared" si="3"/>
        <v>0</v>
      </c>
      <c r="P38" s="120"/>
      <c r="Q38" s="120"/>
      <c r="R38" s="120"/>
      <c r="S38" s="13">
        <f t="shared" si="4"/>
        <v>1</v>
      </c>
      <c r="T38" s="14" t="str">
        <f t="shared" si="0"/>
        <v>OK</v>
      </c>
      <c r="U38" s="197"/>
      <c r="V38" s="197"/>
      <c r="W38" s="197"/>
      <c r="X38" s="197"/>
      <c r="Y38" s="197"/>
      <c r="Z38" s="197"/>
      <c r="AA38" s="197"/>
      <c r="AB38" s="197"/>
      <c r="AC38" s="197"/>
      <c r="AD38" s="197"/>
      <c r="AE38" s="30"/>
      <c r="AF38" s="30"/>
      <c r="AG38" s="31"/>
      <c r="AH38" s="31"/>
      <c r="AI38" s="31"/>
      <c r="AJ38" s="31"/>
      <c r="AK38" s="31"/>
      <c r="AL38" s="31"/>
    </row>
    <row r="39" spans="1:38" ht="39.950000000000003" customHeight="1" x14ac:dyDescent="0.25">
      <c r="A39" s="310"/>
      <c r="B39" s="312"/>
      <c r="C39" s="82">
        <v>64</v>
      </c>
      <c r="D39" s="90" t="s">
        <v>576</v>
      </c>
      <c r="E39" s="91" t="s">
        <v>515</v>
      </c>
      <c r="F39" s="85" t="s">
        <v>472</v>
      </c>
      <c r="G39" s="97" t="s">
        <v>606</v>
      </c>
      <c r="H39" s="238" t="s">
        <v>597</v>
      </c>
      <c r="I39" s="97">
        <v>33903017</v>
      </c>
      <c r="J39" s="101">
        <v>2771.79</v>
      </c>
      <c r="K39" s="8">
        <v>1</v>
      </c>
      <c r="L39" s="109">
        <f t="shared" si="1"/>
        <v>0</v>
      </c>
      <c r="M39" s="109">
        <f t="shared" si="2"/>
        <v>0</v>
      </c>
      <c r="N39" s="120"/>
      <c r="O39" s="119">
        <f t="shared" si="3"/>
        <v>0</v>
      </c>
      <c r="P39" s="120"/>
      <c r="Q39" s="120"/>
      <c r="R39" s="120"/>
      <c r="S39" s="13">
        <f t="shared" si="4"/>
        <v>1</v>
      </c>
      <c r="T39" s="14" t="str">
        <f t="shared" si="0"/>
        <v>OK</v>
      </c>
      <c r="U39" s="197"/>
      <c r="V39" s="197"/>
      <c r="W39" s="197"/>
      <c r="X39" s="197"/>
      <c r="Y39" s="197"/>
      <c r="Z39" s="197"/>
      <c r="AA39" s="197"/>
      <c r="AB39" s="197"/>
      <c r="AC39" s="197"/>
      <c r="AD39" s="197"/>
      <c r="AE39" s="30"/>
      <c r="AF39" s="30"/>
      <c r="AG39" s="31"/>
      <c r="AH39" s="31"/>
      <c r="AI39" s="31"/>
      <c r="AJ39" s="31"/>
      <c r="AK39" s="31"/>
      <c r="AL39" s="31"/>
    </row>
    <row r="40" spans="1:38" ht="39.950000000000003" customHeight="1" x14ac:dyDescent="0.25">
      <c r="A40" s="310"/>
      <c r="B40" s="313"/>
      <c r="C40" s="82">
        <v>65</v>
      </c>
      <c r="D40" s="90" t="s">
        <v>577</v>
      </c>
      <c r="E40" s="91" t="s">
        <v>516</v>
      </c>
      <c r="F40" s="85" t="s">
        <v>472</v>
      </c>
      <c r="G40" s="97" t="s">
        <v>607</v>
      </c>
      <c r="H40" s="238" t="s">
        <v>597</v>
      </c>
      <c r="I40" s="97">
        <v>33903017</v>
      </c>
      <c r="J40" s="101">
        <v>1058.8599999999999</v>
      </c>
      <c r="K40" s="8"/>
      <c r="L40" s="109">
        <f t="shared" si="1"/>
        <v>2</v>
      </c>
      <c r="M40" s="109">
        <f t="shared" si="2"/>
        <v>2</v>
      </c>
      <c r="N40" s="120">
        <v>2</v>
      </c>
      <c r="O40" s="119">
        <f t="shared" si="3"/>
        <v>0</v>
      </c>
      <c r="P40" s="120"/>
      <c r="Q40" s="120"/>
      <c r="R40" s="120"/>
      <c r="S40" s="13">
        <f t="shared" si="4"/>
        <v>0</v>
      </c>
      <c r="T40" s="14" t="str">
        <f t="shared" si="0"/>
        <v>OK</v>
      </c>
      <c r="U40" s="197"/>
      <c r="V40" s="197"/>
      <c r="W40" s="197"/>
      <c r="X40" s="197"/>
      <c r="Y40" s="197"/>
      <c r="Z40" s="197"/>
      <c r="AA40" s="197"/>
      <c r="AB40" s="197"/>
      <c r="AC40" s="198">
        <v>2</v>
      </c>
      <c r="AD40" s="197"/>
      <c r="AE40" s="30"/>
      <c r="AF40" s="30"/>
      <c r="AG40" s="31"/>
      <c r="AH40" s="31"/>
      <c r="AI40" s="31"/>
      <c r="AJ40" s="31"/>
      <c r="AK40" s="31"/>
      <c r="AL40" s="31"/>
    </row>
    <row r="41" spans="1:38" ht="39.950000000000003" customHeight="1" x14ac:dyDescent="0.25">
      <c r="A41" s="75">
        <v>21</v>
      </c>
      <c r="B41" s="76" t="s">
        <v>517</v>
      </c>
      <c r="C41" s="77">
        <v>68</v>
      </c>
      <c r="D41" s="95" t="s">
        <v>578</v>
      </c>
      <c r="E41" s="94" t="s">
        <v>518</v>
      </c>
      <c r="F41" s="46" t="s">
        <v>519</v>
      </c>
      <c r="G41" s="54" t="s">
        <v>608</v>
      </c>
      <c r="H41" s="38" t="s">
        <v>597</v>
      </c>
      <c r="I41" s="54">
        <v>33903016</v>
      </c>
      <c r="J41" s="100">
        <v>56.81</v>
      </c>
      <c r="K41" s="8">
        <v>20</v>
      </c>
      <c r="L41" s="109">
        <f t="shared" si="1"/>
        <v>9</v>
      </c>
      <c r="M41" s="109">
        <f t="shared" si="2"/>
        <v>9</v>
      </c>
      <c r="N41" s="120"/>
      <c r="O41" s="119">
        <f t="shared" si="3"/>
        <v>5</v>
      </c>
      <c r="P41" s="120"/>
      <c r="Q41" s="120"/>
      <c r="R41" s="120"/>
      <c r="S41" s="13">
        <f t="shared" si="4"/>
        <v>11</v>
      </c>
      <c r="T41" s="14" t="str">
        <f t="shared" si="0"/>
        <v>OK</v>
      </c>
      <c r="U41" s="197"/>
      <c r="V41" s="197"/>
      <c r="W41" s="197"/>
      <c r="X41" s="197"/>
      <c r="Y41" s="197"/>
      <c r="Z41" s="197"/>
      <c r="AA41" s="198">
        <v>9</v>
      </c>
      <c r="AB41" s="197"/>
      <c r="AC41" s="197"/>
      <c r="AD41" s="197"/>
      <c r="AE41" s="30"/>
      <c r="AF41" s="30"/>
      <c r="AG41" s="31"/>
      <c r="AH41" s="31"/>
      <c r="AI41" s="31"/>
      <c r="AJ41" s="31"/>
      <c r="AK41" s="31"/>
      <c r="AL41" s="31"/>
    </row>
    <row r="42" spans="1:38" ht="39.950000000000003" customHeight="1" x14ac:dyDescent="0.25">
      <c r="A42" s="309">
        <v>23</v>
      </c>
      <c r="B42" s="311" t="s">
        <v>520</v>
      </c>
      <c r="C42" s="82">
        <v>75</v>
      </c>
      <c r="D42" s="83" t="s">
        <v>579</v>
      </c>
      <c r="E42" s="84" t="s">
        <v>521</v>
      </c>
      <c r="F42" s="85" t="s">
        <v>522</v>
      </c>
      <c r="G42" s="97" t="s">
        <v>609</v>
      </c>
      <c r="H42" s="238" t="s">
        <v>597</v>
      </c>
      <c r="I42" s="97">
        <v>33903017</v>
      </c>
      <c r="J42" s="101">
        <v>13.87</v>
      </c>
      <c r="K42" s="8">
        <v>3</v>
      </c>
      <c r="L42" s="109">
        <f t="shared" si="1"/>
        <v>0</v>
      </c>
      <c r="M42" s="109">
        <f t="shared" si="2"/>
        <v>0</v>
      </c>
      <c r="N42" s="120"/>
      <c r="O42" s="119">
        <f t="shared" si="3"/>
        <v>0</v>
      </c>
      <c r="P42" s="120"/>
      <c r="Q42" s="120"/>
      <c r="R42" s="120"/>
      <c r="S42" s="13">
        <f t="shared" si="4"/>
        <v>3</v>
      </c>
      <c r="T42" s="14" t="str">
        <f t="shared" si="0"/>
        <v>OK</v>
      </c>
      <c r="U42" s="197"/>
      <c r="V42" s="197"/>
      <c r="W42" s="197"/>
      <c r="X42" s="197"/>
      <c r="Y42" s="197"/>
      <c r="Z42" s="197"/>
      <c r="AA42" s="197"/>
      <c r="AB42" s="197"/>
      <c r="AC42" s="197"/>
      <c r="AD42" s="197"/>
      <c r="AE42" s="30"/>
      <c r="AF42" s="30"/>
      <c r="AG42" s="31"/>
      <c r="AH42" s="31"/>
      <c r="AI42" s="31"/>
      <c r="AJ42" s="31"/>
      <c r="AK42" s="31"/>
      <c r="AL42" s="31"/>
    </row>
    <row r="43" spans="1:38" ht="39.950000000000003" customHeight="1" x14ac:dyDescent="0.25">
      <c r="A43" s="310"/>
      <c r="B43" s="312"/>
      <c r="C43" s="82">
        <v>76</v>
      </c>
      <c r="D43" s="83" t="s">
        <v>580</v>
      </c>
      <c r="E43" s="84" t="s">
        <v>523</v>
      </c>
      <c r="F43" s="85" t="s">
        <v>524</v>
      </c>
      <c r="G43" s="97">
        <v>3816046</v>
      </c>
      <c r="H43" s="238" t="s">
        <v>597</v>
      </c>
      <c r="I43" s="97">
        <v>33903016</v>
      </c>
      <c r="J43" s="101">
        <v>24.91</v>
      </c>
      <c r="K43" s="8">
        <v>2</v>
      </c>
      <c r="L43" s="109">
        <f t="shared" si="1"/>
        <v>0</v>
      </c>
      <c r="M43" s="109">
        <f t="shared" si="2"/>
        <v>0</v>
      </c>
      <c r="N43" s="120"/>
      <c r="O43" s="119">
        <f t="shared" si="3"/>
        <v>0</v>
      </c>
      <c r="P43" s="120"/>
      <c r="Q43" s="120"/>
      <c r="R43" s="120"/>
      <c r="S43" s="13">
        <f t="shared" si="4"/>
        <v>2</v>
      </c>
      <c r="T43" s="14" t="str">
        <f t="shared" si="0"/>
        <v>OK</v>
      </c>
      <c r="U43" s="197"/>
      <c r="V43" s="197"/>
      <c r="W43" s="197"/>
      <c r="X43" s="197"/>
      <c r="Y43" s="197"/>
      <c r="Z43" s="197"/>
      <c r="AA43" s="197"/>
      <c r="AB43" s="197"/>
      <c r="AC43" s="197"/>
      <c r="AD43" s="197"/>
      <c r="AE43" s="30"/>
      <c r="AF43" s="30"/>
      <c r="AG43" s="31"/>
      <c r="AH43" s="31"/>
      <c r="AI43" s="31"/>
      <c r="AJ43" s="31"/>
      <c r="AK43" s="31"/>
      <c r="AL43" s="31"/>
    </row>
    <row r="44" spans="1:38" ht="39.950000000000003" customHeight="1" x14ac:dyDescent="0.25">
      <c r="A44" s="310"/>
      <c r="B44" s="313"/>
      <c r="C44" s="82">
        <v>77</v>
      </c>
      <c r="D44" s="83" t="s">
        <v>581</v>
      </c>
      <c r="E44" s="84" t="s">
        <v>523</v>
      </c>
      <c r="F44" s="85" t="s">
        <v>525</v>
      </c>
      <c r="G44" s="97">
        <v>36021004</v>
      </c>
      <c r="H44" s="238" t="s">
        <v>597</v>
      </c>
      <c r="I44" s="97">
        <v>33903011</v>
      </c>
      <c r="J44" s="101">
        <v>27.94</v>
      </c>
      <c r="K44" s="8">
        <v>5</v>
      </c>
      <c r="L44" s="109">
        <f t="shared" si="1"/>
        <v>0</v>
      </c>
      <c r="M44" s="109">
        <f t="shared" si="2"/>
        <v>0</v>
      </c>
      <c r="N44" s="120"/>
      <c r="O44" s="119">
        <f t="shared" si="3"/>
        <v>1</v>
      </c>
      <c r="P44" s="120"/>
      <c r="Q44" s="120"/>
      <c r="R44" s="120"/>
      <c r="S44" s="13">
        <f t="shared" si="4"/>
        <v>5</v>
      </c>
      <c r="T44" s="14" t="str">
        <f t="shared" si="0"/>
        <v>OK</v>
      </c>
      <c r="U44" s="197"/>
      <c r="V44" s="197"/>
      <c r="W44" s="197"/>
      <c r="X44" s="197"/>
      <c r="Y44" s="197"/>
      <c r="Z44" s="197"/>
      <c r="AA44" s="197"/>
      <c r="AB44" s="197"/>
      <c r="AC44" s="197"/>
      <c r="AD44" s="197"/>
      <c r="AE44" s="30"/>
      <c r="AF44" s="30"/>
      <c r="AG44" s="31"/>
      <c r="AH44" s="31"/>
      <c r="AI44" s="31"/>
      <c r="AJ44" s="31"/>
      <c r="AK44" s="31"/>
      <c r="AL44" s="31"/>
    </row>
    <row r="45" spans="1:38" ht="39.950000000000003" customHeight="1" x14ac:dyDescent="0.25">
      <c r="A45" s="75">
        <v>24</v>
      </c>
      <c r="B45" s="76" t="s">
        <v>526</v>
      </c>
      <c r="C45" s="77">
        <v>78</v>
      </c>
      <c r="D45" s="96" t="s">
        <v>582</v>
      </c>
      <c r="E45" s="68" t="s">
        <v>527</v>
      </c>
      <c r="F45" s="46" t="s">
        <v>522</v>
      </c>
      <c r="G45" s="54" t="s">
        <v>610</v>
      </c>
      <c r="H45" s="38" t="s">
        <v>597</v>
      </c>
      <c r="I45" s="54">
        <v>33903017</v>
      </c>
      <c r="J45" s="100">
        <v>250</v>
      </c>
      <c r="K45" s="8"/>
      <c r="L45" s="109">
        <f t="shared" si="1"/>
        <v>0</v>
      </c>
      <c r="M45" s="109">
        <f t="shared" si="2"/>
        <v>0</v>
      </c>
      <c r="N45" s="120"/>
      <c r="O45" s="119">
        <f t="shared" si="3"/>
        <v>0</v>
      </c>
      <c r="P45" s="120"/>
      <c r="Q45" s="120"/>
      <c r="R45" s="120"/>
      <c r="S45" s="13">
        <f t="shared" si="4"/>
        <v>0</v>
      </c>
      <c r="T45" s="14" t="str">
        <f t="shared" si="0"/>
        <v>OK</v>
      </c>
      <c r="U45" s="197"/>
      <c r="V45" s="197"/>
      <c r="W45" s="197"/>
      <c r="X45" s="197"/>
      <c r="Y45" s="197"/>
      <c r="Z45" s="197"/>
      <c r="AA45" s="197"/>
      <c r="AB45" s="197"/>
      <c r="AC45" s="197"/>
      <c r="AD45" s="197"/>
      <c r="AE45" s="30"/>
      <c r="AF45" s="30"/>
      <c r="AG45" s="31"/>
      <c r="AH45" s="31"/>
      <c r="AI45" s="31"/>
      <c r="AJ45" s="31"/>
      <c r="AK45" s="31"/>
      <c r="AL45" s="31"/>
    </row>
    <row r="46" spans="1:38" ht="39.950000000000003" customHeight="1" x14ac:dyDescent="0.25">
      <c r="A46" s="309">
        <v>30</v>
      </c>
      <c r="B46" s="311" t="s">
        <v>528</v>
      </c>
      <c r="C46" s="82">
        <v>84</v>
      </c>
      <c r="D46" s="92" t="s">
        <v>583</v>
      </c>
      <c r="E46" s="91" t="s">
        <v>529</v>
      </c>
      <c r="F46" s="85" t="s">
        <v>530</v>
      </c>
      <c r="G46" s="97" t="s">
        <v>611</v>
      </c>
      <c r="H46" s="238" t="s">
        <v>597</v>
      </c>
      <c r="I46" s="97">
        <v>33903017</v>
      </c>
      <c r="J46" s="101">
        <v>1357.6</v>
      </c>
      <c r="K46" s="8"/>
      <c r="L46" s="109">
        <f t="shared" si="1"/>
        <v>0</v>
      </c>
      <c r="M46" s="109">
        <f t="shared" si="2"/>
        <v>0</v>
      </c>
      <c r="N46" s="120"/>
      <c r="O46" s="119">
        <f t="shared" si="3"/>
        <v>0</v>
      </c>
      <c r="P46" s="120"/>
      <c r="Q46" s="120"/>
      <c r="R46" s="120"/>
      <c r="S46" s="13">
        <f t="shared" si="4"/>
        <v>0</v>
      </c>
      <c r="T46" s="14" t="str">
        <f t="shared" si="0"/>
        <v>OK</v>
      </c>
      <c r="U46" s="197"/>
      <c r="V46" s="197"/>
      <c r="W46" s="197"/>
      <c r="X46" s="197"/>
      <c r="Y46" s="197"/>
      <c r="Z46" s="197"/>
      <c r="AA46" s="197"/>
      <c r="AB46" s="197"/>
      <c r="AC46" s="197"/>
      <c r="AD46" s="197"/>
      <c r="AE46" s="30"/>
      <c r="AF46" s="30"/>
      <c r="AG46" s="31"/>
      <c r="AH46" s="31"/>
      <c r="AI46" s="31"/>
      <c r="AJ46" s="31"/>
      <c r="AK46" s="31"/>
      <c r="AL46" s="31"/>
    </row>
    <row r="47" spans="1:38" ht="39.950000000000003" customHeight="1" x14ac:dyDescent="0.25">
      <c r="A47" s="310"/>
      <c r="B47" s="312"/>
      <c r="C47" s="82">
        <v>85</v>
      </c>
      <c r="D47" s="92" t="s">
        <v>584</v>
      </c>
      <c r="E47" s="91" t="s">
        <v>529</v>
      </c>
      <c r="F47" s="85" t="s">
        <v>530</v>
      </c>
      <c r="G47" s="97" t="s">
        <v>611</v>
      </c>
      <c r="H47" s="238" t="s">
        <v>597</v>
      </c>
      <c r="I47" s="97">
        <v>33903017</v>
      </c>
      <c r="J47" s="101">
        <v>1413.46</v>
      </c>
      <c r="K47" s="8"/>
      <c r="L47" s="109">
        <f t="shared" si="1"/>
        <v>0</v>
      </c>
      <c r="M47" s="109">
        <f t="shared" si="2"/>
        <v>0</v>
      </c>
      <c r="N47" s="120"/>
      <c r="O47" s="119">
        <f t="shared" si="3"/>
        <v>0</v>
      </c>
      <c r="P47" s="120"/>
      <c r="Q47" s="120"/>
      <c r="R47" s="120"/>
      <c r="S47" s="13">
        <f t="shared" si="4"/>
        <v>0</v>
      </c>
      <c r="T47" s="14" t="str">
        <f t="shared" si="0"/>
        <v>OK</v>
      </c>
      <c r="U47" s="197"/>
      <c r="V47" s="197"/>
      <c r="W47" s="197"/>
      <c r="X47" s="197"/>
      <c r="Y47" s="197"/>
      <c r="Z47" s="197"/>
      <c r="AA47" s="197"/>
      <c r="AB47" s="197"/>
      <c r="AC47" s="197"/>
      <c r="AD47" s="197"/>
      <c r="AE47" s="30"/>
      <c r="AF47" s="30"/>
      <c r="AG47" s="31"/>
      <c r="AH47" s="31"/>
      <c r="AI47" s="31"/>
      <c r="AJ47" s="31"/>
      <c r="AK47" s="31"/>
      <c r="AL47" s="31"/>
    </row>
    <row r="48" spans="1:38" ht="39.950000000000003" customHeight="1" x14ac:dyDescent="0.25">
      <c r="A48" s="310"/>
      <c r="B48" s="312"/>
      <c r="C48" s="82">
        <v>86</v>
      </c>
      <c r="D48" s="92" t="s">
        <v>585</v>
      </c>
      <c r="E48" s="91" t="s">
        <v>529</v>
      </c>
      <c r="F48" s="85" t="s">
        <v>530</v>
      </c>
      <c r="G48" s="97" t="s">
        <v>611</v>
      </c>
      <c r="H48" s="238" t="s">
        <v>597</v>
      </c>
      <c r="I48" s="97">
        <v>33903017</v>
      </c>
      <c r="J48" s="101">
        <v>1452.36</v>
      </c>
      <c r="K48" s="8"/>
      <c r="L48" s="109">
        <f t="shared" si="1"/>
        <v>0</v>
      </c>
      <c r="M48" s="109">
        <f t="shared" si="2"/>
        <v>0</v>
      </c>
      <c r="N48" s="120"/>
      <c r="O48" s="119">
        <f t="shared" si="3"/>
        <v>0</v>
      </c>
      <c r="P48" s="120"/>
      <c r="Q48" s="120"/>
      <c r="R48" s="120"/>
      <c r="S48" s="13">
        <f t="shared" si="4"/>
        <v>0</v>
      </c>
      <c r="T48" s="14" t="str">
        <f t="shared" si="0"/>
        <v>OK</v>
      </c>
      <c r="U48" s="197"/>
      <c r="V48" s="197"/>
      <c r="W48" s="197"/>
      <c r="X48" s="197"/>
      <c r="Y48" s="197"/>
      <c r="Z48" s="197"/>
      <c r="AA48" s="197"/>
      <c r="AB48" s="197"/>
      <c r="AC48" s="197"/>
      <c r="AD48" s="197"/>
      <c r="AE48" s="30"/>
      <c r="AF48" s="30"/>
      <c r="AG48" s="31"/>
      <c r="AH48" s="31"/>
      <c r="AI48" s="31"/>
      <c r="AJ48" s="31"/>
      <c r="AK48" s="31"/>
      <c r="AL48" s="31"/>
    </row>
    <row r="49" spans="1:38" ht="39.950000000000003" customHeight="1" x14ac:dyDescent="0.25">
      <c r="A49" s="310"/>
      <c r="B49" s="313"/>
      <c r="C49" s="82">
        <v>87</v>
      </c>
      <c r="D49" s="92" t="s">
        <v>586</v>
      </c>
      <c r="E49" s="91" t="s">
        <v>529</v>
      </c>
      <c r="F49" s="85" t="s">
        <v>530</v>
      </c>
      <c r="G49" s="97" t="s">
        <v>611</v>
      </c>
      <c r="H49" s="238" t="s">
        <v>597</v>
      </c>
      <c r="I49" s="97">
        <v>33903017</v>
      </c>
      <c r="J49" s="101">
        <v>1462.34</v>
      </c>
      <c r="K49" s="8"/>
      <c r="L49" s="109">
        <f t="shared" si="1"/>
        <v>0</v>
      </c>
      <c r="M49" s="109">
        <f t="shared" si="2"/>
        <v>0</v>
      </c>
      <c r="N49" s="120"/>
      <c r="O49" s="119">
        <f t="shared" si="3"/>
        <v>0</v>
      </c>
      <c r="P49" s="120"/>
      <c r="Q49" s="120"/>
      <c r="R49" s="120"/>
      <c r="S49" s="13">
        <f t="shared" si="4"/>
        <v>0</v>
      </c>
      <c r="T49" s="14" t="str">
        <f t="shared" si="0"/>
        <v>OK</v>
      </c>
      <c r="U49" s="197"/>
      <c r="V49" s="197"/>
      <c r="W49" s="197"/>
      <c r="X49" s="197"/>
      <c r="Y49" s="197"/>
      <c r="Z49" s="197"/>
      <c r="AA49" s="197"/>
      <c r="AB49" s="197"/>
      <c r="AC49" s="197"/>
      <c r="AD49" s="197"/>
      <c r="AE49" s="30"/>
      <c r="AF49" s="30"/>
      <c r="AG49" s="31"/>
      <c r="AH49" s="31"/>
      <c r="AI49" s="31"/>
      <c r="AJ49" s="31"/>
      <c r="AK49" s="31"/>
      <c r="AL49" s="31"/>
    </row>
    <row r="50" spans="1:38" ht="39.950000000000003" customHeight="1" x14ac:dyDescent="0.25">
      <c r="A50" s="305">
        <v>32</v>
      </c>
      <c r="B50" s="307" t="s">
        <v>532</v>
      </c>
      <c r="C50" s="77">
        <v>89</v>
      </c>
      <c r="D50" s="95" t="s">
        <v>587</v>
      </c>
      <c r="E50" s="94" t="s">
        <v>533</v>
      </c>
      <c r="F50" s="46" t="s">
        <v>531</v>
      </c>
      <c r="G50" s="54" t="s">
        <v>612</v>
      </c>
      <c r="H50" s="38" t="s">
        <v>597</v>
      </c>
      <c r="I50" s="54">
        <v>33903041</v>
      </c>
      <c r="J50" s="100">
        <v>68.25</v>
      </c>
      <c r="K50" s="8"/>
      <c r="L50" s="109">
        <f t="shared" si="1"/>
        <v>0</v>
      </c>
      <c r="M50" s="109">
        <f t="shared" si="2"/>
        <v>0</v>
      </c>
      <c r="N50" s="120"/>
      <c r="O50" s="119">
        <f t="shared" si="3"/>
        <v>0</v>
      </c>
      <c r="P50" s="120"/>
      <c r="Q50" s="120"/>
      <c r="R50" s="120"/>
      <c r="S50" s="13">
        <f t="shared" si="4"/>
        <v>0</v>
      </c>
      <c r="T50" s="14" t="str">
        <f t="shared" si="0"/>
        <v>OK</v>
      </c>
      <c r="U50" s="197"/>
      <c r="V50" s="197"/>
      <c r="W50" s="197"/>
      <c r="X50" s="197"/>
      <c r="Y50" s="197"/>
      <c r="Z50" s="197"/>
      <c r="AA50" s="197"/>
      <c r="AB50" s="197"/>
      <c r="AC50" s="197"/>
      <c r="AD50" s="197"/>
      <c r="AE50" s="30"/>
      <c r="AF50" s="30"/>
      <c r="AG50" s="31"/>
      <c r="AH50" s="31"/>
      <c r="AI50" s="31"/>
      <c r="AJ50" s="31"/>
      <c r="AK50" s="31"/>
      <c r="AL50" s="31"/>
    </row>
    <row r="51" spans="1:38" ht="39.950000000000003" customHeight="1" x14ac:dyDescent="0.25">
      <c r="A51" s="315"/>
      <c r="B51" s="314"/>
      <c r="C51" s="77">
        <v>90</v>
      </c>
      <c r="D51" s="95" t="s">
        <v>588</v>
      </c>
      <c r="E51" s="94" t="s">
        <v>534</v>
      </c>
      <c r="F51" s="46" t="s">
        <v>531</v>
      </c>
      <c r="G51" s="54" t="s">
        <v>612</v>
      </c>
      <c r="H51" s="38" t="s">
        <v>597</v>
      </c>
      <c r="I51" s="54">
        <v>33903041</v>
      </c>
      <c r="J51" s="100">
        <v>72.45</v>
      </c>
      <c r="K51" s="8"/>
      <c r="L51" s="109">
        <f t="shared" si="1"/>
        <v>0</v>
      </c>
      <c r="M51" s="109">
        <f t="shared" si="2"/>
        <v>0</v>
      </c>
      <c r="N51" s="120"/>
      <c r="O51" s="119">
        <f t="shared" si="3"/>
        <v>0</v>
      </c>
      <c r="P51" s="120"/>
      <c r="Q51" s="120"/>
      <c r="R51" s="120"/>
      <c r="S51" s="13">
        <f t="shared" si="4"/>
        <v>0</v>
      </c>
      <c r="T51" s="14" t="str">
        <f t="shared" si="0"/>
        <v>OK</v>
      </c>
      <c r="U51" s="197"/>
      <c r="V51" s="197"/>
      <c r="W51" s="197"/>
      <c r="X51" s="197"/>
      <c r="Y51" s="197"/>
      <c r="Z51" s="197"/>
      <c r="AA51" s="197"/>
      <c r="AB51" s="197"/>
      <c r="AC51" s="197"/>
      <c r="AD51" s="197"/>
      <c r="AE51" s="30"/>
      <c r="AF51" s="30"/>
      <c r="AG51" s="31"/>
      <c r="AH51" s="31"/>
      <c r="AI51" s="31"/>
      <c r="AJ51" s="31"/>
      <c r="AK51" s="31"/>
      <c r="AL51" s="31"/>
    </row>
    <row r="52" spans="1:38" ht="39.950000000000003" customHeight="1" x14ac:dyDescent="0.25">
      <c r="A52" s="315"/>
      <c r="B52" s="314"/>
      <c r="C52" s="77">
        <v>91</v>
      </c>
      <c r="D52" s="95" t="s">
        <v>589</v>
      </c>
      <c r="E52" s="94" t="s">
        <v>535</v>
      </c>
      <c r="F52" s="46" t="s">
        <v>531</v>
      </c>
      <c r="G52" s="54" t="s">
        <v>612</v>
      </c>
      <c r="H52" s="38" t="s">
        <v>597</v>
      </c>
      <c r="I52" s="54">
        <v>33903041</v>
      </c>
      <c r="J52" s="100">
        <v>71.400000000000006</v>
      </c>
      <c r="K52" s="8"/>
      <c r="L52" s="109">
        <f t="shared" si="1"/>
        <v>0</v>
      </c>
      <c r="M52" s="109">
        <f t="shared" si="2"/>
        <v>0</v>
      </c>
      <c r="N52" s="120"/>
      <c r="O52" s="119">
        <f t="shared" si="3"/>
        <v>0</v>
      </c>
      <c r="P52" s="120"/>
      <c r="Q52" s="120"/>
      <c r="R52" s="120"/>
      <c r="S52" s="13">
        <f t="shared" si="4"/>
        <v>0</v>
      </c>
      <c r="T52" s="14" t="str">
        <f t="shared" si="0"/>
        <v>OK</v>
      </c>
      <c r="U52" s="197"/>
      <c r="V52" s="197"/>
      <c r="W52" s="197"/>
      <c r="X52" s="197"/>
      <c r="Y52" s="197"/>
      <c r="Z52" s="197"/>
      <c r="AA52" s="197"/>
      <c r="AB52" s="197"/>
      <c r="AC52" s="197"/>
      <c r="AD52" s="197"/>
      <c r="AE52" s="30"/>
      <c r="AF52" s="30"/>
      <c r="AG52" s="31"/>
      <c r="AH52" s="31"/>
      <c r="AI52" s="31"/>
      <c r="AJ52" s="31"/>
      <c r="AK52" s="31"/>
      <c r="AL52" s="31"/>
    </row>
    <row r="53" spans="1:38" ht="39.950000000000003" customHeight="1" x14ac:dyDescent="0.25">
      <c r="A53" s="315"/>
      <c r="B53" s="314"/>
      <c r="C53" s="77">
        <v>92</v>
      </c>
      <c r="D53" s="95" t="s">
        <v>590</v>
      </c>
      <c r="E53" s="94" t="s">
        <v>536</v>
      </c>
      <c r="F53" s="46" t="s">
        <v>531</v>
      </c>
      <c r="G53" s="54" t="s">
        <v>612</v>
      </c>
      <c r="H53" s="38" t="s">
        <v>597</v>
      </c>
      <c r="I53" s="54">
        <v>33903041</v>
      </c>
      <c r="J53" s="100">
        <v>99.75</v>
      </c>
      <c r="K53" s="8"/>
      <c r="L53" s="109">
        <f t="shared" si="1"/>
        <v>0</v>
      </c>
      <c r="M53" s="109">
        <f t="shared" si="2"/>
        <v>0</v>
      </c>
      <c r="N53" s="120"/>
      <c r="O53" s="119">
        <f t="shared" si="3"/>
        <v>0</v>
      </c>
      <c r="P53" s="120"/>
      <c r="Q53" s="120"/>
      <c r="R53" s="120"/>
      <c r="S53" s="13">
        <f t="shared" si="4"/>
        <v>0</v>
      </c>
      <c r="T53" s="14" t="str">
        <f t="shared" si="0"/>
        <v>OK</v>
      </c>
      <c r="U53" s="197"/>
      <c r="V53" s="197"/>
      <c r="W53" s="197"/>
      <c r="X53" s="197"/>
      <c r="Y53" s="197"/>
      <c r="Z53" s="197"/>
      <c r="AA53" s="197"/>
      <c r="AB53" s="197"/>
      <c r="AC53" s="197"/>
      <c r="AD53" s="197"/>
      <c r="AE53" s="30"/>
      <c r="AF53" s="30"/>
      <c r="AG53" s="31"/>
      <c r="AH53" s="31"/>
      <c r="AI53" s="31"/>
      <c r="AJ53" s="31"/>
      <c r="AK53" s="31"/>
      <c r="AL53" s="31"/>
    </row>
    <row r="54" spans="1:38" ht="39.950000000000003" customHeight="1" x14ac:dyDescent="0.25">
      <c r="A54" s="315"/>
      <c r="B54" s="314"/>
      <c r="C54" s="77">
        <v>93</v>
      </c>
      <c r="D54" s="95" t="s">
        <v>591</v>
      </c>
      <c r="E54" s="94" t="s">
        <v>537</v>
      </c>
      <c r="F54" s="46" t="s">
        <v>531</v>
      </c>
      <c r="G54" s="54" t="s">
        <v>612</v>
      </c>
      <c r="H54" s="38" t="s">
        <v>597</v>
      </c>
      <c r="I54" s="54">
        <v>33903041</v>
      </c>
      <c r="J54" s="100">
        <v>136.5</v>
      </c>
      <c r="K54" s="8"/>
      <c r="L54" s="109">
        <f t="shared" si="1"/>
        <v>0</v>
      </c>
      <c r="M54" s="109">
        <f t="shared" si="2"/>
        <v>0</v>
      </c>
      <c r="N54" s="120"/>
      <c r="O54" s="119">
        <f t="shared" si="3"/>
        <v>0</v>
      </c>
      <c r="P54" s="120"/>
      <c r="Q54" s="120"/>
      <c r="R54" s="120"/>
      <c r="S54" s="13">
        <f t="shared" si="4"/>
        <v>0</v>
      </c>
      <c r="T54" s="14" t="str">
        <f t="shared" si="0"/>
        <v>OK</v>
      </c>
      <c r="U54" s="197"/>
      <c r="V54" s="197"/>
      <c r="W54" s="197"/>
      <c r="X54" s="197"/>
      <c r="Y54" s="197"/>
      <c r="Z54" s="197"/>
      <c r="AA54" s="197"/>
      <c r="AB54" s="197"/>
      <c r="AC54" s="197"/>
      <c r="AD54" s="197"/>
      <c r="AE54" s="30"/>
      <c r="AF54" s="30"/>
      <c r="AG54" s="31"/>
      <c r="AH54" s="31"/>
      <c r="AI54" s="31"/>
      <c r="AJ54" s="31"/>
      <c r="AK54" s="31"/>
      <c r="AL54" s="31"/>
    </row>
    <row r="55" spans="1:38" ht="39.950000000000003" customHeight="1" x14ac:dyDescent="0.25">
      <c r="A55" s="315"/>
      <c r="B55" s="314"/>
      <c r="C55" s="77">
        <v>94</v>
      </c>
      <c r="D55" s="95" t="s">
        <v>592</v>
      </c>
      <c r="E55" s="94" t="s">
        <v>534</v>
      </c>
      <c r="F55" s="46" t="s">
        <v>531</v>
      </c>
      <c r="G55" s="54" t="s">
        <v>612</v>
      </c>
      <c r="H55" s="38" t="s">
        <v>597</v>
      </c>
      <c r="I55" s="54">
        <v>33903041</v>
      </c>
      <c r="J55" s="100">
        <v>72.45</v>
      </c>
      <c r="K55" s="8"/>
      <c r="L55" s="109">
        <f t="shared" si="1"/>
        <v>0</v>
      </c>
      <c r="M55" s="109">
        <f t="shared" si="2"/>
        <v>0</v>
      </c>
      <c r="N55" s="120"/>
      <c r="O55" s="119">
        <f t="shared" si="3"/>
        <v>0</v>
      </c>
      <c r="P55" s="120"/>
      <c r="Q55" s="120"/>
      <c r="R55" s="120"/>
      <c r="S55" s="13">
        <f t="shared" si="4"/>
        <v>0</v>
      </c>
      <c r="T55" s="14" t="str">
        <f t="shared" si="0"/>
        <v>OK</v>
      </c>
      <c r="U55" s="197"/>
      <c r="V55" s="197"/>
      <c r="W55" s="197"/>
      <c r="X55" s="197"/>
      <c r="Y55" s="197"/>
      <c r="Z55" s="197"/>
      <c r="AA55" s="197"/>
      <c r="AB55" s="197"/>
      <c r="AC55" s="197"/>
      <c r="AD55" s="197"/>
      <c r="AE55" s="30"/>
      <c r="AF55" s="30"/>
      <c r="AG55" s="31"/>
      <c r="AH55" s="31"/>
      <c r="AI55" s="31"/>
      <c r="AJ55" s="31"/>
      <c r="AK55" s="31"/>
      <c r="AL55" s="31"/>
    </row>
    <row r="56" spans="1:38" ht="39.950000000000003" customHeight="1" x14ac:dyDescent="0.25">
      <c r="A56" s="315"/>
      <c r="B56" s="314"/>
      <c r="C56" s="77">
        <v>95</v>
      </c>
      <c r="D56" s="95" t="s">
        <v>593</v>
      </c>
      <c r="E56" s="94" t="s">
        <v>535</v>
      </c>
      <c r="F56" s="46" t="s">
        <v>531</v>
      </c>
      <c r="G56" s="54" t="s">
        <v>612</v>
      </c>
      <c r="H56" s="38" t="s">
        <v>597</v>
      </c>
      <c r="I56" s="54">
        <v>33903041</v>
      </c>
      <c r="J56" s="100">
        <v>71.400000000000006</v>
      </c>
      <c r="K56" s="8"/>
      <c r="L56" s="109">
        <f t="shared" si="1"/>
        <v>0</v>
      </c>
      <c r="M56" s="109">
        <f t="shared" si="2"/>
        <v>0</v>
      </c>
      <c r="N56" s="120"/>
      <c r="O56" s="119">
        <f t="shared" si="3"/>
        <v>0</v>
      </c>
      <c r="P56" s="120"/>
      <c r="Q56" s="120"/>
      <c r="R56" s="120"/>
      <c r="S56" s="13">
        <f t="shared" si="4"/>
        <v>0</v>
      </c>
      <c r="T56" s="14" t="str">
        <f t="shared" si="0"/>
        <v>OK</v>
      </c>
      <c r="U56" s="197"/>
      <c r="V56" s="197"/>
      <c r="W56" s="197"/>
      <c r="X56" s="197"/>
      <c r="Y56" s="197"/>
      <c r="Z56" s="197"/>
      <c r="AA56" s="197"/>
      <c r="AB56" s="197"/>
      <c r="AC56" s="197"/>
      <c r="AD56" s="197"/>
      <c r="AE56" s="30"/>
      <c r="AF56" s="30"/>
      <c r="AG56" s="31"/>
      <c r="AH56" s="31"/>
      <c r="AI56" s="31"/>
      <c r="AJ56" s="31"/>
      <c r="AK56" s="31"/>
      <c r="AL56" s="31"/>
    </row>
    <row r="57" spans="1:38" ht="39.950000000000003" customHeight="1" x14ac:dyDescent="0.25">
      <c r="A57" s="315"/>
      <c r="B57" s="308"/>
      <c r="C57" s="77">
        <v>96</v>
      </c>
      <c r="D57" s="67" t="s">
        <v>594</v>
      </c>
      <c r="E57" s="68" t="s">
        <v>537</v>
      </c>
      <c r="F57" s="46" t="s">
        <v>531</v>
      </c>
      <c r="G57" s="54" t="s">
        <v>612</v>
      </c>
      <c r="H57" s="38" t="s">
        <v>597</v>
      </c>
      <c r="I57" s="54">
        <v>33903041</v>
      </c>
      <c r="J57" s="100">
        <v>136.5</v>
      </c>
      <c r="K57" s="8"/>
      <c r="L57" s="109">
        <f t="shared" si="1"/>
        <v>0</v>
      </c>
      <c r="M57" s="109">
        <f t="shared" si="2"/>
        <v>0</v>
      </c>
      <c r="N57" s="120"/>
      <c r="O57" s="119">
        <f t="shared" si="3"/>
        <v>0</v>
      </c>
      <c r="P57" s="120"/>
      <c r="Q57" s="120"/>
      <c r="R57" s="120"/>
      <c r="S57" s="13">
        <f t="shared" si="4"/>
        <v>0</v>
      </c>
      <c r="T57" s="14" t="str">
        <f t="shared" si="0"/>
        <v>OK</v>
      </c>
      <c r="U57" s="197"/>
      <c r="V57" s="197"/>
      <c r="W57" s="197"/>
      <c r="X57" s="197"/>
      <c r="Y57" s="197"/>
      <c r="Z57" s="197"/>
      <c r="AA57" s="197"/>
      <c r="AB57" s="197"/>
      <c r="AC57" s="197"/>
      <c r="AD57" s="197"/>
      <c r="AE57" s="30"/>
      <c r="AF57" s="30"/>
      <c r="AG57" s="31"/>
      <c r="AH57" s="31"/>
      <c r="AI57" s="31"/>
      <c r="AJ57" s="31"/>
      <c r="AK57" s="31"/>
      <c r="AL57" s="31"/>
    </row>
    <row r="58" spans="1:38" ht="39.950000000000003" customHeight="1" x14ac:dyDescent="0.25">
      <c r="A58" s="80">
        <v>36</v>
      </c>
      <c r="B58" s="81" t="s">
        <v>538</v>
      </c>
      <c r="C58" s="82">
        <v>101</v>
      </c>
      <c r="D58" s="86" t="s">
        <v>595</v>
      </c>
      <c r="E58" s="87" t="s">
        <v>539</v>
      </c>
      <c r="F58" s="85" t="s">
        <v>540</v>
      </c>
      <c r="G58" s="97" t="s">
        <v>613</v>
      </c>
      <c r="H58" s="238" t="s">
        <v>597</v>
      </c>
      <c r="I58" s="97">
        <v>33903035</v>
      </c>
      <c r="J58" s="101">
        <v>204.7</v>
      </c>
      <c r="K58" s="8"/>
      <c r="L58" s="109">
        <f t="shared" si="1"/>
        <v>0</v>
      </c>
      <c r="M58" s="109">
        <f t="shared" si="2"/>
        <v>0</v>
      </c>
      <c r="N58" s="120"/>
      <c r="O58" s="119">
        <f t="shared" si="3"/>
        <v>0</v>
      </c>
      <c r="P58" s="120"/>
      <c r="Q58" s="120"/>
      <c r="R58" s="120"/>
      <c r="S58" s="13">
        <f t="shared" si="4"/>
        <v>0</v>
      </c>
      <c r="T58" s="14" t="str">
        <f t="shared" si="0"/>
        <v>OK</v>
      </c>
      <c r="U58" s="197"/>
      <c r="V58" s="197"/>
      <c r="W58" s="197"/>
      <c r="X58" s="197"/>
      <c r="Y58" s="197"/>
      <c r="Z58" s="197"/>
      <c r="AA58" s="197"/>
      <c r="AB58" s="197"/>
      <c r="AC58" s="197"/>
      <c r="AD58" s="197"/>
      <c r="AE58" s="30"/>
      <c r="AF58" s="30"/>
      <c r="AG58" s="31"/>
      <c r="AH58" s="31"/>
      <c r="AI58" s="31"/>
      <c r="AJ58" s="31"/>
      <c r="AK58" s="31"/>
      <c r="AL58" s="31"/>
    </row>
    <row r="59" spans="1:38" ht="39.950000000000003" customHeight="1" x14ac:dyDescent="0.25">
      <c r="K59" s="4">
        <f>SUM(K4:K58)</f>
        <v>440</v>
      </c>
      <c r="S59" s="4">
        <f t="shared" ref="S59" si="5">SUM(S4:S58)</f>
        <v>239</v>
      </c>
      <c r="U59" s="199">
        <f>SUMPRODUCT($J$4:$J$58,U4:U58)</f>
        <v>3438.25</v>
      </c>
      <c r="V59" s="199">
        <f t="shared" ref="V59:AL59" si="6">SUMPRODUCT($J$4:$J$58,V4:V58)</f>
        <v>1326.6000000000001</v>
      </c>
      <c r="W59" s="199">
        <f t="shared" si="6"/>
        <v>5710.27</v>
      </c>
      <c r="X59" s="199">
        <f t="shared" si="6"/>
        <v>2309.88</v>
      </c>
      <c r="Y59" s="199">
        <f t="shared" si="6"/>
        <v>5094.1000000000004</v>
      </c>
      <c r="Z59" s="199">
        <f t="shared" si="6"/>
        <v>2610.8000000000002</v>
      </c>
      <c r="AA59" s="199">
        <f t="shared" si="6"/>
        <v>511.29</v>
      </c>
      <c r="AB59" s="199">
        <f t="shared" si="6"/>
        <v>2651.2200000000003</v>
      </c>
      <c r="AC59" s="199">
        <f t="shared" si="6"/>
        <v>2117.7199999999998</v>
      </c>
      <c r="AD59" s="199">
        <f t="shared" si="6"/>
        <v>652.70000000000005</v>
      </c>
      <c r="AE59" s="199">
        <f t="shared" si="6"/>
        <v>0</v>
      </c>
      <c r="AF59" s="199">
        <f t="shared" si="6"/>
        <v>0</v>
      </c>
      <c r="AG59" s="199">
        <f t="shared" si="6"/>
        <v>0</v>
      </c>
      <c r="AH59" s="199">
        <f t="shared" si="6"/>
        <v>0</v>
      </c>
      <c r="AI59" s="199">
        <f t="shared" si="6"/>
        <v>0</v>
      </c>
      <c r="AJ59" s="199">
        <f t="shared" si="6"/>
        <v>0</v>
      </c>
      <c r="AK59" s="199">
        <f t="shared" si="6"/>
        <v>0</v>
      </c>
      <c r="AL59" s="199">
        <f t="shared" si="6"/>
        <v>0</v>
      </c>
    </row>
    <row r="60" spans="1:38" ht="39.950000000000003" customHeight="1" x14ac:dyDescent="0.25">
      <c r="K60" s="160">
        <f>SUMPRODUCT($J$4:$J$58,K4:K58)</f>
        <v>84292.700000000012</v>
      </c>
      <c r="L60" s="160">
        <f t="shared" ref="L60:M60" si="7">SUMPRODUCT($J$4:$J$58,L4:L58)</f>
        <v>26422.83</v>
      </c>
      <c r="M60" s="160">
        <f t="shared" si="7"/>
        <v>26422.83</v>
      </c>
      <c r="U60" s="199"/>
      <c r="V60" s="199"/>
      <c r="W60" s="199"/>
      <c r="X60" s="199"/>
      <c r="Y60" s="199"/>
      <c r="Z60" s="201"/>
      <c r="AA60" s="201"/>
      <c r="AB60" s="201"/>
      <c r="AC60" s="201"/>
      <c r="AD60" s="201"/>
      <c r="AE60" s="201"/>
    </row>
    <row r="61" spans="1:38" ht="39.950000000000003" customHeight="1" x14ac:dyDescent="0.25">
      <c r="U61" s="200"/>
      <c r="V61" s="200"/>
      <c r="W61" s="199"/>
      <c r="X61" s="200"/>
      <c r="Y61" s="199"/>
      <c r="Z61" s="201"/>
      <c r="AA61" s="201"/>
      <c r="AB61" s="201"/>
      <c r="AC61" s="201"/>
      <c r="AD61" s="201"/>
    </row>
    <row r="62" spans="1:38" ht="39.950000000000003" customHeight="1" x14ac:dyDescent="0.25">
      <c r="U62" s="201"/>
      <c r="V62" s="201"/>
      <c r="W62" s="199"/>
      <c r="X62" s="201"/>
      <c r="Y62" s="200"/>
      <c r="Z62" s="201"/>
      <c r="AA62" s="201"/>
      <c r="AB62" s="201"/>
      <c r="AC62" s="201"/>
      <c r="AD62" s="201"/>
    </row>
    <row r="63" spans="1:38" ht="39.950000000000003" customHeight="1" x14ac:dyDescent="0.25">
      <c r="U63" s="201"/>
      <c r="V63" s="201"/>
      <c r="W63" s="199"/>
      <c r="X63" s="201"/>
      <c r="Y63" s="201"/>
      <c r="Z63" s="201"/>
      <c r="AA63" s="201"/>
      <c r="AB63" s="201"/>
      <c r="AC63" s="201"/>
      <c r="AD63" s="201"/>
    </row>
    <row r="64" spans="1:38" ht="39.950000000000003" customHeight="1" x14ac:dyDescent="0.25">
      <c r="U64" s="201"/>
      <c r="V64" s="201"/>
      <c r="W64" s="199"/>
      <c r="X64" s="201"/>
      <c r="Y64" s="201"/>
      <c r="Z64" s="201"/>
      <c r="AA64" s="201"/>
      <c r="AB64" s="201"/>
      <c r="AC64" s="201"/>
      <c r="AD64" s="201"/>
    </row>
    <row r="65" spans="21:30" ht="39.950000000000003" customHeight="1" x14ac:dyDescent="0.25">
      <c r="U65" s="201"/>
      <c r="V65" s="201"/>
      <c r="W65" s="199"/>
      <c r="X65" s="201"/>
      <c r="Y65" s="201"/>
      <c r="Z65" s="201"/>
      <c r="AA65" s="201"/>
      <c r="AB65" s="201"/>
      <c r="AC65" s="201"/>
      <c r="AD65" s="201"/>
    </row>
    <row r="66" spans="21:30" ht="39.950000000000003" customHeight="1" x14ac:dyDescent="0.25">
      <c r="U66" s="201"/>
      <c r="V66" s="201"/>
      <c r="W66" s="199"/>
      <c r="X66" s="201"/>
      <c r="Y66" s="201"/>
      <c r="Z66" s="201"/>
      <c r="AA66" s="201"/>
      <c r="AB66" s="201"/>
      <c r="AC66" s="201"/>
      <c r="AD66" s="201"/>
    </row>
    <row r="67" spans="21:30" ht="39.950000000000003" customHeight="1" x14ac:dyDescent="0.25">
      <c r="U67" s="201"/>
      <c r="V67" s="201"/>
      <c r="W67" s="200"/>
      <c r="X67" s="201"/>
      <c r="Y67" s="201"/>
      <c r="Z67" s="201"/>
      <c r="AA67" s="201"/>
      <c r="AB67" s="201"/>
      <c r="AC67" s="201"/>
      <c r="AD67" s="201"/>
    </row>
    <row r="68" spans="21:30" ht="39.950000000000003" customHeight="1" x14ac:dyDescent="0.25">
      <c r="U68" s="201"/>
      <c r="V68" s="201"/>
      <c r="W68" s="201"/>
      <c r="X68" s="201"/>
      <c r="Y68" s="201"/>
      <c r="Z68" s="201"/>
      <c r="AA68" s="201"/>
      <c r="AB68" s="201"/>
      <c r="AC68" s="201"/>
      <c r="AD68" s="201"/>
    </row>
    <row r="69" spans="21:30" ht="39.950000000000003" customHeight="1" x14ac:dyDescent="0.25">
      <c r="U69" s="201"/>
      <c r="V69" s="201"/>
      <c r="W69" s="201"/>
      <c r="X69" s="201"/>
      <c r="Y69" s="201"/>
      <c r="Z69" s="201"/>
      <c r="AA69" s="201"/>
      <c r="AB69" s="201"/>
      <c r="AC69" s="201"/>
      <c r="AD69" s="201"/>
    </row>
    <row r="70" spans="21:30" ht="39.950000000000003" customHeight="1" x14ac:dyDescent="0.25">
      <c r="U70" s="201"/>
      <c r="V70" s="201"/>
      <c r="W70" s="201"/>
      <c r="X70" s="201"/>
      <c r="Y70" s="201"/>
      <c r="Z70" s="201"/>
      <c r="AA70" s="201"/>
      <c r="AB70" s="201"/>
      <c r="AC70" s="201"/>
      <c r="AD70" s="201"/>
    </row>
    <row r="71" spans="21:30" ht="39.950000000000003" customHeight="1" x14ac:dyDescent="0.25">
      <c r="U71" s="201"/>
      <c r="V71" s="201"/>
      <c r="W71" s="201"/>
      <c r="X71" s="201"/>
      <c r="Y71" s="201"/>
      <c r="Z71" s="201"/>
      <c r="AA71" s="201"/>
      <c r="AB71" s="201"/>
      <c r="AC71" s="201"/>
      <c r="AD71" s="201"/>
    </row>
    <row r="72" spans="21:30" ht="39.950000000000003" customHeight="1" x14ac:dyDescent="0.25">
      <c r="U72" s="201"/>
      <c r="V72" s="201"/>
      <c r="W72" s="201"/>
      <c r="X72" s="201"/>
      <c r="Y72" s="201"/>
      <c r="Z72" s="201"/>
      <c r="AA72" s="201"/>
      <c r="AB72" s="201"/>
      <c r="AC72" s="201"/>
      <c r="AD72" s="201"/>
    </row>
    <row r="73" spans="21:30" ht="39.950000000000003" customHeight="1" x14ac:dyDescent="0.25">
      <c r="U73" s="201"/>
      <c r="V73" s="201"/>
      <c r="W73" s="201"/>
      <c r="X73" s="201"/>
      <c r="Y73" s="201"/>
      <c r="Z73" s="201"/>
      <c r="AA73" s="201"/>
      <c r="AB73" s="201"/>
      <c r="AC73" s="201"/>
      <c r="AD73" s="201"/>
    </row>
    <row r="74" spans="21:30" ht="39.950000000000003" customHeight="1" x14ac:dyDescent="0.25">
      <c r="U74" s="201"/>
      <c r="V74" s="201"/>
      <c r="W74" s="201"/>
      <c r="X74" s="201"/>
      <c r="Y74" s="201"/>
      <c r="Z74" s="201"/>
      <c r="AA74" s="201"/>
      <c r="AB74" s="201"/>
      <c r="AC74" s="201"/>
      <c r="AD74" s="201"/>
    </row>
    <row r="75" spans="21:30" ht="39.950000000000003" customHeight="1" x14ac:dyDescent="0.25">
      <c r="U75" s="201"/>
      <c r="V75" s="201"/>
      <c r="W75" s="201"/>
      <c r="X75" s="201"/>
      <c r="Y75" s="201"/>
      <c r="Z75" s="201"/>
      <c r="AA75" s="201"/>
      <c r="AB75" s="201"/>
      <c r="AC75" s="201"/>
      <c r="AD75" s="201"/>
    </row>
    <row r="76" spans="21:30" ht="39.950000000000003" customHeight="1" x14ac:dyDescent="0.25">
      <c r="U76" s="201"/>
      <c r="V76" s="201"/>
      <c r="W76" s="201"/>
      <c r="X76" s="201"/>
      <c r="Y76" s="201"/>
      <c r="Z76" s="201"/>
      <c r="AA76" s="201"/>
      <c r="AB76" s="201"/>
      <c r="AC76" s="201"/>
      <c r="AD76" s="201"/>
    </row>
    <row r="77" spans="21:30" ht="39.950000000000003" customHeight="1" x14ac:dyDescent="0.25">
      <c r="U77" s="201"/>
      <c r="V77" s="201"/>
      <c r="W77" s="201"/>
      <c r="X77" s="201"/>
      <c r="Y77" s="201"/>
      <c r="Z77" s="201"/>
      <c r="AA77" s="201"/>
      <c r="AB77" s="201"/>
      <c r="AC77" s="201"/>
      <c r="AD77" s="201"/>
    </row>
    <row r="78" spans="21:30" ht="39.950000000000003" customHeight="1" x14ac:dyDescent="0.25">
      <c r="U78" s="201"/>
      <c r="V78" s="201"/>
      <c r="W78" s="201"/>
      <c r="X78" s="201"/>
      <c r="Y78" s="201"/>
      <c r="Z78" s="201"/>
      <c r="AA78" s="201"/>
      <c r="AB78" s="201"/>
      <c r="AC78" s="201"/>
      <c r="AD78" s="201"/>
    </row>
    <row r="79" spans="21:30" ht="39.950000000000003" customHeight="1" x14ac:dyDescent="0.25">
      <c r="U79" s="201"/>
      <c r="V79" s="201"/>
      <c r="W79" s="201"/>
      <c r="X79" s="201"/>
      <c r="Y79" s="201"/>
      <c r="Z79" s="201"/>
      <c r="AA79" s="201"/>
      <c r="AB79" s="201"/>
      <c r="AC79" s="201"/>
      <c r="AD79" s="201"/>
    </row>
    <row r="80" spans="21:30" ht="39.950000000000003" customHeight="1" x14ac:dyDescent="0.25">
      <c r="U80" s="201"/>
      <c r="V80" s="201"/>
      <c r="W80" s="201"/>
      <c r="X80" s="201"/>
      <c r="Y80" s="201"/>
      <c r="Z80" s="201"/>
      <c r="AA80" s="201"/>
      <c r="AB80" s="201"/>
      <c r="AC80" s="201"/>
      <c r="AD80" s="201"/>
    </row>
    <row r="81" spans="21:30" ht="39.950000000000003" customHeight="1" x14ac:dyDescent="0.25">
      <c r="U81" s="201"/>
      <c r="V81" s="201"/>
      <c r="W81" s="201"/>
      <c r="X81" s="201"/>
      <c r="Y81" s="201"/>
      <c r="Z81" s="201"/>
      <c r="AA81" s="201"/>
      <c r="AB81" s="201"/>
      <c r="AC81" s="201"/>
      <c r="AD81" s="201"/>
    </row>
    <row r="82" spans="21:30" ht="39.950000000000003" customHeight="1" x14ac:dyDescent="0.25">
      <c r="U82" s="201"/>
      <c r="V82" s="201"/>
      <c r="W82" s="201"/>
      <c r="X82" s="201"/>
      <c r="Y82" s="201"/>
      <c r="Z82" s="201"/>
      <c r="AA82" s="201"/>
      <c r="AB82" s="201"/>
      <c r="AC82" s="201"/>
      <c r="AD82" s="201"/>
    </row>
    <row r="83" spans="21:30" ht="39.950000000000003" customHeight="1" x14ac:dyDescent="0.25">
      <c r="U83" s="201"/>
      <c r="V83" s="201"/>
      <c r="W83" s="201"/>
      <c r="X83" s="201"/>
      <c r="Y83" s="201"/>
      <c r="Z83" s="201"/>
      <c r="AA83" s="201"/>
      <c r="AB83" s="201"/>
      <c r="AC83" s="201"/>
      <c r="AD83" s="201"/>
    </row>
    <row r="84" spans="21:30" ht="39.950000000000003" customHeight="1" x14ac:dyDescent="0.25">
      <c r="U84" s="201"/>
      <c r="V84" s="201"/>
      <c r="W84" s="201"/>
      <c r="X84" s="201"/>
      <c r="Y84" s="201"/>
      <c r="Z84" s="201"/>
      <c r="AA84" s="201"/>
      <c r="AB84" s="201"/>
      <c r="AC84" s="201"/>
      <c r="AD84" s="201"/>
    </row>
    <row r="85" spans="21:30" ht="39.950000000000003" customHeight="1" x14ac:dyDescent="0.25">
      <c r="U85" s="201"/>
      <c r="V85" s="201"/>
      <c r="W85" s="201"/>
      <c r="X85" s="201"/>
      <c r="Y85" s="201"/>
      <c r="Z85" s="201"/>
      <c r="AA85" s="201"/>
      <c r="AB85" s="201"/>
      <c r="AC85" s="201"/>
      <c r="AD85" s="201"/>
    </row>
    <row r="86" spans="21:30" ht="39.950000000000003" customHeight="1" x14ac:dyDescent="0.25">
      <c r="U86" s="201"/>
      <c r="V86" s="201"/>
      <c r="W86" s="201"/>
      <c r="X86" s="201"/>
      <c r="Y86" s="201"/>
      <c r="Z86" s="201"/>
      <c r="AA86" s="201"/>
      <c r="AB86" s="201"/>
      <c r="AC86" s="201"/>
      <c r="AD86" s="201"/>
    </row>
    <row r="87" spans="21:30" ht="39.950000000000003" customHeight="1" x14ac:dyDescent="0.25">
      <c r="U87" s="201"/>
      <c r="V87" s="201"/>
      <c r="W87" s="201"/>
      <c r="X87" s="201"/>
      <c r="Y87" s="201"/>
      <c r="Z87" s="201"/>
      <c r="AA87" s="201"/>
      <c r="AB87" s="201"/>
      <c r="AC87" s="201"/>
      <c r="AD87" s="201"/>
    </row>
    <row r="88" spans="21:30" ht="39.950000000000003" customHeight="1" x14ac:dyDescent="0.25">
      <c r="U88" s="201"/>
      <c r="V88" s="201"/>
      <c r="W88" s="201"/>
      <c r="X88" s="201"/>
      <c r="Y88" s="201"/>
      <c r="Z88" s="201"/>
      <c r="AA88" s="201"/>
      <c r="AB88" s="201"/>
      <c r="AC88" s="201"/>
      <c r="AD88" s="201"/>
    </row>
    <row r="89" spans="21:30" ht="39.950000000000003" customHeight="1" x14ac:dyDescent="0.25">
      <c r="U89" s="201"/>
      <c r="V89" s="201"/>
      <c r="W89" s="201"/>
      <c r="X89" s="201"/>
      <c r="Y89" s="201"/>
      <c r="Z89" s="201"/>
      <c r="AA89" s="201"/>
      <c r="AB89" s="201"/>
      <c r="AC89" s="201"/>
      <c r="AD89" s="201"/>
    </row>
    <row r="90" spans="21:30" ht="39.950000000000003" customHeight="1" x14ac:dyDescent="0.25">
      <c r="U90" s="201"/>
      <c r="V90" s="201"/>
      <c r="W90" s="201"/>
      <c r="X90" s="201"/>
      <c r="Y90" s="201"/>
      <c r="Z90" s="201"/>
      <c r="AA90" s="201"/>
      <c r="AB90" s="201"/>
      <c r="AC90" s="201"/>
      <c r="AD90" s="201"/>
    </row>
    <row r="91" spans="21:30" ht="39.950000000000003" customHeight="1" x14ac:dyDescent="0.25">
      <c r="U91" s="201"/>
      <c r="V91" s="201"/>
      <c r="W91" s="201"/>
      <c r="X91" s="201"/>
      <c r="Y91" s="201"/>
      <c r="Z91" s="201"/>
      <c r="AA91" s="201"/>
      <c r="AB91" s="201"/>
      <c r="AC91" s="201"/>
      <c r="AD91" s="201"/>
    </row>
    <row r="92" spans="21:30" ht="39.950000000000003" customHeight="1" x14ac:dyDescent="0.25">
      <c r="U92" s="201"/>
      <c r="V92" s="201"/>
      <c r="W92" s="201"/>
      <c r="X92" s="201"/>
      <c r="Y92" s="201"/>
      <c r="Z92" s="201"/>
      <c r="AA92" s="201"/>
      <c r="AB92" s="201"/>
      <c r="AC92" s="201"/>
      <c r="AD92" s="201"/>
    </row>
    <row r="93" spans="21:30" ht="39.950000000000003" customHeight="1" x14ac:dyDescent="0.25">
      <c r="U93" s="201"/>
      <c r="V93" s="201"/>
      <c r="W93" s="201"/>
      <c r="X93" s="201"/>
      <c r="Y93" s="201"/>
      <c r="Z93" s="201"/>
      <c r="AA93" s="201"/>
      <c r="AB93" s="201"/>
      <c r="AC93" s="201"/>
      <c r="AD93" s="201"/>
    </row>
    <row r="94" spans="21:30" ht="39.950000000000003" customHeight="1" x14ac:dyDescent="0.25">
      <c r="U94" s="201"/>
      <c r="V94" s="201"/>
      <c r="W94" s="201"/>
      <c r="X94" s="201"/>
      <c r="Y94" s="201"/>
      <c r="Z94" s="201"/>
      <c r="AA94" s="201"/>
      <c r="AB94" s="201"/>
      <c r="AC94" s="201"/>
      <c r="AD94" s="201"/>
    </row>
    <row r="95" spans="21:30" ht="39.950000000000003" customHeight="1" x14ac:dyDescent="0.25">
      <c r="U95" s="201"/>
      <c r="V95" s="201"/>
      <c r="W95" s="201"/>
      <c r="X95" s="201"/>
      <c r="Y95" s="201"/>
      <c r="Z95" s="201"/>
      <c r="AA95" s="201"/>
      <c r="AB95" s="201"/>
      <c r="AC95" s="201"/>
      <c r="AD95" s="201"/>
    </row>
    <row r="96" spans="21:30" ht="39.950000000000003" customHeight="1" x14ac:dyDescent="0.25">
      <c r="U96" s="201"/>
      <c r="V96" s="201"/>
      <c r="W96" s="201"/>
      <c r="X96" s="201"/>
      <c r="Y96" s="201"/>
      <c r="Z96" s="201"/>
      <c r="AA96" s="201"/>
      <c r="AB96" s="201"/>
      <c r="AC96" s="201"/>
      <c r="AD96" s="201"/>
    </row>
    <row r="97" spans="21:30" ht="39.950000000000003" customHeight="1" x14ac:dyDescent="0.25">
      <c r="U97" s="201"/>
      <c r="V97" s="201"/>
      <c r="W97" s="201"/>
      <c r="X97" s="201"/>
      <c r="Y97" s="201"/>
      <c r="Z97" s="201"/>
      <c r="AA97" s="201"/>
      <c r="AB97" s="201"/>
      <c r="AC97" s="201"/>
      <c r="AD97" s="201"/>
    </row>
    <row r="98" spans="21:30" ht="39.950000000000003" customHeight="1" x14ac:dyDescent="0.25">
      <c r="U98" s="201"/>
      <c r="V98" s="201"/>
      <c r="W98" s="201"/>
      <c r="X98" s="201"/>
      <c r="Y98" s="201"/>
      <c r="Z98" s="201"/>
      <c r="AA98" s="201"/>
      <c r="AB98" s="201"/>
      <c r="AC98" s="201"/>
      <c r="AD98" s="201"/>
    </row>
    <row r="99" spans="21:30" ht="39.950000000000003" customHeight="1" x14ac:dyDescent="0.25">
      <c r="U99" s="201"/>
      <c r="V99" s="201"/>
      <c r="W99" s="201"/>
      <c r="X99" s="201"/>
      <c r="Y99" s="201"/>
      <c r="Z99" s="201"/>
      <c r="AA99" s="201"/>
      <c r="AB99" s="201"/>
      <c r="AC99" s="201"/>
      <c r="AD99" s="201"/>
    </row>
    <row r="100" spans="21:30" ht="39.950000000000003" customHeight="1" x14ac:dyDescent="0.25">
      <c r="U100" s="201"/>
      <c r="V100" s="201"/>
      <c r="W100" s="201"/>
      <c r="X100" s="201"/>
      <c r="Y100" s="201"/>
      <c r="Z100" s="201"/>
      <c r="AA100" s="201"/>
      <c r="AB100" s="201"/>
      <c r="AC100" s="201"/>
      <c r="AD100" s="201"/>
    </row>
    <row r="101" spans="21:30" ht="39.950000000000003" customHeight="1" x14ac:dyDescent="0.25">
      <c r="U101" s="201"/>
      <c r="V101" s="201"/>
      <c r="W101" s="201"/>
      <c r="X101" s="201"/>
      <c r="Y101" s="201"/>
      <c r="Z101" s="201"/>
      <c r="AA101" s="201"/>
      <c r="AB101" s="201"/>
      <c r="AC101" s="201"/>
      <c r="AD101" s="201"/>
    </row>
    <row r="102" spans="21:30" ht="39.950000000000003" customHeight="1" x14ac:dyDescent="0.25">
      <c r="U102" s="201"/>
      <c r="V102" s="201"/>
      <c r="W102" s="201"/>
      <c r="X102" s="201"/>
      <c r="Y102" s="201"/>
      <c r="Z102" s="201"/>
      <c r="AA102" s="201"/>
      <c r="AB102" s="201"/>
      <c r="AC102" s="201"/>
      <c r="AD102" s="201"/>
    </row>
    <row r="103" spans="21:30" ht="39.950000000000003" customHeight="1" x14ac:dyDescent="0.25">
      <c r="U103" s="201"/>
      <c r="V103" s="201"/>
      <c r="W103" s="201"/>
      <c r="X103" s="201"/>
      <c r="Y103" s="201"/>
      <c r="Z103" s="201"/>
      <c r="AA103" s="201"/>
      <c r="AB103" s="201"/>
      <c r="AC103" s="201"/>
      <c r="AD103" s="201"/>
    </row>
    <row r="104" spans="21:30" ht="39.950000000000003" customHeight="1" x14ac:dyDescent="0.25">
      <c r="U104" s="201"/>
      <c r="V104" s="201"/>
      <c r="W104" s="201"/>
      <c r="X104" s="201"/>
      <c r="Y104" s="201"/>
      <c r="Z104" s="201"/>
      <c r="AA104" s="201"/>
      <c r="AB104" s="201"/>
      <c r="AC104" s="201"/>
      <c r="AD104" s="201"/>
    </row>
    <row r="105" spans="21:30" ht="39.950000000000003" customHeight="1" x14ac:dyDescent="0.25">
      <c r="U105" s="201"/>
      <c r="V105" s="201"/>
      <c r="W105" s="201"/>
      <c r="X105" s="201"/>
      <c r="Y105" s="201"/>
      <c r="Z105" s="201"/>
      <c r="AA105" s="201"/>
      <c r="AB105" s="201"/>
      <c r="AC105" s="201"/>
      <c r="AD105" s="201"/>
    </row>
    <row r="106" spans="21:30" ht="39.950000000000003" customHeight="1" x14ac:dyDescent="0.25">
      <c r="U106" s="201"/>
      <c r="V106" s="201"/>
      <c r="W106" s="201"/>
      <c r="X106" s="201"/>
      <c r="Y106" s="201"/>
      <c r="Z106" s="201"/>
      <c r="AA106" s="201"/>
      <c r="AB106" s="201"/>
      <c r="AC106" s="201"/>
      <c r="AD106" s="201"/>
    </row>
    <row r="107" spans="21:30" ht="39.950000000000003" customHeight="1" x14ac:dyDescent="0.25">
      <c r="U107" s="201"/>
      <c r="V107" s="201"/>
      <c r="W107" s="201"/>
      <c r="X107" s="201"/>
      <c r="Y107" s="201"/>
      <c r="Z107" s="201"/>
      <c r="AA107" s="201"/>
      <c r="AB107" s="201"/>
      <c r="AC107" s="201"/>
      <c r="AD107" s="201"/>
    </row>
    <row r="108" spans="21:30" ht="39.950000000000003" customHeight="1" x14ac:dyDescent="0.25">
      <c r="U108" s="201"/>
      <c r="V108" s="201"/>
      <c r="W108" s="201"/>
      <c r="X108" s="201"/>
      <c r="Y108" s="201"/>
      <c r="Z108" s="201"/>
      <c r="AA108" s="201"/>
      <c r="AB108" s="201"/>
      <c r="AC108" s="201"/>
      <c r="AD108" s="201"/>
    </row>
    <row r="109" spans="21:30" ht="39.950000000000003" customHeight="1" x14ac:dyDescent="0.25">
      <c r="U109" s="201"/>
      <c r="V109" s="201"/>
      <c r="W109" s="201"/>
      <c r="X109" s="201"/>
      <c r="Y109" s="201"/>
      <c r="Z109" s="201"/>
      <c r="AA109" s="201"/>
      <c r="AB109" s="201"/>
      <c r="AC109" s="201"/>
      <c r="AD109" s="201"/>
    </row>
    <row r="110" spans="21:30" ht="39.950000000000003" customHeight="1" x14ac:dyDescent="0.25">
      <c r="U110" s="201"/>
      <c r="V110" s="201"/>
      <c r="W110" s="201"/>
      <c r="X110" s="201"/>
      <c r="Y110" s="201"/>
      <c r="Z110" s="201"/>
      <c r="AA110" s="201"/>
      <c r="AB110" s="201"/>
      <c r="AC110" s="201"/>
      <c r="AD110" s="201"/>
    </row>
    <row r="111" spans="21:30" ht="39.950000000000003" customHeight="1" x14ac:dyDescent="0.25">
      <c r="U111" s="201"/>
      <c r="V111" s="201"/>
      <c r="W111" s="201"/>
      <c r="X111" s="201"/>
      <c r="Y111" s="201"/>
      <c r="Z111" s="201"/>
      <c r="AA111" s="201"/>
      <c r="AB111" s="201"/>
      <c r="AC111" s="201"/>
      <c r="AD111" s="201"/>
    </row>
    <row r="112" spans="21:30" ht="39.950000000000003" customHeight="1" x14ac:dyDescent="0.25">
      <c r="U112" s="201"/>
      <c r="V112" s="201"/>
      <c r="W112" s="201"/>
      <c r="X112" s="201"/>
      <c r="Y112" s="201"/>
      <c r="Z112" s="201"/>
      <c r="AA112" s="201"/>
      <c r="AB112" s="201"/>
      <c r="AC112" s="201"/>
      <c r="AD112" s="201"/>
    </row>
    <row r="113" spans="21:30" ht="39.950000000000003" customHeight="1" x14ac:dyDescent="0.25">
      <c r="U113" s="201"/>
      <c r="V113" s="201"/>
      <c r="W113" s="201"/>
      <c r="X113" s="201"/>
      <c r="Y113" s="201"/>
      <c r="Z113" s="201"/>
      <c r="AA113" s="201"/>
      <c r="AB113" s="201"/>
      <c r="AC113" s="201"/>
      <c r="AD113" s="201"/>
    </row>
    <row r="114" spans="21:30" ht="39.950000000000003" customHeight="1" x14ac:dyDescent="0.25">
      <c r="U114" s="201"/>
      <c r="V114" s="201"/>
      <c r="W114" s="201"/>
      <c r="X114" s="201"/>
      <c r="Y114" s="201"/>
      <c r="Z114" s="201"/>
      <c r="AA114" s="201"/>
      <c r="AB114" s="201"/>
      <c r="AC114" s="201"/>
      <c r="AD114" s="201"/>
    </row>
    <row r="115" spans="21:30" ht="39.950000000000003" customHeight="1" x14ac:dyDescent="0.25">
      <c r="U115" s="201"/>
      <c r="V115" s="201"/>
      <c r="W115" s="201"/>
      <c r="X115" s="201"/>
      <c r="Y115" s="201"/>
      <c r="Z115" s="201"/>
      <c r="AA115" s="201"/>
      <c r="AB115" s="201"/>
      <c r="AC115" s="201"/>
      <c r="AD115" s="201"/>
    </row>
    <row r="116" spans="21:30" ht="39.950000000000003" customHeight="1" x14ac:dyDescent="0.25">
      <c r="U116" s="201"/>
      <c r="V116" s="201"/>
      <c r="W116" s="201"/>
      <c r="X116" s="201"/>
      <c r="Y116" s="201"/>
      <c r="Z116" s="201"/>
      <c r="AA116" s="201"/>
      <c r="AB116" s="201"/>
      <c r="AC116" s="201"/>
      <c r="AD116" s="201"/>
    </row>
    <row r="117" spans="21:30" ht="39.950000000000003" customHeight="1" x14ac:dyDescent="0.25">
      <c r="U117" s="201"/>
      <c r="V117" s="201"/>
      <c r="W117" s="201"/>
      <c r="X117" s="201"/>
      <c r="Y117" s="201"/>
      <c r="Z117" s="201"/>
      <c r="AA117" s="201"/>
      <c r="AB117" s="201"/>
      <c r="AC117" s="201"/>
      <c r="AD117" s="201"/>
    </row>
    <row r="118" spans="21:30" ht="39.950000000000003" customHeight="1" x14ac:dyDescent="0.25">
      <c r="U118" s="201"/>
      <c r="V118" s="201"/>
      <c r="W118" s="201"/>
      <c r="X118" s="201"/>
      <c r="Y118" s="201"/>
      <c r="Z118" s="201"/>
      <c r="AA118" s="201"/>
      <c r="AB118" s="201"/>
      <c r="AC118" s="201"/>
      <c r="AD118" s="201"/>
    </row>
    <row r="119" spans="21:30" ht="39.950000000000003" customHeight="1" x14ac:dyDescent="0.25">
      <c r="U119" s="201"/>
      <c r="V119" s="201"/>
      <c r="W119" s="201"/>
      <c r="X119" s="201"/>
      <c r="Y119" s="201"/>
      <c r="Z119" s="201"/>
      <c r="AA119" s="201"/>
      <c r="AB119" s="201"/>
      <c r="AC119" s="201"/>
      <c r="AD119" s="201"/>
    </row>
    <row r="120" spans="21:30" ht="39.950000000000003" customHeight="1" x14ac:dyDescent="0.25">
      <c r="U120" s="201"/>
      <c r="V120" s="201"/>
      <c r="W120" s="201"/>
      <c r="X120" s="201"/>
      <c r="Y120" s="201"/>
      <c r="Z120" s="201"/>
      <c r="AA120" s="201"/>
      <c r="AB120" s="201"/>
      <c r="AC120" s="201"/>
      <c r="AD120" s="201"/>
    </row>
    <row r="121" spans="21:30" ht="39.950000000000003" customHeight="1" x14ac:dyDescent="0.25">
      <c r="U121" s="201"/>
      <c r="V121" s="201"/>
      <c r="W121" s="201"/>
      <c r="X121" s="201"/>
      <c r="Y121" s="201"/>
      <c r="Z121" s="201"/>
      <c r="AA121" s="201"/>
      <c r="AB121" s="201"/>
      <c r="AC121" s="201"/>
      <c r="AD121" s="201"/>
    </row>
    <row r="122" spans="21:30" ht="39.950000000000003" customHeight="1" x14ac:dyDescent="0.25">
      <c r="U122" s="201"/>
      <c r="V122" s="201"/>
      <c r="W122" s="201"/>
      <c r="X122" s="201"/>
      <c r="Y122" s="201"/>
      <c r="Z122" s="201"/>
      <c r="AA122" s="201"/>
      <c r="AB122" s="201"/>
      <c r="AC122" s="201"/>
      <c r="AD122" s="201"/>
    </row>
    <row r="123" spans="21:30" ht="39.950000000000003" customHeight="1" x14ac:dyDescent="0.25">
      <c r="U123" s="201"/>
      <c r="V123" s="201"/>
      <c r="W123" s="201"/>
      <c r="X123" s="201"/>
      <c r="Y123" s="201"/>
      <c r="Z123" s="201"/>
      <c r="AA123" s="201"/>
      <c r="AB123" s="201"/>
      <c r="AC123" s="201"/>
      <c r="AD123" s="201"/>
    </row>
    <row r="124" spans="21:30" ht="39.950000000000003" customHeight="1" x14ac:dyDescent="0.25">
      <c r="U124" s="201"/>
      <c r="V124" s="201"/>
      <c r="W124" s="201"/>
      <c r="X124" s="201"/>
      <c r="Y124" s="201"/>
      <c r="Z124" s="201"/>
      <c r="AA124" s="201"/>
      <c r="AB124" s="201"/>
      <c r="AC124" s="201"/>
      <c r="AD124" s="201"/>
    </row>
    <row r="125" spans="21:30" ht="39.950000000000003" customHeight="1" x14ac:dyDescent="0.25">
      <c r="U125" s="201"/>
      <c r="V125" s="201"/>
      <c r="W125" s="201"/>
      <c r="X125" s="201"/>
      <c r="Y125" s="201"/>
      <c r="Z125" s="201"/>
      <c r="AA125" s="201"/>
      <c r="AB125" s="201"/>
      <c r="AC125" s="201"/>
      <c r="AD125" s="201"/>
    </row>
    <row r="126" spans="21:30" ht="39.950000000000003" customHeight="1" x14ac:dyDescent="0.25">
      <c r="U126" s="201"/>
      <c r="V126" s="201"/>
      <c r="W126" s="201"/>
      <c r="X126" s="201"/>
      <c r="Y126" s="201"/>
      <c r="Z126" s="201"/>
      <c r="AA126" s="201"/>
      <c r="AB126" s="201"/>
      <c r="AC126" s="201"/>
      <c r="AD126" s="201"/>
    </row>
    <row r="127" spans="21:30" ht="39.950000000000003" customHeight="1" x14ac:dyDescent="0.25">
      <c r="U127" s="201"/>
      <c r="V127" s="201"/>
      <c r="W127" s="201"/>
      <c r="X127" s="201"/>
      <c r="Y127" s="201"/>
      <c r="Z127" s="201"/>
      <c r="AA127" s="201"/>
      <c r="AB127" s="201"/>
      <c r="AC127" s="201"/>
      <c r="AD127" s="201"/>
    </row>
    <row r="128" spans="21:30" ht="39.950000000000003" customHeight="1" x14ac:dyDescent="0.25">
      <c r="U128" s="201"/>
      <c r="V128" s="201"/>
      <c r="W128" s="201"/>
      <c r="X128" s="201"/>
      <c r="Y128" s="201"/>
      <c r="Z128" s="201"/>
      <c r="AA128" s="201"/>
      <c r="AB128" s="201"/>
      <c r="AC128" s="201"/>
      <c r="AD128" s="201"/>
    </row>
    <row r="129" spans="21:30" ht="39.950000000000003" customHeight="1" x14ac:dyDescent="0.25">
      <c r="U129" s="201"/>
      <c r="V129" s="201"/>
      <c r="W129" s="201"/>
      <c r="X129" s="201"/>
      <c r="Y129" s="201"/>
      <c r="Z129" s="201"/>
      <c r="AA129" s="201"/>
      <c r="AB129" s="201"/>
      <c r="AC129" s="201"/>
      <c r="AD129" s="201"/>
    </row>
    <row r="130" spans="21:30" ht="39.950000000000003" customHeight="1" x14ac:dyDescent="0.25">
      <c r="U130" s="201"/>
      <c r="V130" s="201"/>
      <c r="W130" s="201"/>
      <c r="X130" s="201"/>
      <c r="Y130" s="201"/>
      <c r="Z130" s="201"/>
      <c r="AA130" s="201"/>
      <c r="AB130" s="201"/>
      <c r="AC130" s="201"/>
      <c r="AD130" s="201"/>
    </row>
    <row r="131" spans="21:30" ht="39.950000000000003" customHeight="1" x14ac:dyDescent="0.25">
      <c r="U131" s="201"/>
      <c r="V131" s="201"/>
      <c r="W131" s="201"/>
      <c r="X131" s="201"/>
      <c r="Y131" s="201"/>
      <c r="Z131" s="201"/>
      <c r="AA131" s="201"/>
      <c r="AB131" s="201"/>
      <c r="AC131" s="201"/>
      <c r="AD131" s="201"/>
    </row>
    <row r="132" spans="21:30" ht="39.950000000000003" customHeight="1" x14ac:dyDescent="0.25">
      <c r="U132" s="201"/>
      <c r="V132" s="201"/>
      <c r="W132" s="201"/>
      <c r="X132" s="201"/>
      <c r="Y132" s="201"/>
      <c r="Z132" s="201"/>
      <c r="AA132" s="201"/>
      <c r="AB132" s="201"/>
      <c r="AC132" s="201"/>
      <c r="AD132" s="201"/>
    </row>
    <row r="133" spans="21:30" ht="39.950000000000003" customHeight="1" x14ac:dyDescent="0.25">
      <c r="U133" s="201"/>
      <c r="V133" s="201"/>
      <c r="W133" s="201"/>
      <c r="X133" s="201"/>
      <c r="Y133" s="201"/>
      <c r="Z133" s="201"/>
      <c r="AA133" s="201"/>
      <c r="AB133" s="201"/>
      <c r="AC133" s="201"/>
      <c r="AD133" s="201"/>
    </row>
    <row r="134" spans="21:30" ht="39.950000000000003" customHeight="1" x14ac:dyDescent="0.25">
      <c r="U134" s="201"/>
      <c r="V134" s="201"/>
      <c r="W134" s="201"/>
      <c r="X134" s="201"/>
      <c r="Y134" s="201"/>
      <c r="Z134" s="201"/>
      <c r="AA134" s="201"/>
      <c r="AB134" s="201"/>
      <c r="AC134" s="201"/>
      <c r="AD134" s="201"/>
    </row>
    <row r="135" spans="21:30" ht="39.950000000000003" customHeight="1" x14ac:dyDescent="0.25">
      <c r="U135" s="201"/>
      <c r="V135" s="201"/>
      <c r="W135" s="201"/>
      <c r="X135" s="201"/>
      <c r="Y135" s="201"/>
      <c r="Z135" s="201"/>
      <c r="AA135" s="201"/>
      <c r="AB135" s="201"/>
      <c r="AC135" s="201"/>
      <c r="AD135" s="201"/>
    </row>
    <row r="136" spans="21:30" ht="39.950000000000003" customHeight="1" x14ac:dyDescent="0.25">
      <c r="U136" s="201"/>
      <c r="V136" s="201"/>
      <c r="W136" s="201"/>
      <c r="X136" s="201"/>
      <c r="Y136" s="201"/>
      <c r="Z136" s="201"/>
      <c r="AA136" s="201"/>
      <c r="AB136" s="201"/>
      <c r="AC136" s="201"/>
      <c r="AD136" s="201"/>
    </row>
    <row r="137" spans="21:30" ht="39.950000000000003" customHeight="1" x14ac:dyDescent="0.25">
      <c r="U137" s="201"/>
      <c r="V137" s="201"/>
      <c r="W137" s="201"/>
      <c r="X137" s="201"/>
      <c r="Y137" s="201"/>
      <c r="Z137" s="201"/>
      <c r="AA137" s="201"/>
      <c r="AB137" s="201"/>
      <c r="AC137" s="201"/>
      <c r="AD137" s="201"/>
    </row>
    <row r="138" spans="21:30" ht="39.950000000000003" customHeight="1" x14ac:dyDescent="0.25">
      <c r="U138" s="201"/>
      <c r="V138" s="201"/>
      <c r="W138" s="201"/>
      <c r="X138" s="201"/>
      <c r="Y138" s="201"/>
      <c r="Z138" s="201"/>
      <c r="AA138" s="201"/>
      <c r="AB138" s="201"/>
      <c r="AC138" s="201"/>
      <c r="AD138" s="201"/>
    </row>
    <row r="139" spans="21:30" ht="39.950000000000003" customHeight="1" x14ac:dyDescent="0.25">
      <c r="U139" s="201"/>
      <c r="V139" s="201"/>
      <c r="W139" s="201"/>
      <c r="X139" s="201"/>
      <c r="Y139" s="201"/>
      <c r="Z139" s="201"/>
      <c r="AA139" s="201"/>
      <c r="AB139" s="201"/>
      <c r="AC139" s="201"/>
      <c r="AD139" s="201"/>
    </row>
    <row r="140" spans="21:30" ht="39.950000000000003" customHeight="1" x14ac:dyDescent="0.25">
      <c r="U140" s="201"/>
      <c r="V140" s="201"/>
      <c r="W140" s="201"/>
      <c r="X140" s="201"/>
      <c r="Y140" s="201"/>
      <c r="Z140" s="201"/>
      <c r="AA140" s="201"/>
      <c r="AB140" s="201"/>
      <c r="AC140" s="201"/>
      <c r="AD140" s="201"/>
    </row>
    <row r="141" spans="21:30" ht="39.950000000000003" customHeight="1" x14ac:dyDescent="0.25">
      <c r="U141" s="201"/>
      <c r="V141" s="201"/>
      <c r="W141" s="201"/>
      <c r="X141" s="201"/>
      <c r="Y141" s="201"/>
      <c r="Z141" s="201"/>
      <c r="AA141" s="201"/>
      <c r="AB141" s="201"/>
      <c r="AC141" s="201"/>
      <c r="AD141" s="201"/>
    </row>
    <row r="142" spans="21:30" ht="39.950000000000003" customHeight="1" x14ac:dyDescent="0.25">
      <c r="U142" s="201"/>
      <c r="V142" s="201"/>
      <c r="W142" s="201"/>
      <c r="X142" s="201"/>
      <c r="Y142" s="201"/>
      <c r="Z142" s="201"/>
      <c r="AA142" s="201"/>
      <c r="AB142" s="201"/>
      <c r="AC142" s="201"/>
      <c r="AD142" s="201"/>
    </row>
    <row r="143" spans="21:30" ht="39.950000000000003" customHeight="1" x14ac:dyDescent="0.25">
      <c r="U143" s="201"/>
      <c r="V143" s="201"/>
      <c r="W143" s="201"/>
      <c r="X143" s="201"/>
      <c r="Y143" s="201"/>
      <c r="Z143" s="201"/>
      <c r="AA143" s="201"/>
      <c r="AB143" s="201"/>
      <c r="AC143" s="201"/>
      <c r="AD143" s="201"/>
    </row>
    <row r="144" spans="21:30" ht="39.950000000000003" customHeight="1" x14ac:dyDescent="0.25">
      <c r="U144" s="201"/>
      <c r="V144" s="201"/>
      <c r="W144" s="201"/>
      <c r="X144" s="201"/>
      <c r="Y144" s="201"/>
      <c r="Z144" s="201"/>
      <c r="AA144" s="201"/>
      <c r="AB144" s="201"/>
      <c r="AC144" s="201"/>
      <c r="AD144" s="201"/>
    </row>
    <row r="145" spans="21:30" ht="39.950000000000003" customHeight="1" x14ac:dyDescent="0.25">
      <c r="U145" s="201"/>
      <c r="V145" s="201"/>
      <c r="W145" s="201"/>
      <c r="X145" s="201"/>
      <c r="Y145" s="201"/>
      <c r="Z145" s="201"/>
      <c r="AA145" s="201"/>
      <c r="AB145" s="201"/>
      <c r="AC145" s="201"/>
      <c r="AD145" s="201"/>
    </row>
    <row r="146" spans="21:30" ht="39.950000000000003" customHeight="1" x14ac:dyDescent="0.25">
      <c r="U146" s="201"/>
      <c r="V146" s="201"/>
      <c r="W146" s="201"/>
      <c r="X146" s="201"/>
      <c r="Y146" s="201"/>
      <c r="Z146" s="201"/>
      <c r="AA146" s="201"/>
      <c r="AB146" s="201"/>
      <c r="AC146" s="201"/>
      <c r="AD146" s="201"/>
    </row>
    <row r="147" spans="21:30" ht="39.950000000000003" customHeight="1" x14ac:dyDescent="0.25">
      <c r="U147" s="201"/>
      <c r="V147" s="201"/>
      <c r="W147" s="201"/>
      <c r="X147" s="201"/>
      <c r="Y147" s="201"/>
      <c r="Z147" s="201"/>
      <c r="AA147" s="201"/>
      <c r="AB147" s="201"/>
      <c r="AC147" s="201"/>
      <c r="AD147" s="201"/>
    </row>
    <row r="148" spans="21:30" ht="39.950000000000003" customHeight="1" x14ac:dyDescent="0.25">
      <c r="U148" s="201"/>
      <c r="V148" s="201"/>
      <c r="W148" s="201"/>
      <c r="X148" s="201"/>
      <c r="Y148" s="201"/>
      <c r="Z148" s="201"/>
      <c r="AA148" s="201"/>
      <c r="AB148" s="201"/>
      <c r="AC148" s="201"/>
      <c r="AD148" s="201"/>
    </row>
    <row r="149" spans="21:30" ht="39.950000000000003" customHeight="1" x14ac:dyDescent="0.25">
      <c r="U149" s="201"/>
      <c r="V149" s="201"/>
      <c r="W149" s="201"/>
      <c r="X149" s="201"/>
      <c r="Y149" s="201"/>
      <c r="Z149" s="201"/>
      <c r="AA149" s="201"/>
      <c r="AB149" s="201"/>
      <c r="AC149" s="201"/>
      <c r="AD149" s="201"/>
    </row>
    <row r="150" spans="21:30" ht="39.950000000000003" customHeight="1" x14ac:dyDescent="0.25">
      <c r="U150" s="201"/>
      <c r="V150" s="201"/>
      <c r="W150" s="201"/>
      <c r="X150" s="201"/>
      <c r="Y150" s="201"/>
      <c r="Z150" s="201"/>
      <c r="AA150" s="201"/>
      <c r="AB150" s="201"/>
      <c r="AC150" s="201"/>
      <c r="AD150" s="201"/>
    </row>
    <row r="151" spans="21:30" ht="39.950000000000003" customHeight="1" x14ac:dyDescent="0.25">
      <c r="U151" s="201"/>
      <c r="V151" s="201"/>
      <c r="W151" s="201"/>
      <c r="X151" s="201"/>
      <c r="Y151" s="201"/>
      <c r="Z151" s="201"/>
      <c r="AA151" s="201"/>
      <c r="AB151" s="201"/>
      <c r="AC151" s="201"/>
      <c r="AD151" s="201"/>
    </row>
    <row r="152" spans="21:30" ht="39.950000000000003" customHeight="1" x14ac:dyDescent="0.25">
      <c r="U152" s="201"/>
      <c r="V152" s="201"/>
      <c r="W152" s="201"/>
      <c r="X152" s="201"/>
      <c r="Y152" s="201"/>
      <c r="Z152" s="201"/>
      <c r="AA152" s="201"/>
      <c r="AB152" s="201"/>
      <c r="AC152" s="201"/>
      <c r="AD152" s="201"/>
    </row>
    <row r="153" spans="21:30" ht="39.950000000000003" customHeight="1" x14ac:dyDescent="0.25">
      <c r="U153" s="201"/>
      <c r="V153" s="201"/>
      <c r="W153" s="201"/>
      <c r="X153" s="201"/>
      <c r="Y153" s="201"/>
      <c r="Z153" s="201"/>
      <c r="AA153" s="201"/>
      <c r="AB153" s="201"/>
      <c r="AC153" s="201"/>
      <c r="AD153" s="201"/>
    </row>
    <row r="154" spans="21:30" ht="39.950000000000003" customHeight="1" x14ac:dyDescent="0.25">
      <c r="U154" s="201"/>
      <c r="V154" s="201"/>
      <c r="W154" s="201"/>
      <c r="X154" s="201"/>
      <c r="Y154" s="201"/>
      <c r="Z154" s="201"/>
      <c r="AA154" s="201"/>
      <c r="AB154" s="201"/>
      <c r="AC154" s="201"/>
      <c r="AD154" s="201"/>
    </row>
    <row r="155" spans="21:30" ht="39.950000000000003" customHeight="1" x14ac:dyDescent="0.25">
      <c r="U155" s="201"/>
      <c r="V155" s="201"/>
      <c r="W155" s="201"/>
      <c r="X155" s="201"/>
      <c r="Y155" s="201"/>
      <c r="Z155" s="201"/>
      <c r="AA155" s="201"/>
      <c r="AB155" s="201"/>
      <c r="AC155" s="201"/>
      <c r="AD155" s="201"/>
    </row>
    <row r="156" spans="21:30" ht="39.950000000000003" customHeight="1" x14ac:dyDescent="0.25">
      <c r="U156" s="201"/>
      <c r="V156" s="201"/>
      <c r="W156" s="201"/>
      <c r="X156" s="201"/>
      <c r="Y156" s="201"/>
      <c r="Z156" s="201"/>
      <c r="AA156" s="201"/>
      <c r="AB156" s="201"/>
      <c r="AC156" s="201"/>
      <c r="AD156" s="201"/>
    </row>
    <row r="157" spans="21:30" ht="39.950000000000003" customHeight="1" x14ac:dyDescent="0.25">
      <c r="U157" s="201"/>
      <c r="V157" s="201"/>
      <c r="W157" s="201"/>
      <c r="X157" s="201"/>
      <c r="Y157" s="201"/>
      <c r="Z157" s="201"/>
      <c r="AA157" s="201"/>
      <c r="AB157" s="201"/>
      <c r="AC157" s="201"/>
      <c r="AD157" s="201"/>
    </row>
    <row r="158" spans="21:30" ht="39.950000000000003" customHeight="1" x14ac:dyDescent="0.25">
      <c r="U158" s="201"/>
      <c r="V158" s="201"/>
      <c r="W158" s="201"/>
      <c r="X158" s="201"/>
      <c r="Y158" s="201"/>
      <c r="Z158" s="201"/>
      <c r="AA158" s="201"/>
      <c r="AB158" s="201"/>
      <c r="AC158" s="201"/>
      <c r="AD158" s="201"/>
    </row>
    <row r="159" spans="21:30" ht="39.950000000000003" customHeight="1" x14ac:dyDescent="0.25">
      <c r="U159" s="201"/>
      <c r="V159" s="201"/>
      <c r="W159" s="201"/>
      <c r="X159" s="201"/>
      <c r="Y159" s="201"/>
      <c r="Z159" s="201"/>
      <c r="AA159" s="201"/>
      <c r="AB159" s="201"/>
      <c r="AC159" s="201"/>
      <c r="AD159" s="201"/>
    </row>
    <row r="160" spans="21:30" ht="39.950000000000003" customHeight="1" x14ac:dyDescent="0.25">
      <c r="U160" s="201"/>
      <c r="V160" s="201"/>
      <c r="W160" s="201"/>
      <c r="X160" s="201"/>
      <c r="Y160" s="201"/>
      <c r="Z160" s="201"/>
      <c r="AA160" s="201"/>
      <c r="AB160" s="201"/>
      <c r="AC160" s="201"/>
      <c r="AD160" s="201"/>
    </row>
    <row r="161" spans="21:30" ht="39.950000000000003" customHeight="1" x14ac:dyDescent="0.25">
      <c r="U161" s="201"/>
      <c r="V161" s="201"/>
      <c r="W161" s="201"/>
      <c r="X161" s="201"/>
      <c r="Y161" s="201"/>
      <c r="Z161" s="201"/>
      <c r="AA161" s="201"/>
      <c r="AB161" s="201"/>
      <c r="AC161" s="201"/>
      <c r="AD161" s="201"/>
    </row>
    <row r="162" spans="21:30" ht="39.950000000000003" customHeight="1" x14ac:dyDescent="0.25">
      <c r="U162" s="201"/>
      <c r="V162" s="201"/>
      <c r="W162" s="201"/>
      <c r="X162" s="201"/>
      <c r="Y162" s="201"/>
      <c r="Z162" s="201"/>
      <c r="AA162" s="201"/>
      <c r="AB162" s="201"/>
      <c r="AC162" s="201"/>
      <c r="AD162" s="201"/>
    </row>
    <row r="163" spans="21:30" ht="39.950000000000003" customHeight="1" x14ac:dyDescent="0.25">
      <c r="U163" s="201"/>
      <c r="V163" s="201"/>
      <c r="W163" s="201"/>
      <c r="X163" s="201"/>
      <c r="Y163" s="201"/>
      <c r="Z163" s="201"/>
      <c r="AA163" s="201"/>
      <c r="AB163" s="201"/>
      <c r="AC163" s="201"/>
      <c r="AD163" s="201"/>
    </row>
    <row r="164" spans="21:30" ht="39.950000000000003" customHeight="1" x14ac:dyDescent="0.25">
      <c r="U164" s="201"/>
      <c r="V164" s="201"/>
      <c r="W164" s="201"/>
      <c r="X164" s="201"/>
      <c r="Y164" s="201"/>
      <c r="Z164" s="201"/>
      <c r="AA164" s="201"/>
      <c r="AB164" s="201"/>
      <c r="AC164" s="201"/>
      <c r="AD164" s="201"/>
    </row>
    <row r="165" spans="21:30" ht="39.950000000000003" customHeight="1" x14ac:dyDescent="0.25">
      <c r="U165" s="201"/>
      <c r="V165" s="201"/>
      <c r="W165" s="201"/>
      <c r="X165" s="201"/>
      <c r="Y165" s="201"/>
      <c r="Z165" s="201"/>
      <c r="AA165" s="201"/>
      <c r="AB165" s="201"/>
      <c r="AC165" s="201"/>
      <c r="AD165" s="201"/>
    </row>
    <row r="166" spans="21:30" ht="39.950000000000003" customHeight="1" x14ac:dyDescent="0.25">
      <c r="U166" s="201"/>
      <c r="V166" s="201"/>
      <c r="W166" s="201"/>
      <c r="X166" s="201"/>
      <c r="Y166" s="201"/>
      <c r="Z166" s="201"/>
      <c r="AA166" s="201"/>
      <c r="AB166" s="201"/>
      <c r="AC166" s="201"/>
      <c r="AD166" s="201"/>
    </row>
    <row r="167" spans="21:30" ht="39.950000000000003" customHeight="1" x14ac:dyDescent="0.25">
      <c r="U167" s="201"/>
      <c r="V167" s="201"/>
      <c r="W167" s="201"/>
      <c r="X167" s="201"/>
      <c r="Y167" s="201"/>
      <c r="Z167" s="201"/>
      <c r="AA167" s="201"/>
      <c r="AB167" s="201"/>
      <c r="AC167" s="201"/>
      <c r="AD167" s="201"/>
    </row>
    <row r="168" spans="21:30" ht="39.950000000000003" customHeight="1" x14ac:dyDescent="0.25">
      <c r="U168" s="201"/>
      <c r="V168" s="201"/>
      <c r="W168" s="201"/>
      <c r="X168" s="201"/>
      <c r="Y168" s="201"/>
      <c r="Z168" s="201"/>
      <c r="AA168" s="201"/>
      <c r="AB168" s="201"/>
      <c r="AC168" s="201"/>
      <c r="AD168" s="201"/>
    </row>
    <row r="169" spans="21:30" ht="39.950000000000003" customHeight="1" x14ac:dyDescent="0.25">
      <c r="U169" s="201"/>
      <c r="V169" s="201"/>
      <c r="W169" s="201"/>
      <c r="X169" s="201"/>
      <c r="Y169" s="201"/>
      <c r="Z169" s="201"/>
      <c r="AA169" s="201"/>
      <c r="AB169" s="201"/>
      <c r="AC169" s="201"/>
      <c r="AD169" s="201"/>
    </row>
    <row r="170" spans="21:30" ht="39.950000000000003" customHeight="1" x14ac:dyDescent="0.25">
      <c r="U170" s="201"/>
      <c r="V170" s="201"/>
      <c r="W170" s="201"/>
      <c r="X170" s="201"/>
      <c r="Y170" s="201"/>
      <c r="Z170" s="201"/>
      <c r="AA170" s="201"/>
      <c r="AB170" s="201"/>
      <c r="AC170" s="201"/>
      <c r="AD170" s="201"/>
    </row>
    <row r="171" spans="21:30" ht="39.950000000000003" customHeight="1" x14ac:dyDescent="0.25">
      <c r="U171" s="201"/>
      <c r="V171" s="201"/>
      <c r="W171" s="201"/>
      <c r="X171" s="201"/>
      <c r="Y171" s="201"/>
      <c r="Z171" s="201"/>
      <c r="AA171" s="201"/>
      <c r="AB171" s="201"/>
      <c r="AC171" s="201"/>
      <c r="AD171" s="201"/>
    </row>
    <row r="172" spans="21:30" ht="39.950000000000003" customHeight="1" x14ac:dyDescent="0.25">
      <c r="U172" s="201"/>
      <c r="V172" s="201"/>
      <c r="W172" s="201"/>
      <c r="X172" s="201"/>
      <c r="Y172" s="201"/>
      <c r="Z172" s="201"/>
      <c r="AA172" s="201"/>
      <c r="AB172" s="201"/>
      <c r="AC172" s="201"/>
      <c r="AD172" s="201"/>
    </row>
    <row r="173" spans="21:30" ht="39.950000000000003" customHeight="1" x14ac:dyDescent="0.25">
      <c r="U173" s="201"/>
      <c r="V173" s="201"/>
      <c r="W173" s="201"/>
      <c r="X173" s="201"/>
      <c r="Y173" s="201"/>
      <c r="Z173" s="201"/>
      <c r="AA173" s="201"/>
      <c r="AB173" s="201"/>
      <c r="AC173" s="201"/>
      <c r="AD173" s="201"/>
    </row>
    <row r="174" spans="21:30" ht="39.950000000000003" customHeight="1" x14ac:dyDescent="0.25">
      <c r="U174" s="201"/>
      <c r="V174" s="201"/>
      <c r="W174" s="201"/>
      <c r="X174" s="201"/>
      <c r="Y174" s="201"/>
      <c r="Z174" s="201"/>
      <c r="AA174" s="201"/>
      <c r="AB174" s="201"/>
      <c r="AC174" s="201"/>
      <c r="AD174" s="201"/>
    </row>
    <row r="175" spans="21:30" ht="39.950000000000003" customHeight="1" x14ac:dyDescent="0.25">
      <c r="U175" s="201"/>
      <c r="V175" s="201"/>
      <c r="W175" s="201"/>
      <c r="X175" s="201"/>
      <c r="Y175" s="201"/>
      <c r="Z175" s="201"/>
      <c r="AA175" s="201"/>
      <c r="AB175" s="201"/>
      <c r="AC175" s="201"/>
      <c r="AD175" s="201"/>
    </row>
    <row r="176" spans="21:30" ht="39.950000000000003" customHeight="1" x14ac:dyDescent="0.25">
      <c r="U176" s="201"/>
      <c r="V176" s="201"/>
      <c r="W176" s="201"/>
      <c r="X176" s="201"/>
      <c r="Y176" s="201"/>
      <c r="Z176" s="201"/>
      <c r="AA176" s="201"/>
      <c r="AB176" s="201"/>
      <c r="AC176" s="201"/>
      <c r="AD176" s="201"/>
    </row>
    <row r="177" spans="21:30" ht="39.950000000000003" customHeight="1" x14ac:dyDescent="0.25">
      <c r="U177" s="201"/>
      <c r="V177" s="201"/>
      <c r="W177" s="201"/>
      <c r="X177" s="201"/>
      <c r="Y177" s="201"/>
      <c r="Z177" s="201"/>
      <c r="AA177" s="201"/>
      <c r="AB177" s="201"/>
      <c r="AC177" s="201"/>
      <c r="AD177" s="201"/>
    </row>
    <row r="178" spans="21:30" ht="39.950000000000003" customHeight="1" x14ac:dyDescent="0.25">
      <c r="U178" s="201"/>
      <c r="V178" s="201"/>
      <c r="W178" s="201"/>
      <c r="X178" s="201"/>
      <c r="Y178" s="201"/>
      <c r="Z178" s="201"/>
      <c r="AA178" s="201"/>
      <c r="AB178" s="201"/>
      <c r="AC178" s="201"/>
      <c r="AD178" s="201"/>
    </row>
    <row r="179" spans="21:30" ht="39.950000000000003" customHeight="1" x14ac:dyDescent="0.25">
      <c r="U179" s="201"/>
      <c r="V179" s="201"/>
      <c r="W179" s="201"/>
      <c r="X179" s="201"/>
      <c r="Y179" s="201"/>
      <c r="Z179" s="201"/>
      <c r="AA179" s="201"/>
      <c r="AB179" s="201"/>
      <c r="AC179" s="201"/>
      <c r="AD179" s="201"/>
    </row>
    <row r="180" spans="21:30" ht="39.950000000000003" customHeight="1" x14ac:dyDescent="0.25">
      <c r="U180" s="201"/>
      <c r="V180" s="201"/>
      <c r="W180" s="201"/>
      <c r="X180" s="201"/>
      <c r="Y180" s="201"/>
      <c r="Z180" s="201"/>
      <c r="AA180" s="201"/>
      <c r="AB180" s="201"/>
      <c r="AC180" s="201"/>
      <c r="AD180" s="201"/>
    </row>
    <row r="181" spans="21:30" ht="39.950000000000003" customHeight="1" x14ac:dyDescent="0.25">
      <c r="U181" s="201"/>
      <c r="V181" s="201"/>
      <c r="W181" s="201"/>
      <c r="X181" s="201"/>
      <c r="Y181" s="201"/>
      <c r="Z181" s="201"/>
      <c r="AA181" s="201"/>
      <c r="AB181" s="201"/>
      <c r="AC181" s="201"/>
      <c r="AD181" s="201"/>
    </row>
    <row r="182" spans="21:30" ht="39.950000000000003" customHeight="1" x14ac:dyDescent="0.25">
      <c r="U182" s="201"/>
      <c r="V182" s="201"/>
      <c r="W182" s="201"/>
      <c r="X182" s="201"/>
      <c r="Y182" s="201"/>
      <c r="Z182" s="201"/>
      <c r="AA182" s="201"/>
      <c r="AB182" s="201"/>
      <c r="AC182" s="201"/>
      <c r="AD182" s="201"/>
    </row>
    <row r="183" spans="21:30" ht="39.950000000000003" customHeight="1" x14ac:dyDescent="0.25">
      <c r="U183" s="201"/>
      <c r="V183" s="201"/>
      <c r="W183" s="201"/>
      <c r="X183" s="201"/>
      <c r="Y183" s="201"/>
      <c r="Z183" s="201"/>
      <c r="AA183" s="201"/>
      <c r="AB183" s="201"/>
      <c r="AC183" s="201"/>
      <c r="AD183" s="201"/>
    </row>
    <row r="184" spans="21:30" ht="39.950000000000003" customHeight="1" x14ac:dyDescent="0.25">
      <c r="U184" s="201"/>
      <c r="V184" s="201"/>
      <c r="W184" s="201"/>
      <c r="X184" s="201"/>
      <c r="Y184" s="201"/>
      <c r="Z184" s="201"/>
      <c r="AA184" s="201"/>
      <c r="AB184" s="201"/>
      <c r="AC184" s="201"/>
      <c r="AD184" s="201"/>
    </row>
    <row r="185" spans="21:30" ht="39.950000000000003" customHeight="1" x14ac:dyDescent="0.25">
      <c r="U185" s="201"/>
      <c r="V185" s="201"/>
      <c r="W185" s="201"/>
      <c r="X185" s="201"/>
      <c r="Y185" s="201"/>
      <c r="Z185" s="201"/>
      <c r="AA185" s="201"/>
      <c r="AB185" s="201"/>
      <c r="AC185" s="201"/>
      <c r="AD185" s="201"/>
    </row>
    <row r="186" spans="21:30" ht="39.950000000000003" customHeight="1" x14ac:dyDescent="0.25">
      <c r="U186" s="201"/>
      <c r="V186" s="201"/>
      <c r="W186" s="201"/>
      <c r="X186" s="201"/>
      <c r="Y186" s="201"/>
      <c r="Z186" s="201"/>
      <c r="AA186" s="201"/>
      <c r="AB186" s="201"/>
      <c r="AC186" s="201"/>
      <c r="AD186" s="201"/>
    </row>
    <row r="187" spans="21:30" ht="39.950000000000003" customHeight="1" x14ac:dyDescent="0.25">
      <c r="U187" s="201"/>
      <c r="V187" s="201"/>
      <c r="W187" s="201"/>
      <c r="X187" s="201"/>
      <c r="Y187" s="201"/>
      <c r="Z187" s="201"/>
      <c r="AA187" s="201"/>
      <c r="AB187" s="201"/>
      <c r="AC187" s="201"/>
      <c r="AD187" s="201"/>
    </row>
    <row r="188" spans="21:30" ht="39.950000000000003" customHeight="1" x14ac:dyDescent="0.25">
      <c r="U188" s="201"/>
      <c r="V188" s="201"/>
      <c r="W188" s="201"/>
      <c r="X188" s="201"/>
      <c r="Y188" s="201"/>
      <c r="Z188" s="201"/>
      <c r="AA188" s="201"/>
      <c r="AB188" s="201"/>
      <c r="AC188" s="201"/>
      <c r="AD188" s="201"/>
    </row>
    <row r="189" spans="21:30" ht="39.950000000000003" customHeight="1" x14ac:dyDescent="0.25">
      <c r="U189" s="201"/>
      <c r="V189" s="201"/>
      <c r="W189" s="201"/>
      <c r="X189" s="201"/>
      <c r="Y189" s="201"/>
      <c r="Z189" s="201"/>
      <c r="AA189" s="201"/>
      <c r="AB189" s="201"/>
      <c r="AC189" s="201"/>
      <c r="AD189" s="201"/>
    </row>
    <row r="190" spans="21:30" ht="39.950000000000003" customHeight="1" x14ac:dyDescent="0.25">
      <c r="U190" s="201"/>
      <c r="V190" s="201"/>
      <c r="W190" s="201"/>
      <c r="X190" s="201"/>
      <c r="Y190" s="201"/>
      <c r="Z190" s="201"/>
      <c r="AA190" s="201"/>
      <c r="AB190" s="201"/>
      <c r="AC190" s="201"/>
      <c r="AD190" s="201"/>
    </row>
    <row r="191" spans="21:30" ht="39.950000000000003" customHeight="1" x14ac:dyDescent="0.25">
      <c r="U191" s="201"/>
      <c r="V191" s="201"/>
      <c r="W191" s="201"/>
      <c r="X191" s="201"/>
      <c r="Y191" s="201"/>
      <c r="Z191" s="201"/>
      <c r="AA191" s="201"/>
      <c r="AB191" s="201"/>
      <c r="AC191" s="201"/>
      <c r="AD191" s="201"/>
    </row>
    <row r="192" spans="21:30" ht="39.950000000000003" customHeight="1" x14ac:dyDescent="0.25">
      <c r="U192" s="201"/>
      <c r="V192" s="201"/>
      <c r="W192" s="201"/>
      <c r="X192" s="201"/>
      <c r="Y192" s="201"/>
      <c r="Z192" s="201"/>
      <c r="AA192" s="201"/>
      <c r="AB192" s="201"/>
      <c r="AC192" s="201"/>
      <c r="AD192" s="201"/>
    </row>
    <row r="193" spans="21:30" ht="39.950000000000003" customHeight="1" x14ac:dyDescent="0.25">
      <c r="U193" s="201"/>
      <c r="V193" s="201"/>
      <c r="W193" s="201"/>
      <c r="X193" s="201"/>
      <c r="Y193" s="201"/>
      <c r="Z193" s="201"/>
      <c r="AA193" s="201"/>
      <c r="AB193" s="201"/>
      <c r="AC193" s="201"/>
      <c r="AD193" s="201"/>
    </row>
    <row r="194" spans="21:30" ht="39.950000000000003" customHeight="1" x14ac:dyDescent="0.25">
      <c r="U194" s="201"/>
      <c r="V194" s="201"/>
      <c r="W194" s="201"/>
      <c r="X194" s="201"/>
      <c r="Y194" s="201"/>
      <c r="Z194" s="201"/>
      <c r="AA194" s="201"/>
      <c r="AB194" s="201"/>
      <c r="AC194" s="201"/>
      <c r="AD194" s="201"/>
    </row>
    <row r="195" spans="21:30" ht="39.950000000000003" customHeight="1" x14ac:dyDescent="0.25">
      <c r="U195" s="201"/>
      <c r="V195" s="201"/>
      <c r="W195" s="201"/>
      <c r="X195" s="201"/>
      <c r="Y195" s="201"/>
      <c r="Z195" s="201"/>
      <c r="AA195" s="201"/>
      <c r="AB195" s="201"/>
      <c r="AC195" s="201"/>
      <c r="AD195" s="201"/>
    </row>
    <row r="196" spans="21:30" ht="39.950000000000003" customHeight="1" x14ac:dyDescent="0.25">
      <c r="U196" s="201"/>
      <c r="V196" s="201"/>
      <c r="W196" s="201"/>
      <c r="X196" s="201"/>
      <c r="Y196" s="201"/>
      <c r="Z196" s="201"/>
      <c r="AA196" s="201"/>
      <c r="AB196" s="201"/>
      <c r="AC196" s="201"/>
      <c r="AD196" s="201"/>
    </row>
    <row r="197" spans="21:30" ht="39.950000000000003" customHeight="1" x14ac:dyDescent="0.25">
      <c r="U197" s="201"/>
      <c r="V197" s="201"/>
      <c r="W197" s="201"/>
      <c r="X197" s="201"/>
      <c r="Y197" s="201"/>
      <c r="Z197" s="201"/>
      <c r="AA197" s="201"/>
      <c r="AB197" s="201"/>
      <c r="AC197" s="201"/>
      <c r="AD197" s="201"/>
    </row>
    <row r="198" spans="21:30" ht="39.950000000000003" customHeight="1" x14ac:dyDescent="0.25">
      <c r="U198" s="201"/>
      <c r="V198" s="201"/>
      <c r="W198" s="201"/>
      <c r="X198" s="201"/>
      <c r="Y198" s="201"/>
      <c r="Z198" s="201"/>
      <c r="AA198" s="201"/>
      <c r="AB198" s="201"/>
      <c r="AC198" s="201"/>
      <c r="AD198" s="201"/>
    </row>
    <row r="199" spans="21:30" ht="39.950000000000003" customHeight="1" x14ac:dyDescent="0.25">
      <c r="U199" s="201"/>
      <c r="V199" s="201"/>
      <c r="W199" s="201"/>
      <c r="X199" s="201"/>
      <c r="Y199" s="201"/>
      <c r="Z199" s="201"/>
      <c r="AA199" s="201"/>
      <c r="AB199" s="201"/>
      <c r="AC199" s="201"/>
      <c r="AD199" s="201"/>
    </row>
    <row r="200" spans="21:30" ht="39.950000000000003" customHeight="1" x14ac:dyDescent="0.25">
      <c r="U200" s="201"/>
      <c r="V200" s="201"/>
      <c r="W200" s="201"/>
      <c r="X200" s="201"/>
      <c r="Y200" s="201"/>
      <c r="Z200" s="201"/>
      <c r="AA200" s="201"/>
      <c r="AB200" s="201"/>
      <c r="AC200" s="201"/>
      <c r="AD200" s="201"/>
    </row>
    <row r="201" spans="21:30" ht="39.950000000000003" customHeight="1" x14ac:dyDescent="0.25">
      <c r="U201" s="201"/>
      <c r="V201" s="201"/>
      <c r="W201" s="201"/>
      <c r="X201" s="201"/>
      <c r="Y201" s="201"/>
      <c r="Z201" s="201"/>
      <c r="AA201" s="201"/>
      <c r="AB201" s="201"/>
      <c r="AC201" s="201"/>
      <c r="AD201" s="201"/>
    </row>
    <row r="202" spans="21:30" ht="39.950000000000003" customHeight="1" x14ac:dyDescent="0.25">
      <c r="U202" s="201"/>
      <c r="V202" s="201"/>
      <c r="W202" s="201"/>
      <c r="X202" s="201"/>
      <c r="Y202" s="201"/>
      <c r="Z202" s="201"/>
      <c r="AA202" s="201"/>
      <c r="AB202" s="201"/>
      <c r="AC202" s="201"/>
      <c r="AD202" s="201"/>
    </row>
    <row r="203" spans="21:30" ht="39.950000000000003" customHeight="1" x14ac:dyDescent="0.25">
      <c r="U203" s="201"/>
      <c r="V203" s="201"/>
      <c r="W203" s="201"/>
      <c r="X203" s="201"/>
      <c r="Y203" s="201"/>
      <c r="Z203" s="201"/>
      <c r="AA203" s="201"/>
      <c r="AB203" s="201"/>
      <c r="AC203" s="201"/>
      <c r="AD203" s="201"/>
    </row>
    <row r="204" spans="21:30" ht="39.950000000000003" customHeight="1" x14ac:dyDescent="0.25">
      <c r="U204" s="201"/>
      <c r="V204" s="201"/>
      <c r="W204" s="201"/>
      <c r="X204" s="201"/>
      <c r="Y204" s="201"/>
      <c r="Z204" s="201"/>
      <c r="AA204" s="201"/>
      <c r="AB204" s="201"/>
      <c r="AC204" s="201"/>
      <c r="AD204" s="201"/>
    </row>
    <row r="205" spans="21:30" ht="39.950000000000003" customHeight="1" x14ac:dyDescent="0.25">
      <c r="U205" s="201"/>
      <c r="V205" s="201"/>
      <c r="W205" s="201"/>
      <c r="X205" s="201"/>
      <c r="Y205" s="201"/>
      <c r="Z205" s="201"/>
      <c r="AA205" s="201"/>
      <c r="AB205" s="201"/>
      <c r="AC205" s="201"/>
      <c r="AD205" s="201"/>
    </row>
    <row r="206" spans="21:30" ht="39.950000000000003" customHeight="1" x14ac:dyDescent="0.25">
      <c r="U206" s="201"/>
      <c r="V206" s="201"/>
      <c r="W206" s="201"/>
      <c r="X206" s="201"/>
      <c r="Y206" s="201"/>
      <c r="Z206" s="201"/>
      <c r="AA206" s="201"/>
      <c r="AB206" s="201"/>
      <c r="AC206" s="201"/>
      <c r="AD206" s="201"/>
    </row>
    <row r="207" spans="21:30" ht="39.950000000000003" customHeight="1" x14ac:dyDescent="0.25">
      <c r="U207" s="201"/>
      <c r="V207" s="201"/>
      <c r="W207" s="201"/>
      <c r="X207" s="201"/>
      <c r="Y207" s="201"/>
      <c r="Z207" s="201"/>
      <c r="AA207" s="201"/>
      <c r="AB207" s="201"/>
      <c r="AC207" s="201"/>
      <c r="AD207" s="201"/>
    </row>
    <row r="208" spans="21:30" ht="39.950000000000003" customHeight="1" x14ac:dyDescent="0.25">
      <c r="U208" s="201"/>
      <c r="V208" s="201"/>
      <c r="W208" s="201"/>
      <c r="X208" s="201"/>
      <c r="Y208" s="201"/>
      <c r="Z208" s="201"/>
      <c r="AA208" s="201"/>
      <c r="AB208" s="201"/>
      <c r="AC208" s="201"/>
      <c r="AD208" s="201"/>
    </row>
    <row r="209" spans="21:30" ht="39.950000000000003" customHeight="1" x14ac:dyDescent="0.25">
      <c r="U209" s="201"/>
      <c r="V209" s="201"/>
      <c r="W209" s="201"/>
      <c r="X209" s="201"/>
      <c r="Y209" s="201"/>
      <c r="Z209" s="201"/>
      <c r="AA209" s="201"/>
      <c r="AB209" s="201"/>
      <c r="AC209" s="201"/>
      <c r="AD209" s="201"/>
    </row>
    <row r="210" spans="21:30" ht="39.950000000000003" customHeight="1" x14ac:dyDescent="0.25">
      <c r="U210" s="201"/>
      <c r="V210" s="201"/>
      <c r="W210" s="201"/>
      <c r="X210" s="201"/>
      <c r="Y210" s="201"/>
      <c r="Z210" s="201"/>
      <c r="AA210" s="201"/>
      <c r="AB210" s="201"/>
      <c r="AC210" s="201"/>
      <c r="AD210" s="201"/>
    </row>
    <row r="211" spans="21:30" ht="39.950000000000003" customHeight="1" x14ac:dyDescent="0.25">
      <c r="U211" s="201"/>
      <c r="V211" s="201"/>
      <c r="W211" s="201"/>
      <c r="X211" s="201"/>
      <c r="Y211" s="201"/>
      <c r="Z211" s="201"/>
      <c r="AA211" s="201"/>
      <c r="AB211" s="201"/>
      <c r="AC211" s="201"/>
      <c r="AD211" s="201"/>
    </row>
    <row r="212" spans="21:30" ht="39.950000000000003" customHeight="1" x14ac:dyDescent="0.25">
      <c r="U212" s="201"/>
      <c r="V212" s="201"/>
      <c r="W212" s="201"/>
      <c r="X212" s="201"/>
      <c r="Y212" s="201"/>
      <c r="Z212" s="201"/>
      <c r="AA212" s="201"/>
      <c r="AB212" s="201"/>
      <c r="AC212" s="201"/>
      <c r="AD212" s="201"/>
    </row>
    <row r="213" spans="21:30" ht="39.950000000000003" customHeight="1" x14ac:dyDescent="0.25">
      <c r="U213" s="201"/>
      <c r="V213" s="201"/>
      <c r="W213" s="201"/>
      <c r="X213" s="201"/>
      <c r="Y213" s="201"/>
      <c r="Z213" s="201"/>
      <c r="AA213" s="201"/>
      <c r="AB213" s="201"/>
      <c r="AC213" s="201"/>
      <c r="AD213" s="201"/>
    </row>
    <row r="214" spans="21:30" ht="39.950000000000003" customHeight="1" x14ac:dyDescent="0.25">
      <c r="U214" s="201"/>
      <c r="V214" s="201"/>
      <c r="W214" s="201"/>
      <c r="X214" s="201"/>
      <c r="Y214" s="201"/>
      <c r="Z214" s="201"/>
      <c r="AA214" s="201"/>
      <c r="AB214" s="201"/>
      <c r="AC214" s="201"/>
      <c r="AD214" s="201"/>
    </row>
    <row r="215" spans="21:30" ht="39.950000000000003" customHeight="1" x14ac:dyDescent="0.25">
      <c r="U215" s="201"/>
      <c r="V215" s="201"/>
      <c r="W215" s="201"/>
      <c r="X215" s="201"/>
      <c r="Y215" s="201"/>
      <c r="Z215" s="201"/>
      <c r="AA215" s="201"/>
      <c r="AB215" s="201"/>
      <c r="AC215" s="201"/>
      <c r="AD215" s="201"/>
    </row>
    <row r="216" spans="21:30" ht="39.950000000000003" customHeight="1" x14ac:dyDescent="0.25">
      <c r="U216" s="201"/>
      <c r="V216" s="201"/>
      <c r="W216" s="201"/>
      <c r="X216" s="201"/>
      <c r="Y216" s="201"/>
      <c r="Z216" s="201"/>
      <c r="AA216" s="201"/>
      <c r="AB216" s="201"/>
      <c r="AC216" s="201"/>
      <c r="AD216" s="201"/>
    </row>
    <row r="217" spans="21:30" ht="39.950000000000003" customHeight="1" x14ac:dyDescent="0.25">
      <c r="U217" s="201"/>
      <c r="V217" s="201"/>
      <c r="W217" s="201"/>
      <c r="X217" s="201"/>
      <c r="Y217" s="201"/>
      <c r="Z217" s="201"/>
      <c r="AA217" s="201"/>
      <c r="AB217" s="201"/>
      <c r="AC217" s="201"/>
      <c r="AD217" s="201"/>
    </row>
    <row r="218" spans="21:30" ht="39.950000000000003" customHeight="1" x14ac:dyDescent="0.25">
      <c r="U218" s="201"/>
      <c r="V218" s="201"/>
      <c r="W218" s="201"/>
      <c r="X218" s="201"/>
      <c r="Y218" s="201"/>
      <c r="Z218" s="201"/>
      <c r="AA218" s="201"/>
      <c r="AB218" s="201"/>
      <c r="AC218" s="201"/>
      <c r="AD218" s="201"/>
    </row>
    <row r="219" spans="21:30" ht="39.950000000000003" customHeight="1" x14ac:dyDescent="0.25">
      <c r="U219" s="201"/>
      <c r="V219" s="201"/>
      <c r="W219" s="201"/>
      <c r="X219" s="201"/>
      <c r="Y219" s="201"/>
      <c r="Z219" s="201"/>
      <c r="AA219" s="201"/>
      <c r="AB219" s="201"/>
      <c r="AC219" s="201"/>
      <c r="AD219" s="201"/>
    </row>
    <row r="220" spans="21:30" ht="39.950000000000003" customHeight="1" x14ac:dyDescent="0.25">
      <c r="U220" s="201"/>
      <c r="V220" s="201"/>
      <c r="W220" s="201"/>
      <c r="X220" s="201"/>
      <c r="Y220" s="201"/>
      <c r="Z220" s="201"/>
      <c r="AA220" s="201"/>
      <c r="AB220" s="201"/>
      <c r="AC220" s="201"/>
      <c r="AD220" s="201"/>
    </row>
    <row r="221" spans="21:30" ht="39.950000000000003" customHeight="1" x14ac:dyDescent="0.25">
      <c r="U221" s="201"/>
      <c r="V221" s="201"/>
      <c r="W221" s="201"/>
      <c r="X221" s="201"/>
      <c r="Y221" s="201"/>
      <c r="Z221" s="201"/>
      <c r="AA221" s="201"/>
      <c r="AB221" s="201"/>
      <c r="AC221" s="201"/>
      <c r="AD221" s="201"/>
    </row>
    <row r="222" spans="21:30" ht="39.950000000000003" customHeight="1" x14ac:dyDescent="0.25">
      <c r="U222" s="201"/>
      <c r="V222" s="201"/>
      <c r="W222" s="201"/>
      <c r="X222" s="201"/>
      <c r="Y222" s="201"/>
      <c r="Z222" s="201"/>
      <c r="AA222" s="201"/>
      <c r="AB222" s="201"/>
      <c r="AC222" s="201"/>
      <c r="AD222" s="201"/>
    </row>
    <row r="223" spans="21:30" ht="39.950000000000003" customHeight="1" x14ac:dyDescent="0.25">
      <c r="U223" s="201"/>
      <c r="V223" s="201"/>
      <c r="W223" s="201"/>
      <c r="X223" s="201"/>
      <c r="Y223" s="201"/>
      <c r="Z223" s="201"/>
      <c r="AA223" s="201"/>
      <c r="AB223" s="201"/>
      <c r="AC223" s="201"/>
      <c r="AD223" s="201"/>
    </row>
    <row r="224" spans="21:30" ht="39.950000000000003" customHeight="1" x14ac:dyDescent="0.25">
      <c r="U224" s="201"/>
      <c r="V224" s="201"/>
      <c r="W224" s="201"/>
      <c r="X224" s="201"/>
      <c r="Y224" s="201"/>
      <c r="Z224" s="201"/>
      <c r="AA224" s="201"/>
      <c r="AB224" s="201"/>
      <c r="AC224" s="201"/>
      <c r="AD224" s="201"/>
    </row>
    <row r="225" spans="21:30" ht="39.950000000000003" customHeight="1" x14ac:dyDescent="0.25">
      <c r="U225" s="201"/>
      <c r="V225" s="201"/>
      <c r="W225" s="201"/>
      <c r="X225" s="201"/>
      <c r="Y225" s="201"/>
      <c r="Z225" s="201"/>
      <c r="AA225" s="201"/>
      <c r="AB225" s="201"/>
      <c r="AC225" s="201"/>
      <c r="AD225" s="201"/>
    </row>
    <row r="226" spans="21:30" ht="39.950000000000003" customHeight="1" x14ac:dyDescent="0.25">
      <c r="U226" s="201"/>
      <c r="V226" s="201"/>
      <c r="W226" s="201"/>
      <c r="X226" s="201"/>
      <c r="Y226" s="201"/>
      <c r="Z226" s="201"/>
      <c r="AA226" s="201"/>
      <c r="AB226" s="201"/>
      <c r="AC226" s="201"/>
      <c r="AD226" s="201"/>
    </row>
    <row r="227" spans="21:30" ht="39.950000000000003" customHeight="1" x14ac:dyDescent="0.25">
      <c r="U227" s="201"/>
      <c r="V227" s="201"/>
      <c r="W227" s="201"/>
      <c r="X227" s="201"/>
      <c r="Y227" s="201"/>
      <c r="Z227" s="201"/>
      <c r="AA227" s="201"/>
      <c r="AB227" s="201"/>
      <c r="AC227" s="201"/>
      <c r="AD227" s="201"/>
    </row>
    <row r="228" spans="21:30" ht="39.950000000000003" customHeight="1" x14ac:dyDescent="0.25">
      <c r="U228" s="201"/>
      <c r="V228" s="201"/>
      <c r="W228" s="201"/>
      <c r="X228" s="201"/>
      <c r="Y228" s="201"/>
      <c r="Z228" s="201"/>
      <c r="AA228" s="201"/>
      <c r="AB228" s="201"/>
      <c r="AC228" s="201"/>
      <c r="AD228" s="201"/>
    </row>
    <row r="229" spans="21:30" ht="39.950000000000003" customHeight="1" x14ac:dyDescent="0.25">
      <c r="U229" s="201"/>
      <c r="V229" s="201"/>
      <c r="W229" s="201"/>
      <c r="X229" s="201"/>
      <c r="Y229" s="201"/>
      <c r="Z229" s="201"/>
      <c r="AA229" s="201"/>
      <c r="AB229" s="201"/>
      <c r="AC229" s="201"/>
      <c r="AD229" s="201"/>
    </row>
    <row r="230" spans="21:30" ht="39.950000000000003" customHeight="1" x14ac:dyDescent="0.25">
      <c r="U230" s="201"/>
      <c r="V230" s="201"/>
      <c r="W230" s="201"/>
      <c r="X230" s="201"/>
      <c r="Y230" s="201"/>
      <c r="Z230" s="201"/>
      <c r="AA230" s="201"/>
      <c r="AB230" s="201"/>
      <c r="AC230" s="201"/>
      <c r="AD230" s="201"/>
    </row>
    <row r="231" spans="21:30" ht="39.950000000000003" customHeight="1" x14ac:dyDescent="0.25">
      <c r="U231" s="201"/>
      <c r="V231" s="201"/>
      <c r="W231" s="201"/>
      <c r="X231" s="201"/>
      <c r="Y231" s="201"/>
      <c r="Z231" s="201"/>
      <c r="AA231" s="201"/>
      <c r="AB231" s="201"/>
      <c r="AC231" s="201"/>
      <c r="AD231" s="201"/>
    </row>
    <row r="232" spans="21:30" ht="39.950000000000003" customHeight="1" x14ac:dyDescent="0.25">
      <c r="U232" s="201"/>
      <c r="V232" s="201"/>
      <c r="W232" s="201"/>
      <c r="X232" s="201"/>
      <c r="Y232" s="201"/>
      <c r="Z232" s="201"/>
      <c r="AA232" s="201"/>
      <c r="AB232" s="201"/>
      <c r="AC232" s="201"/>
      <c r="AD232" s="201"/>
    </row>
    <row r="233" spans="21:30" ht="39.950000000000003" customHeight="1" x14ac:dyDescent="0.25">
      <c r="U233" s="201"/>
      <c r="V233" s="201"/>
      <c r="W233" s="201"/>
      <c r="X233" s="201"/>
      <c r="Y233" s="201"/>
      <c r="Z233" s="201"/>
      <c r="AA233" s="201"/>
      <c r="AB233" s="201"/>
      <c r="AC233" s="201"/>
      <c r="AD233" s="201"/>
    </row>
    <row r="234" spans="21:30" ht="39.950000000000003" customHeight="1" x14ac:dyDescent="0.25">
      <c r="U234" s="201"/>
      <c r="V234" s="201"/>
      <c r="W234" s="201"/>
      <c r="X234" s="201"/>
      <c r="Y234" s="201"/>
      <c r="Z234" s="201"/>
      <c r="AA234" s="201"/>
      <c r="AB234" s="201"/>
      <c r="AC234" s="201"/>
      <c r="AD234" s="201"/>
    </row>
    <row r="235" spans="21:30" ht="39.950000000000003" customHeight="1" x14ac:dyDescent="0.25">
      <c r="U235" s="201"/>
      <c r="V235" s="201"/>
      <c r="W235" s="201"/>
      <c r="X235" s="201"/>
      <c r="Y235" s="201"/>
      <c r="Z235" s="201"/>
      <c r="AA235" s="201"/>
      <c r="AB235" s="201"/>
      <c r="AC235" s="201"/>
      <c r="AD235" s="201"/>
    </row>
    <row r="236" spans="21:30" ht="39.950000000000003" customHeight="1" x14ac:dyDescent="0.25">
      <c r="U236" s="201"/>
      <c r="V236" s="201"/>
      <c r="W236" s="201"/>
      <c r="X236" s="201"/>
      <c r="Y236" s="201"/>
      <c r="Z236" s="201"/>
      <c r="AA236" s="201"/>
      <c r="AB236" s="201"/>
      <c r="AC236" s="201"/>
      <c r="AD236" s="201"/>
    </row>
    <row r="237" spans="21:30" ht="39.950000000000003" customHeight="1" x14ac:dyDescent="0.25">
      <c r="U237" s="201"/>
      <c r="V237" s="201"/>
      <c r="W237" s="201"/>
      <c r="X237" s="201"/>
      <c r="Y237" s="201"/>
      <c r="Z237" s="201"/>
      <c r="AA237" s="201"/>
      <c r="AB237" s="201"/>
      <c r="AC237" s="201"/>
      <c r="AD237" s="201"/>
    </row>
    <row r="238" spans="21:30" ht="39.950000000000003" customHeight="1" x14ac:dyDescent="0.25">
      <c r="U238" s="201"/>
      <c r="V238" s="201"/>
      <c r="W238" s="201"/>
      <c r="X238" s="201"/>
      <c r="Y238" s="201"/>
      <c r="Z238" s="201"/>
      <c r="AA238" s="201"/>
      <c r="AB238" s="201"/>
      <c r="AC238" s="201"/>
      <c r="AD238" s="201"/>
    </row>
    <row r="239" spans="21:30" ht="39.950000000000003" customHeight="1" x14ac:dyDescent="0.25">
      <c r="U239" s="201"/>
      <c r="V239" s="201"/>
      <c r="W239" s="201"/>
      <c r="X239" s="201"/>
      <c r="Y239" s="201"/>
      <c r="Z239" s="201"/>
      <c r="AA239" s="201"/>
      <c r="AB239" s="201"/>
      <c r="AC239" s="201"/>
      <c r="AD239" s="201"/>
    </row>
    <row r="240" spans="21:30" ht="39.950000000000003" customHeight="1" x14ac:dyDescent="0.25">
      <c r="U240" s="201"/>
      <c r="V240" s="201"/>
      <c r="W240" s="201"/>
      <c r="X240" s="201"/>
      <c r="Y240" s="201"/>
      <c r="Z240" s="201"/>
      <c r="AA240" s="201"/>
      <c r="AB240" s="201"/>
      <c r="AC240" s="201"/>
      <c r="AD240" s="201"/>
    </row>
    <row r="241" spans="21:30" ht="39.950000000000003" customHeight="1" x14ac:dyDescent="0.25">
      <c r="U241" s="201"/>
      <c r="V241" s="201"/>
      <c r="W241" s="201"/>
      <c r="X241" s="201"/>
      <c r="Y241" s="201"/>
      <c r="Z241" s="201"/>
      <c r="AA241" s="201"/>
      <c r="AB241" s="201"/>
      <c r="AC241" s="201"/>
      <c r="AD241" s="201"/>
    </row>
    <row r="242" spans="21:30" ht="39.950000000000003" customHeight="1" x14ac:dyDescent="0.25">
      <c r="U242" s="201"/>
      <c r="V242" s="201"/>
      <c r="W242" s="201"/>
      <c r="X242" s="201"/>
      <c r="Y242" s="201"/>
      <c r="Z242" s="201"/>
      <c r="AA242" s="201"/>
      <c r="AB242" s="201"/>
      <c r="AC242" s="201"/>
      <c r="AD242" s="201"/>
    </row>
    <row r="243" spans="21:30" ht="39.950000000000003" customHeight="1" x14ac:dyDescent="0.25">
      <c r="U243" s="201"/>
      <c r="V243" s="201"/>
      <c r="W243" s="201"/>
      <c r="X243" s="201"/>
      <c r="Y243" s="201"/>
      <c r="Z243" s="201"/>
      <c r="AA243" s="201"/>
      <c r="AB243" s="201"/>
      <c r="AC243" s="201"/>
      <c r="AD243" s="201"/>
    </row>
    <row r="244" spans="21:30" ht="39.950000000000003" customHeight="1" x14ac:dyDescent="0.25">
      <c r="U244" s="201"/>
      <c r="V244" s="201"/>
      <c r="W244" s="201"/>
      <c r="X244" s="201"/>
      <c r="Y244" s="201"/>
      <c r="Z244" s="201"/>
      <c r="AA244" s="201"/>
      <c r="AB244" s="201"/>
      <c r="AC244" s="201"/>
      <c r="AD244" s="201"/>
    </row>
    <row r="245" spans="21:30" ht="39.950000000000003" customHeight="1" x14ac:dyDescent="0.25">
      <c r="U245" s="201"/>
      <c r="V245" s="201"/>
      <c r="W245" s="201"/>
      <c r="X245" s="201"/>
      <c r="Y245" s="201"/>
      <c r="Z245" s="201"/>
      <c r="AA245" s="201"/>
      <c r="AB245" s="201"/>
      <c r="AC245" s="201"/>
      <c r="AD245" s="201"/>
    </row>
    <row r="246" spans="21:30" ht="39.950000000000003" customHeight="1" x14ac:dyDescent="0.25">
      <c r="U246" s="201"/>
      <c r="V246" s="201"/>
      <c r="W246" s="201"/>
      <c r="X246" s="201"/>
      <c r="Y246" s="201"/>
      <c r="Z246" s="201"/>
      <c r="AA246" s="201"/>
      <c r="AB246" s="201"/>
      <c r="AC246" s="201"/>
      <c r="AD246" s="201"/>
    </row>
    <row r="247" spans="21:30" ht="39.950000000000003" customHeight="1" x14ac:dyDescent="0.25">
      <c r="U247" s="201"/>
      <c r="V247" s="201"/>
      <c r="W247" s="201"/>
      <c r="X247" s="201"/>
      <c r="Y247" s="201"/>
      <c r="Z247" s="201"/>
      <c r="AA247" s="201"/>
      <c r="AB247" s="201"/>
      <c r="AC247" s="201"/>
      <c r="AD247" s="201"/>
    </row>
    <row r="248" spans="21:30" ht="39.950000000000003" customHeight="1" x14ac:dyDescent="0.25">
      <c r="U248" s="201"/>
      <c r="V248" s="201"/>
      <c r="W248" s="201"/>
      <c r="X248" s="201"/>
      <c r="Y248" s="201"/>
      <c r="Z248" s="201"/>
      <c r="AA248" s="201"/>
      <c r="AB248" s="201"/>
      <c r="AC248" s="201"/>
      <c r="AD248" s="201"/>
    </row>
    <row r="249" spans="21:30" ht="39.950000000000003" customHeight="1" x14ac:dyDescent="0.25">
      <c r="U249" s="201"/>
      <c r="V249" s="201"/>
      <c r="W249" s="201"/>
      <c r="X249" s="201"/>
      <c r="Y249" s="201"/>
      <c r="Z249" s="201"/>
      <c r="AA249" s="201"/>
      <c r="AB249" s="201"/>
      <c r="AC249" s="201"/>
      <c r="AD249" s="201"/>
    </row>
    <row r="250" spans="21:30" ht="39.950000000000003" customHeight="1" x14ac:dyDescent="0.25">
      <c r="U250" s="201"/>
      <c r="V250" s="201"/>
      <c r="W250" s="201"/>
      <c r="X250" s="201"/>
      <c r="Y250" s="201"/>
      <c r="Z250" s="201"/>
      <c r="AA250" s="201"/>
      <c r="AB250" s="201"/>
      <c r="AC250" s="201"/>
      <c r="AD250" s="201"/>
    </row>
    <row r="251" spans="21:30" ht="39.950000000000003" customHeight="1" x14ac:dyDescent="0.25">
      <c r="U251" s="201"/>
      <c r="V251" s="201"/>
      <c r="W251" s="201"/>
      <c r="X251" s="201"/>
      <c r="Y251" s="201"/>
      <c r="Z251" s="201"/>
      <c r="AA251" s="201"/>
      <c r="AB251" s="201"/>
      <c r="AC251" s="201"/>
      <c r="AD251" s="201"/>
    </row>
    <row r="252" spans="21:30" ht="39.950000000000003" customHeight="1" x14ac:dyDescent="0.25">
      <c r="U252" s="201"/>
      <c r="V252" s="201"/>
      <c r="W252" s="201"/>
      <c r="X252" s="201"/>
      <c r="Y252" s="201"/>
      <c r="Z252" s="201"/>
      <c r="AA252" s="201"/>
      <c r="AB252" s="201"/>
      <c r="AC252" s="201"/>
      <c r="AD252" s="201"/>
    </row>
    <row r="253" spans="21:30" ht="39.950000000000003" customHeight="1" x14ac:dyDescent="0.25">
      <c r="U253" s="201"/>
      <c r="V253" s="201"/>
      <c r="W253" s="201"/>
      <c r="X253" s="201"/>
      <c r="Y253" s="201"/>
      <c r="Z253" s="201"/>
      <c r="AA253" s="201"/>
      <c r="AB253" s="201"/>
      <c r="AC253" s="201"/>
      <c r="AD253" s="201"/>
    </row>
    <row r="254" spans="21:30" ht="39.950000000000003" customHeight="1" x14ac:dyDescent="0.25">
      <c r="U254" s="201"/>
      <c r="V254" s="201"/>
      <c r="W254" s="201"/>
      <c r="X254" s="201"/>
      <c r="Y254" s="201"/>
      <c r="Z254" s="201"/>
      <c r="AA254" s="201"/>
      <c r="AB254" s="201"/>
      <c r="AC254" s="201"/>
      <c r="AD254" s="201"/>
    </row>
    <row r="255" spans="21:30" ht="39.950000000000003" customHeight="1" x14ac:dyDescent="0.25">
      <c r="U255" s="201"/>
      <c r="V255" s="201"/>
      <c r="W255" s="201"/>
      <c r="X255" s="201"/>
      <c r="Y255" s="201"/>
      <c r="Z255" s="201"/>
      <c r="AA255" s="201"/>
      <c r="AB255" s="201"/>
      <c r="AC255" s="201"/>
      <c r="AD255" s="201"/>
    </row>
    <row r="256" spans="21:30" ht="39.950000000000003" customHeight="1" x14ac:dyDescent="0.25">
      <c r="U256" s="201"/>
      <c r="V256" s="201"/>
      <c r="W256" s="201"/>
      <c r="X256" s="201"/>
      <c r="Y256" s="201"/>
      <c r="Z256" s="201"/>
      <c r="AA256" s="201"/>
      <c r="AB256" s="201"/>
      <c r="AC256" s="201"/>
      <c r="AD256" s="201"/>
    </row>
    <row r="257" spans="21:30" ht="39.950000000000003" customHeight="1" x14ac:dyDescent="0.25">
      <c r="U257" s="201"/>
      <c r="V257" s="201"/>
      <c r="W257" s="201"/>
      <c r="X257" s="201"/>
      <c r="Y257" s="201"/>
      <c r="Z257" s="201"/>
      <c r="AA257" s="201"/>
      <c r="AB257" s="201"/>
      <c r="AC257" s="201"/>
      <c r="AD257" s="201"/>
    </row>
    <row r="258" spans="21:30" ht="39.950000000000003" customHeight="1" x14ac:dyDescent="0.25">
      <c r="U258" s="201"/>
      <c r="V258" s="201"/>
      <c r="W258" s="201"/>
      <c r="X258" s="201"/>
      <c r="Y258" s="201"/>
      <c r="Z258" s="201"/>
      <c r="AA258" s="201"/>
      <c r="AB258" s="201"/>
      <c r="AC258" s="201"/>
      <c r="AD258" s="201"/>
    </row>
    <row r="259" spans="21:30" ht="39.950000000000003" customHeight="1" x14ac:dyDescent="0.25">
      <c r="U259" s="201"/>
      <c r="V259" s="201"/>
      <c r="W259" s="201"/>
      <c r="X259" s="201"/>
      <c r="Y259" s="201"/>
      <c r="Z259" s="201"/>
      <c r="AA259" s="201"/>
      <c r="AB259" s="201"/>
      <c r="AC259" s="201"/>
      <c r="AD259" s="201"/>
    </row>
    <row r="260" spans="21:30" ht="39.950000000000003" customHeight="1" x14ac:dyDescent="0.25">
      <c r="U260" s="201"/>
      <c r="V260" s="201"/>
      <c r="W260" s="201"/>
      <c r="X260" s="201"/>
      <c r="Y260" s="201"/>
      <c r="Z260" s="201"/>
      <c r="AA260" s="201"/>
      <c r="AB260" s="201"/>
      <c r="AC260" s="201"/>
      <c r="AD260" s="201"/>
    </row>
    <row r="261" spans="21:30" ht="39.950000000000003" customHeight="1" x14ac:dyDescent="0.25">
      <c r="U261" s="201"/>
      <c r="V261" s="201"/>
      <c r="W261" s="201"/>
      <c r="X261" s="201"/>
      <c r="Y261" s="201"/>
      <c r="Z261" s="201"/>
      <c r="AA261" s="201"/>
      <c r="AB261" s="201"/>
      <c r="AC261" s="201"/>
      <c r="AD261" s="201"/>
    </row>
    <row r="262" spans="21:30" ht="39.950000000000003" customHeight="1" x14ac:dyDescent="0.25">
      <c r="U262" s="201"/>
      <c r="V262" s="201"/>
      <c r="W262" s="201"/>
      <c r="X262" s="201"/>
      <c r="Y262" s="201"/>
      <c r="Z262" s="201"/>
      <c r="AA262" s="201"/>
      <c r="AB262" s="201"/>
      <c r="AC262" s="201"/>
      <c r="AD262" s="201"/>
    </row>
    <row r="263" spans="21:30" ht="39.950000000000003" customHeight="1" x14ac:dyDescent="0.25">
      <c r="U263" s="201"/>
      <c r="V263" s="201"/>
      <c r="W263" s="201"/>
      <c r="X263" s="201"/>
      <c r="Y263" s="201"/>
      <c r="Z263" s="201"/>
      <c r="AA263" s="201"/>
      <c r="AB263" s="201"/>
      <c r="AC263" s="201"/>
      <c r="AD263" s="201"/>
    </row>
    <row r="264" spans="21:30" ht="39.950000000000003" customHeight="1" x14ac:dyDescent="0.25">
      <c r="U264" s="201"/>
      <c r="V264" s="201"/>
      <c r="W264" s="201"/>
      <c r="X264" s="201"/>
      <c r="Y264" s="201"/>
      <c r="Z264" s="201"/>
      <c r="AA264" s="201"/>
      <c r="AB264" s="201"/>
      <c r="AC264" s="201"/>
      <c r="AD264" s="201"/>
    </row>
    <row r="265" spans="21:30" ht="39.950000000000003" customHeight="1" x14ac:dyDescent="0.25">
      <c r="U265" s="201"/>
      <c r="V265" s="201"/>
      <c r="W265" s="201"/>
      <c r="X265" s="201"/>
      <c r="Y265" s="201"/>
      <c r="Z265" s="201"/>
      <c r="AA265" s="201"/>
      <c r="AB265" s="201"/>
      <c r="AC265" s="201"/>
      <c r="AD265" s="201"/>
    </row>
    <row r="266" spans="21:30" ht="39.950000000000003" customHeight="1" x14ac:dyDescent="0.25">
      <c r="U266" s="201"/>
      <c r="V266" s="201"/>
      <c r="W266" s="201"/>
      <c r="X266" s="201"/>
      <c r="Y266" s="201"/>
      <c r="Z266" s="201"/>
      <c r="AA266" s="201"/>
      <c r="AB266" s="201"/>
      <c r="AC266" s="201"/>
      <c r="AD266" s="201"/>
    </row>
    <row r="267" spans="21:30" ht="39.950000000000003" customHeight="1" x14ac:dyDescent="0.25">
      <c r="U267" s="201"/>
      <c r="V267" s="201"/>
      <c r="W267" s="201"/>
      <c r="X267" s="201"/>
      <c r="Y267" s="201"/>
      <c r="Z267" s="201"/>
      <c r="AA267" s="201"/>
      <c r="AB267" s="201"/>
      <c r="AC267" s="201"/>
      <c r="AD267" s="201"/>
    </row>
    <row r="268" spans="21:30" ht="39.950000000000003" customHeight="1" x14ac:dyDescent="0.25">
      <c r="U268" s="201"/>
      <c r="V268" s="201"/>
      <c r="W268" s="201"/>
      <c r="X268" s="201"/>
      <c r="Y268" s="201"/>
      <c r="Z268" s="201"/>
      <c r="AA268" s="201"/>
      <c r="AB268" s="201"/>
      <c r="AC268" s="201"/>
      <c r="AD268" s="201"/>
    </row>
    <row r="269" spans="21:30" ht="39.950000000000003" customHeight="1" x14ac:dyDescent="0.25">
      <c r="U269" s="201"/>
      <c r="V269" s="201"/>
      <c r="W269" s="201"/>
      <c r="X269" s="201"/>
      <c r="Y269" s="201"/>
      <c r="Z269" s="201"/>
      <c r="AA269" s="201"/>
      <c r="AB269" s="201"/>
      <c r="AC269" s="201"/>
      <c r="AD269" s="201"/>
    </row>
    <row r="270" spans="21:30" ht="39.950000000000003" customHeight="1" x14ac:dyDescent="0.25">
      <c r="U270" s="201"/>
      <c r="V270" s="201"/>
      <c r="W270" s="201"/>
      <c r="X270" s="201"/>
      <c r="Y270" s="201"/>
      <c r="Z270" s="201"/>
      <c r="AA270" s="201"/>
      <c r="AB270" s="201"/>
      <c r="AC270" s="201"/>
      <c r="AD270" s="201"/>
    </row>
    <row r="271" spans="21:30" ht="39.950000000000003" customHeight="1" x14ac:dyDescent="0.25">
      <c r="U271" s="201"/>
      <c r="V271" s="201"/>
      <c r="W271" s="201"/>
      <c r="X271" s="201"/>
      <c r="Y271" s="201"/>
      <c r="Z271" s="201"/>
      <c r="AA271" s="201"/>
      <c r="AB271" s="201"/>
      <c r="AC271" s="201"/>
      <c r="AD271" s="201"/>
    </row>
    <row r="272" spans="21:30" ht="39.950000000000003" customHeight="1" x14ac:dyDescent="0.25">
      <c r="U272" s="201"/>
      <c r="V272" s="201"/>
      <c r="W272" s="201"/>
      <c r="X272" s="201"/>
      <c r="Y272" s="201"/>
      <c r="Z272" s="201"/>
      <c r="AA272" s="201"/>
      <c r="AB272" s="201"/>
      <c r="AC272" s="201"/>
      <c r="AD272" s="201"/>
    </row>
    <row r="273" spans="21:30" ht="39.950000000000003" customHeight="1" x14ac:dyDescent="0.25">
      <c r="U273" s="201"/>
      <c r="V273" s="201"/>
      <c r="W273" s="201"/>
      <c r="X273" s="201"/>
      <c r="Y273" s="201"/>
      <c r="Z273" s="201"/>
      <c r="AA273" s="201"/>
      <c r="AB273" s="201"/>
      <c r="AC273" s="201"/>
      <c r="AD273" s="201"/>
    </row>
    <row r="274" spans="21:30" ht="39.950000000000003" customHeight="1" x14ac:dyDescent="0.25">
      <c r="U274" s="201"/>
      <c r="V274" s="201"/>
      <c r="W274" s="201"/>
      <c r="X274" s="201"/>
      <c r="Y274" s="201"/>
      <c r="Z274" s="201"/>
      <c r="AA274" s="201"/>
      <c r="AB274" s="201"/>
      <c r="AC274" s="201"/>
      <c r="AD274" s="201"/>
    </row>
    <row r="275" spans="21:30" ht="39.950000000000003" customHeight="1" x14ac:dyDescent="0.25">
      <c r="U275" s="201"/>
      <c r="V275" s="201"/>
      <c r="W275" s="201"/>
      <c r="X275" s="201"/>
      <c r="Y275" s="201"/>
      <c r="Z275" s="201"/>
      <c r="AA275" s="201"/>
      <c r="AB275" s="201"/>
      <c r="AC275" s="201"/>
      <c r="AD275" s="201"/>
    </row>
    <row r="276" spans="21:30" ht="39.950000000000003" customHeight="1" x14ac:dyDescent="0.25">
      <c r="U276" s="201"/>
      <c r="V276" s="201"/>
      <c r="W276" s="201"/>
      <c r="X276" s="201"/>
      <c r="Y276" s="201"/>
      <c r="Z276" s="201"/>
      <c r="AA276" s="201"/>
      <c r="AB276" s="201"/>
      <c r="AC276" s="201"/>
      <c r="AD276" s="201"/>
    </row>
    <row r="277" spans="21:30" ht="39.950000000000003" customHeight="1" x14ac:dyDescent="0.25">
      <c r="U277" s="201"/>
      <c r="V277" s="201"/>
      <c r="W277" s="201"/>
      <c r="X277" s="201"/>
      <c r="Y277" s="201"/>
      <c r="Z277" s="201"/>
      <c r="AA277" s="201"/>
      <c r="AB277" s="201"/>
      <c r="AC277" s="201"/>
      <c r="AD277" s="201"/>
    </row>
    <row r="278" spans="21:30" ht="39.950000000000003" customHeight="1" x14ac:dyDescent="0.25">
      <c r="U278" s="201"/>
      <c r="V278" s="201"/>
      <c r="W278" s="201"/>
      <c r="X278" s="201"/>
      <c r="Y278" s="201"/>
      <c r="Z278" s="201"/>
      <c r="AA278" s="201"/>
      <c r="AB278" s="201"/>
      <c r="AC278" s="201"/>
      <c r="AD278" s="201"/>
    </row>
    <row r="279" spans="21:30" ht="39.950000000000003" customHeight="1" x14ac:dyDescent="0.25">
      <c r="U279" s="201"/>
      <c r="V279" s="201"/>
      <c r="W279" s="201"/>
      <c r="X279" s="201"/>
      <c r="Y279" s="201"/>
      <c r="Z279" s="201"/>
      <c r="AA279" s="201"/>
      <c r="AB279" s="201"/>
      <c r="AC279" s="201"/>
      <c r="AD279" s="201"/>
    </row>
    <row r="280" spans="21:30" ht="39.950000000000003" customHeight="1" x14ac:dyDescent="0.25">
      <c r="U280" s="201"/>
      <c r="V280" s="201"/>
      <c r="W280" s="201"/>
      <c r="X280" s="201"/>
      <c r="Y280" s="201"/>
      <c r="Z280" s="201"/>
      <c r="AA280" s="201"/>
      <c r="AB280" s="201"/>
      <c r="AC280" s="201"/>
      <c r="AD280" s="201"/>
    </row>
    <row r="281" spans="21:30" ht="39.950000000000003" customHeight="1" x14ac:dyDescent="0.25">
      <c r="U281" s="201"/>
      <c r="V281" s="201"/>
      <c r="W281" s="201"/>
      <c r="X281" s="201"/>
      <c r="Y281" s="201"/>
      <c r="Z281" s="201"/>
      <c r="AA281" s="201"/>
      <c r="AB281" s="201"/>
      <c r="AC281" s="201"/>
      <c r="AD281" s="201"/>
    </row>
    <row r="282" spans="21:30" ht="39.950000000000003" customHeight="1" x14ac:dyDescent="0.25">
      <c r="U282" s="201"/>
      <c r="V282" s="201"/>
      <c r="W282" s="201"/>
      <c r="X282" s="201"/>
      <c r="Y282" s="201"/>
      <c r="Z282" s="201"/>
      <c r="AA282" s="201"/>
      <c r="AB282" s="201"/>
      <c r="AC282" s="201"/>
      <c r="AD282" s="201"/>
    </row>
    <row r="283" spans="21:30" ht="39.950000000000003" customHeight="1" x14ac:dyDescent="0.25">
      <c r="U283" s="201"/>
      <c r="V283" s="201"/>
      <c r="W283" s="201"/>
      <c r="X283" s="201"/>
      <c r="Y283" s="201"/>
      <c r="Z283" s="201"/>
      <c r="AA283" s="201"/>
      <c r="AB283" s="201"/>
      <c r="AC283" s="201"/>
      <c r="AD283" s="201"/>
    </row>
    <row r="284" spans="21:30" ht="39.950000000000003" customHeight="1" x14ac:dyDescent="0.25">
      <c r="U284" s="201"/>
      <c r="V284" s="201"/>
      <c r="W284" s="201"/>
      <c r="X284" s="201"/>
      <c r="Y284" s="201"/>
      <c r="Z284" s="201"/>
      <c r="AA284" s="201"/>
      <c r="AB284" s="201"/>
      <c r="AC284" s="201"/>
      <c r="AD284" s="201"/>
    </row>
    <row r="285" spans="21:30" ht="39.950000000000003" customHeight="1" x14ac:dyDescent="0.25">
      <c r="U285" s="201"/>
      <c r="V285" s="201"/>
      <c r="W285" s="201"/>
      <c r="X285" s="201"/>
      <c r="Y285" s="201"/>
      <c r="Z285" s="201"/>
      <c r="AA285" s="201"/>
      <c r="AB285" s="201"/>
      <c r="AC285" s="201"/>
      <c r="AD285" s="201"/>
    </row>
    <row r="286" spans="21:30" ht="39.950000000000003" customHeight="1" x14ac:dyDescent="0.25">
      <c r="U286" s="201"/>
      <c r="V286" s="201"/>
      <c r="W286" s="201"/>
      <c r="X286" s="201"/>
      <c r="Y286" s="201"/>
      <c r="Z286" s="201"/>
      <c r="AA286" s="201"/>
      <c r="AB286" s="201"/>
      <c r="AC286" s="201"/>
      <c r="AD286" s="201"/>
    </row>
    <row r="287" spans="21:30" ht="39.950000000000003" customHeight="1" x14ac:dyDescent="0.25">
      <c r="U287" s="201"/>
      <c r="V287" s="201"/>
      <c r="W287" s="201"/>
      <c r="X287" s="201"/>
      <c r="Y287" s="201"/>
      <c r="Z287" s="201"/>
      <c r="AA287" s="201"/>
      <c r="AB287" s="201"/>
      <c r="AC287" s="201"/>
      <c r="AD287" s="201"/>
    </row>
    <row r="288" spans="21:30" ht="39.950000000000003" customHeight="1" x14ac:dyDescent="0.25">
      <c r="U288" s="201"/>
      <c r="V288" s="201"/>
      <c r="W288" s="201"/>
      <c r="X288" s="201"/>
      <c r="Y288" s="201"/>
      <c r="Z288" s="201"/>
      <c r="AA288" s="201"/>
      <c r="AB288" s="201"/>
      <c r="AC288" s="201"/>
      <c r="AD288" s="201"/>
    </row>
    <row r="289" spans="21:30" ht="39.950000000000003" customHeight="1" x14ac:dyDescent="0.25">
      <c r="U289" s="201"/>
      <c r="V289" s="201"/>
      <c r="W289" s="201"/>
      <c r="X289" s="201"/>
      <c r="Y289" s="201"/>
      <c r="Z289" s="201"/>
      <c r="AA289" s="201"/>
      <c r="AB289" s="201"/>
      <c r="AC289" s="201"/>
      <c r="AD289" s="201"/>
    </row>
    <row r="290" spans="21:30" ht="39.950000000000003" customHeight="1" x14ac:dyDescent="0.25">
      <c r="U290" s="201"/>
      <c r="V290" s="201"/>
      <c r="W290" s="201"/>
      <c r="X290" s="201"/>
      <c r="Y290" s="201"/>
      <c r="Z290" s="201"/>
      <c r="AA290" s="201"/>
      <c r="AB290" s="201"/>
      <c r="AC290" s="201"/>
      <c r="AD290" s="201"/>
    </row>
    <row r="291" spans="21:30" ht="39.950000000000003" customHeight="1" x14ac:dyDescent="0.25">
      <c r="U291" s="201"/>
      <c r="V291" s="201"/>
      <c r="W291" s="201"/>
      <c r="X291" s="201"/>
      <c r="Y291" s="201"/>
      <c r="Z291" s="201"/>
      <c r="AA291" s="201"/>
      <c r="AB291" s="201"/>
      <c r="AC291" s="201"/>
      <c r="AD291" s="201"/>
    </row>
    <row r="292" spans="21:30" ht="39.950000000000003" customHeight="1" x14ac:dyDescent="0.25">
      <c r="U292" s="201"/>
      <c r="V292" s="201"/>
      <c r="W292" s="201"/>
      <c r="X292" s="201"/>
      <c r="Y292" s="201"/>
      <c r="Z292" s="201"/>
      <c r="AA292" s="201"/>
      <c r="AB292" s="201"/>
      <c r="AC292" s="201"/>
      <c r="AD292" s="201"/>
    </row>
    <row r="293" spans="21:30" ht="39.950000000000003" customHeight="1" x14ac:dyDescent="0.25">
      <c r="U293" s="201"/>
      <c r="V293" s="201"/>
      <c r="W293" s="201"/>
      <c r="X293" s="201"/>
      <c r="Y293" s="201"/>
      <c r="Z293" s="201"/>
      <c r="AA293" s="201"/>
      <c r="AB293" s="201"/>
      <c r="AC293" s="201"/>
      <c r="AD293" s="201"/>
    </row>
    <row r="294" spans="21:30" ht="39.950000000000003" customHeight="1" x14ac:dyDescent="0.25">
      <c r="U294" s="201"/>
      <c r="V294" s="201"/>
      <c r="W294" s="201"/>
      <c r="X294" s="201"/>
      <c r="Y294" s="201"/>
      <c r="Z294" s="201"/>
      <c r="AA294" s="201"/>
      <c r="AB294" s="201"/>
      <c r="AC294" s="201"/>
      <c r="AD294" s="201"/>
    </row>
    <row r="295" spans="21:30" ht="39.950000000000003" customHeight="1" x14ac:dyDescent="0.25">
      <c r="U295" s="201"/>
      <c r="V295" s="201"/>
      <c r="W295" s="201"/>
      <c r="X295" s="201"/>
      <c r="Y295" s="201"/>
      <c r="Z295" s="201"/>
      <c r="AA295" s="201"/>
      <c r="AB295" s="201"/>
      <c r="AC295" s="201"/>
      <c r="AD295" s="201"/>
    </row>
    <row r="296" spans="21:30" ht="39.950000000000003" customHeight="1" x14ac:dyDescent="0.25">
      <c r="U296" s="201"/>
      <c r="V296" s="201"/>
      <c r="W296" s="201"/>
      <c r="X296" s="201"/>
      <c r="Y296" s="201"/>
      <c r="Z296" s="201"/>
      <c r="AA296" s="201"/>
      <c r="AB296" s="201"/>
      <c r="AC296" s="201"/>
      <c r="AD296" s="201"/>
    </row>
    <row r="297" spans="21:30" ht="39.950000000000003" customHeight="1" x14ac:dyDescent="0.25">
      <c r="U297" s="201"/>
      <c r="V297" s="201"/>
      <c r="W297" s="201"/>
      <c r="X297" s="201"/>
      <c r="Y297" s="201"/>
      <c r="Z297" s="201"/>
      <c r="AA297" s="201"/>
      <c r="AB297" s="201"/>
      <c r="AC297" s="201"/>
      <c r="AD297" s="201"/>
    </row>
    <row r="298" spans="21:30" ht="39.950000000000003" customHeight="1" x14ac:dyDescent="0.25">
      <c r="U298" s="201"/>
      <c r="V298" s="201"/>
      <c r="W298" s="201"/>
      <c r="X298" s="201"/>
      <c r="Y298" s="201"/>
      <c r="Z298" s="201"/>
      <c r="AA298" s="201"/>
      <c r="AB298" s="201"/>
      <c r="AC298" s="201"/>
      <c r="AD298" s="201"/>
    </row>
    <row r="299" spans="21:30" ht="39.950000000000003" customHeight="1" x14ac:dyDescent="0.25">
      <c r="U299" s="201"/>
      <c r="V299" s="201"/>
      <c r="W299" s="201"/>
      <c r="X299" s="201"/>
      <c r="Y299" s="201"/>
      <c r="Z299" s="201"/>
      <c r="AA299" s="201"/>
      <c r="AB299" s="201"/>
      <c r="AC299" s="201"/>
      <c r="AD299" s="201"/>
    </row>
    <row r="300" spans="21:30" ht="39.950000000000003" customHeight="1" x14ac:dyDescent="0.25">
      <c r="U300" s="201"/>
      <c r="V300" s="201"/>
      <c r="W300" s="201"/>
      <c r="X300" s="201"/>
      <c r="Y300" s="201"/>
      <c r="Z300" s="201"/>
      <c r="AA300" s="201"/>
      <c r="AB300" s="201"/>
      <c r="AC300" s="201"/>
      <c r="AD300" s="201"/>
    </row>
    <row r="301" spans="21:30" ht="39.950000000000003" customHeight="1" x14ac:dyDescent="0.25">
      <c r="U301" s="201"/>
      <c r="V301" s="201"/>
      <c r="W301" s="201"/>
      <c r="X301" s="201"/>
      <c r="Y301" s="201"/>
      <c r="Z301" s="201"/>
      <c r="AA301" s="201"/>
      <c r="AB301" s="201"/>
      <c r="AC301" s="201"/>
      <c r="AD301" s="201"/>
    </row>
    <row r="302" spans="21:30" ht="39.950000000000003" customHeight="1" x14ac:dyDescent="0.25">
      <c r="U302" s="201"/>
      <c r="V302" s="201"/>
      <c r="W302" s="201"/>
      <c r="X302" s="201"/>
      <c r="Y302" s="201"/>
      <c r="Z302" s="201"/>
      <c r="AA302" s="201"/>
      <c r="AB302" s="201"/>
      <c r="AC302" s="201"/>
      <c r="AD302" s="201"/>
    </row>
    <row r="303" spans="21:30" ht="39.950000000000003" customHeight="1" x14ac:dyDescent="0.25">
      <c r="U303" s="201"/>
      <c r="V303" s="201"/>
      <c r="W303" s="201"/>
      <c r="X303" s="201"/>
      <c r="Y303" s="201"/>
      <c r="Z303" s="201"/>
      <c r="AA303" s="201"/>
      <c r="AB303" s="201"/>
      <c r="AC303" s="201"/>
      <c r="AD303" s="201"/>
    </row>
    <row r="304" spans="21:30" ht="39.950000000000003" customHeight="1" x14ac:dyDescent="0.25">
      <c r="U304" s="201"/>
      <c r="V304" s="201"/>
      <c r="W304" s="201"/>
      <c r="X304" s="201"/>
      <c r="Y304" s="201"/>
      <c r="Z304" s="201"/>
      <c r="AA304" s="201"/>
      <c r="AB304" s="201"/>
      <c r="AC304" s="201"/>
      <c r="AD304" s="201"/>
    </row>
    <row r="305" spans="21:30" ht="39.950000000000003" customHeight="1" x14ac:dyDescent="0.25">
      <c r="U305" s="201"/>
      <c r="V305" s="201"/>
      <c r="W305" s="201"/>
      <c r="X305" s="201"/>
      <c r="Y305" s="201"/>
      <c r="Z305" s="201"/>
      <c r="AA305" s="201"/>
      <c r="AB305" s="201"/>
      <c r="AC305" s="201"/>
      <c r="AD305" s="201"/>
    </row>
    <row r="306" spans="21:30" ht="39.950000000000003" customHeight="1" x14ac:dyDescent="0.25">
      <c r="U306" s="201"/>
      <c r="V306" s="201"/>
      <c r="W306" s="201"/>
      <c r="X306" s="201"/>
      <c r="Y306" s="201"/>
      <c r="Z306" s="201"/>
      <c r="AA306" s="201"/>
      <c r="AB306" s="201"/>
      <c r="AC306" s="201"/>
      <c r="AD306" s="201"/>
    </row>
    <row r="307" spans="21:30" ht="39.950000000000003" customHeight="1" x14ac:dyDescent="0.25">
      <c r="U307" s="201"/>
      <c r="V307" s="201"/>
      <c r="W307" s="201"/>
      <c r="X307" s="201"/>
      <c r="Y307" s="201"/>
      <c r="Z307" s="201"/>
      <c r="AA307" s="201"/>
      <c r="AB307" s="201"/>
      <c r="AC307" s="201"/>
      <c r="AD307" s="201"/>
    </row>
    <row r="308" spans="21:30" ht="39.950000000000003" customHeight="1" x14ac:dyDescent="0.25">
      <c r="U308" s="201"/>
      <c r="V308" s="201"/>
      <c r="W308" s="201"/>
      <c r="X308" s="201"/>
      <c r="Y308" s="201"/>
      <c r="Z308" s="201"/>
      <c r="AA308" s="201"/>
      <c r="AB308" s="201"/>
      <c r="AC308" s="201"/>
      <c r="AD308" s="201"/>
    </row>
    <row r="309" spans="21:30" ht="39.950000000000003" customHeight="1" x14ac:dyDescent="0.25">
      <c r="U309" s="201"/>
      <c r="V309" s="201"/>
      <c r="W309" s="201"/>
      <c r="X309" s="201"/>
      <c r="Y309" s="201"/>
      <c r="Z309" s="201"/>
      <c r="AA309" s="201"/>
      <c r="AB309" s="201"/>
      <c r="AC309" s="201"/>
      <c r="AD309" s="201"/>
    </row>
    <row r="310" spans="21:30" ht="39.950000000000003" customHeight="1" x14ac:dyDescent="0.25">
      <c r="U310" s="201"/>
      <c r="V310" s="201"/>
      <c r="W310" s="201"/>
      <c r="X310" s="201"/>
      <c r="Y310" s="201"/>
      <c r="Z310" s="201"/>
      <c r="AA310" s="201"/>
      <c r="AB310" s="201"/>
      <c r="AC310" s="201"/>
      <c r="AD310" s="201"/>
    </row>
    <row r="311" spans="21:30" ht="39.950000000000003" customHeight="1" x14ac:dyDescent="0.25">
      <c r="U311" s="201"/>
      <c r="V311" s="201"/>
      <c r="W311" s="201"/>
      <c r="X311" s="201"/>
      <c r="Y311" s="201"/>
      <c r="Z311" s="201"/>
      <c r="AA311" s="201"/>
      <c r="AB311" s="201"/>
      <c r="AC311" s="201"/>
      <c r="AD311" s="201"/>
    </row>
    <row r="312" spans="21:30" ht="39.950000000000003" customHeight="1" x14ac:dyDescent="0.25">
      <c r="U312" s="201"/>
      <c r="V312" s="201"/>
      <c r="W312" s="201"/>
      <c r="X312" s="201"/>
      <c r="Y312" s="201"/>
      <c r="Z312" s="201"/>
      <c r="AA312" s="201"/>
      <c r="AB312" s="201"/>
      <c r="AC312" s="201"/>
      <c r="AD312" s="201"/>
    </row>
    <row r="313" spans="21:30" ht="39.950000000000003" customHeight="1" x14ac:dyDescent="0.25">
      <c r="U313" s="201"/>
      <c r="V313" s="201"/>
      <c r="W313" s="201"/>
      <c r="X313" s="201"/>
      <c r="Y313" s="201"/>
      <c r="Z313" s="201"/>
      <c r="AA313" s="201"/>
      <c r="AB313" s="201"/>
      <c r="AC313" s="201"/>
      <c r="AD313" s="201"/>
    </row>
    <row r="314" spans="21:30" ht="39.950000000000003" customHeight="1" x14ac:dyDescent="0.25">
      <c r="U314" s="201"/>
      <c r="V314" s="201"/>
      <c r="W314" s="201"/>
      <c r="X314" s="201"/>
      <c r="Y314" s="201"/>
      <c r="Z314" s="201"/>
      <c r="AA314" s="201"/>
      <c r="AB314" s="201"/>
      <c r="AC314" s="201"/>
      <c r="AD314" s="201"/>
    </row>
    <row r="315" spans="21:30" ht="39.950000000000003" customHeight="1" x14ac:dyDescent="0.25">
      <c r="U315" s="201"/>
      <c r="V315" s="201"/>
      <c r="W315" s="201"/>
      <c r="X315" s="201"/>
      <c r="Y315" s="201"/>
      <c r="Z315" s="201"/>
      <c r="AA315" s="201"/>
      <c r="AB315" s="201"/>
      <c r="AC315" s="201"/>
      <c r="AD315" s="201"/>
    </row>
    <row r="316" spans="21:30" ht="39.950000000000003" customHeight="1" x14ac:dyDescent="0.25">
      <c r="U316" s="201"/>
      <c r="V316" s="201"/>
      <c r="W316" s="201"/>
      <c r="X316" s="201"/>
      <c r="Y316" s="201"/>
      <c r="Z316" s="201"/>
      <c r="AA316" s="201"/>
      <c r="AB316" s="201"/>
      <c r="AC316" s="201"/>
      <c r="AD316" s="201"/>
    </row>
    <row r="317" spans="21:30" ht="39.950000000000003" customHeight="1" x14ac:dyDescent="0.25">
      <c r="U317" s="201"/>
      <c r="V317" s="201"/>
      <c r="W317" s="201"/>
      <c r="X317" s="201"/>
      <c r="Y317" s="201"/>
      <c r="Z317" s="201"/>
      <c r="AA317" s="201"/>
      <c r="AB317" s="201"/>
      <c r="AC317" s="201"/>
      <c r="AD317" s="201"/>
    </row>
    <row r="318" spans="21:30" ht="39.950000000000003" customHeight="1" x14ac:dyDescent="0.25">
      <c r="U318" s="201"/>
      <c r="V318" s="201"/>
      <c r="W318" s="201"/>
      <c r="X318" s="201"/>
      <c r="Y318" s="201"/>
      <c r="Z318" s="201"/>
      <c r="AA318" s="201"/>
      <c r="AB318" s="201"/>
      <c r="AC318" s="201"/>
      <c r="AD318" s="201"/>
    </row>
    <row r="319" spans="21:30" ht="39.950000000000003" customHeight="1" x14ac:dyDescent="0.25">
      <c r="U319" s="201"/>
      <c r="V319" s="201"/>
      <c r="W319" s="201"/>
      <c r="X319" s="201"/>
      <c r="Y319" s="201"/>
      <c r="Z319" s="201"/>
      <c r="AA319" s="201"/>
      <c r="AB319" s="201"/>
      <c r="AC319" s="201"/>
      <c r="AD319" s="201"/>
    </row>
    <row r="320" spans="21:30" ht="39.950000000000003" customHeight="1" x14ac:dyDescent="0.25">
      <c r="U320" s="201"/>
      <c r="V320" s="201"/>
      <c r="W320" s="201"/>
      <c r="X320" s="201"/>
      <c r="Y320" s="201"/>
      <c r="Z320" s="201"/>
      <c r="AA320" s="201"/>
      <c r="AB320" s="201"/>
      <c r="AC320" s="201"/>
      <c r="AD320" s="201"/>
    </row>
    <row r="321" spans="21:30" ht="39.950000000000003" customHeight="1" x14ac:dyDescent="0.25">
      <c r="U321" s="201"/>
      <c r="V321" s="201"/>
      <c r="W321" s="201"/>
      <c r="X321" s="201"/>
      <c r="Y321" s="201"/>
      <c r="Z321" s="201"/>
      <c r="AA321" s="201"/>
      <c r="AB321" s="201"/>
      <c r="AC321" s="201"/>
      <c r="AD321" s="201"/>
    </row>
    <row r="322" spans="21:30" ht="39.950000000000003" customHeight="1" x14ac:dyDescent="0.25">
      <c r="U322" s="201"/>
      <c r="V322" s="201"/>
      <c r="W322" s="201"/>
      <c r="X322" s="201"/>
      <c r="Y322" s="201"/>
      <c r="Z322" s="201"/>
      <c r="AA322" s="201"/>
      <c r="AB322" s="201"/>
      <c r="AC322" s="201"/>
      <c r="AD322" s="201"/>
    </row>
    <row r="323" spans="21:30" ht="39.950000000000003" customHeight="1" x14ac:dyDescent="0.25">
      <c r="U323" s="201"/>
      <c r="V323" s="201"/>
      <c r="W323" s="201"/>
      <c r="X323" s="201"/>
      <c r="Y323" s="201"/>
      <c r="Z323" s="201"/>
      <c r="AA323" s="201"/>
      <c r="AB323" s="201"/>
      <c r="AC323" s="201"/>
      <c r="AD323" s="201"/>
    </row>
    <row r="324" spans="21:30" ht="39.950000000000003" customHeight="1" x14ac:dyDescent="0.25">
      <c r="U324" s="201"/>
      <c r="V324" s="201"/>
      <c r="W324" s="201"/>
      <c r="X324" s="201"/>
      <c r="Y324" s="201"/>
      <c r="Z324" s="201"/>
      <c r="AA324" s="201"/>
      <c r="AB324" s="201"/>
      <c r="AC324" s="201"/>
      <c r="AD324" s="201"/>
    </row>
    <row r="325" spans="21:30" ht="39.950000000000003" customHeight="1" x14ac:dyDescent="0.25">
      <c r="U325" s="201"/>
      <c r="V325" s="201"/>
      <c r="W325" s="201"/>
      <c r="X325" s="201"/>
      <c r="Y325" s="201"/>
      <c r="Z325" s="201"/>
      <c r="AA325" s="201"/>
      <c r="AB325" s="201"/>
      <c r="AC325" s="201"/>
      <c r="AD325" s="201"/>
    </row>
    <row r="326" spans="21:30" ht="39.950000000000003" customHeight="1" x14ac:dyDescent="0.25">
      <c r="U326" s="201"/>
      <c r="V326" s="201"/>
      <c r="W326" s="201"/>
      <c r="X326" s="201"/>
      <c r="Y326" s="201"/>
      <c r="Z326" s="201"/>
      <c r="AA326" s="201"/>
      <c r="AB326" s="201"/>
      <c r="AC326" s="201"/>
      <c r="AD326" s="201"/>
    </row>
    <row r="327" spans="21:30" ht="39.950000000000003" customHeight="1" x14ac:dyDescent="0.25">
      <c r="U327" s="201"/>
      <c r="V327" s="201"/>
      <c r="W327" s="201"/>
      <c r="X327" s="201"/>
      <c r="Y327" s="201"/>
      <c r="Z327" s="201"/>
      <c r="AA327" s="201"/>
      <c r="AB327" s="201"/>
      <c r="AC327" s="201"/>
      <c r="AD327" s="201"/>
    </row>
    <row r="328" spans="21:30" ht="39.950000000000003" customHeight="1" x14ac:dyDescent="0.25">
      <c r="U328" s="201"/>
      <c r="V328" s="201"/>
      <c r="W328" s="201"/>
      <c r="X328" s="201"/>
      <c r="Y328" s="201"/>
      <c r="Z328" s="201"/>
      <c r="AA328" s="201"/>
      <c r="AB328" s="201"/>
      <c r="AC328" s="201"/>
      <c r="AD328" s="201"/>
    </row>
    <row r="329" spans="21:30" ht="39.950000000000003" customHeight="1" x14ac:dyDescent="0.25">
      <c r="U329" s="201"/>
      <c r="V329" s="201"/>
      <c r="W329" s="201"/>
      <c r="X329" s="201"/>
      <c r="Y329" s="201"/>
      <c r="Z329" s="201"/>
      <c r="AA329" s="201"/>
      <c r="AB329" s="201"/>
      <c r="AC329" s="201"/>
      <c r="AD329" s="201"/>
    </row>
    <row r="330" spans="21:30" ht="39.950000000000003" customHeight="1" x14ac:dyDescent="0.25">
      <c r="U330" s="201"/>
      <c r="V330" s="201"/>
      <c r="W330" s="201"/>
      <c r="X330" s="201"/>
      <c r="Y330" s="201"/>
      <c r="Z330" s="201"/>
      <c r="AA330" s="201"/>
      <c r="AB330" s="201"/>
      <c r="AC330" s="201"/>
      <c r="AD330" s="201"/>
    </row>
    <row r="331" spans="21:30" ht="39.950000000000003" customHeight="1" x14ac:dyDescent="0.25">
      <c r="U331" s="201"/>
      <c r="V331" s="201"/>
      <c r="W331" s="201"/>
      <c r="X331" s="201"/>
      <c r="Y331" s="201"/>
      <c r="Z331" s="201"/>
      <c r="AA331" s="201"/>
      <c r="AB331" s="201"/>
      <c r="AC331" s="201"/>
      <c r="AD331" s="201"/>
    </row>
    <row r="332" spans="21:30" ht="39.950000000000003" customHeight="1" x14ac:dyDescent="0.25">
      <c r="U332" s="201"/>
      <c r="V332" s="201"/>
      <c r="W332" s="201"/>
      <c r="X332" s="201"/>
      <c r="Y332" s="201"/>
      <c r="Z332" s="201"/>
      <c r="AA332" s="201"/>
      <c r="AB332" s="201"/>
      <c r="AC332" s="201"/>
      <c r="AD332" s="201"/>
    </row>
    <row r="333" spans="21:30" ht="39.950000000000003" customHeight="1" x14ac:dyDescent="0.25">
      <c r="U333" s="201"/>
      <c r="V333" s="201"/>
      <c r="W333" s="201"/>
      <c r="X333" s="201"/>
      <c r="Y333" s="201"/>
      <c r="Z333" s="201"/>
      <c r="AA333" s="201"/>
      <c r="AB333" s="201"/>
      <c r="AC333" s="201"/>
      <c r="AD333" s="201"/>
    </row>
    <row r="334" spans="21:30" ht="39.950000000000003" customHeight="1" x14ac:dyDescent="0.25">
      <c r="U334" s="201"/>
      <c r="V334" s="201"/>
      <c r="W334" s="201"/>
      <c r="X334" s="201"/>
      <c r="Y334" s="201"/>
      <c r="Z334" s="201"/>
      <c r="AA334" s="201"/>
      <c r="AB334" s="201"/>
      <c r="AC334" s="201"/>
      <c r="AD334" s="201"/>
    </row>
    <row r="335" spans="21:30" ht="39.950000000000003" customHeight="1" x14ac:dyDescent="0.25">
      <c r="U335" s="201"/>
      <c r="V335" s="201"/>
      <c r="W335" s="201"/>
      <c r="X335" s="201"/>
      <c r="Y335" s="201"/>
      <c r="Z335" s="201"/>
      <c r="AA335" s="201"/>
      <c r="AB335" s="201"/>
      <c r="AC335" s="201"/>
      <c r="AD335" s="201"/>
    </row>
    <row r="336" spans="21:30" ht="39.950000000000003" customHeight="1" x14ac:dyDescent="0.25">
      <c r="U336" s="201"/>
      <c r="V336" s="201"/>
      <c r="W336" s="201"/>
      <c r="X336" s="201"/>
      <c r="Y336" s="201"/>
      <c r="Z336" s="201"/>
      <c r="AA336" s="201"/>
      <c r="AB336" s="201"/>
      <c r="AC336" s="201"/>
      <c r="AD336" s="201"/>
    </row>
    <row r="337" spans="21:30" ht="39.950000000000003" customHeight="1" x14ac:dyDescent="0.25">
      <c r="U337" s="201"/>
      <c r="V337" s="201"/>
      <c r="W337" s="201"/>
      <c r="X337" s="201"/>
      <c r="Y337" s="201"/>
      <c r="Z337" s="201"/>
      <c r="AA337" s="201"/>
      <c r="AB337" s="201"/>
      <c r="AC337" s="201"/>
      <c r="AD337" s="201"/>
    </row>
    <row r="338" spans="21:30" ht="39.950000000000003" customHeight="1" x14ac:dyDescent="0.25">
      <c r="U338" s="201"/>
      <c r="V338" s="201"/>
      <c r="W338" s="201"/>
      <c r="X338" s="201"/>
      <c r="Y338" s="201"/>
      <c r="Z338" s="201"/>
      <c r="AA338" s="201"/>
      <c r="AB338" s="201"/>
      <c r="AC338" s="201"/>
      <c r="AD338" s="201"/>
    </row>
    <row r="339" spans="21:30" ht="39.950000000000003" customHeight="1" x14ac:dyDescent="0.25">
      <c r="U339" s="201"/>
      <c r="V339" s="201"/>
      <c r="W339" s="201"/>
      <c r="X339" s="201"/>
      <c r="Y339" s="201"/>
      <c r="Z339" s="201"/>
      <c r="AA339" s="201"/>
      <c r="AB339" s="201"/>
      <c r="AC339" s="201"/>
      <c r="AD339" s="201"/>
    </row>
    <row r="340" spans="21:30" ht="39.950000000000003" customHeight="1" x14ac:dyDescent="0.25">
      <c r="U340" s="201"/>
      <c r="V340" s="201"/>
      <c r="W340" s="201"/>
      <c r="X340" s="201"/>
      <c r="Y340" s="201"/>
      <c r="Z340" s="201"/>
      <c r="AA340" s="201"/>
      <c r="AB340" s="201"/>
      <c r="AC340" s="201"/>
      <c r="AD340" s="201"/>
    </row>
    <row r="341" spans="21:30" ht="39.950000000000003" customHeight="1" x14ac:dyDescent="0.25">
      <c r="U341" s="201"/>
      <c r="V341" s="201"/>
      <c r="W341" s="201"/>
      <c r="X341" s="201"/>
      <c r="Y341" s="201"/>
      <c r="Z341" s="201"/>
      <c r="AA341" s="201"/>
      <c r="AB341" s="201"/>
      <c r="AC341" s="201"/>
      <c r="AD341" s="201"/>
    </row>
    <row r="342" spans="21:30" ht="39.950000000000003" customHeight="1" x14ac:dyDescent="0.25">
      <c r="U342" s="201"/>
      <c r="V342" s="201"/>
      <c r="W342" s="201"/>
      <c r="X342" s="201"/>
      <c r="Y342" s="201"/>
      <c r="Z342" s="201"/>
      <c r="AA342" s="201"/>
      <c r="AB342" s="201"/>
      <c r="AC342" s="201"/>
      <c r="AD342" s="201"/>
    </row>
    <row r="343" spans="21:30" ht="39.950000000000003" customHeight="1" x14ac:dyDescent="0.25">
      <c r="U343" s="201"/>
      <c r="V343" s="201"/>
      <c r="W343" s="201"/>
      <c r="X343" s="201"/>
      <c r="Y343" s="201"/>
      <c r="Z343" s="201"/>
      <c r="AA343" s="201"/>
      <c r="AB343" s="201"/>
      <c r="AC343" s="201"/>
      <c r="AD343" s="201"/>
    </row>
    <row r="344" spans="21:30" ht="39.950000000000003" customHeight="1" x14ac:dyDescent="0.25">
      <c r="U344" s="201"/>
      <c r="V344" s="201"/>
      <c r="W344" s="201"/>
      <c r="X344" s="201"/>
      <c r="Y344" s="201"/>
      <c r="Z344" s="201"/>
      <c r="AA344" s="201"/>
      <c r="AB344" s="201"/>
      <c r="AC344" s="201"/>
      <c r="AD344" s="201"/>
    </row>
    <row r="345" spans="21:30" ht="39.950000000000003" customHeight="1" x14ac:dyDescent="0.25">
      <c r="U345" s="201"/>
      <c r="V345" s="201"/>
      <c r="W345" s="201"/>
      <c r="X345" s="201"/>
      <c r="Y345" s="201"/>
      <c r="Z345" s="201"/>
      <c r="AA345" s="201"/>
      <c r="AB345" s="201"/>
      <c r="AC345" s="201"/>
      <c r="AD345" s="201"/>
    </row>
    <row r="346" spans="21:30" ht="39.950000000000003" customHeight="1" x14ac:dyDescent="0.25">
      <c r="U346" s="201"/>
      <c r="V346" s="201"/>
      <c r="W346" s="201"/>
      <c r="X346" s="201"/>
      <c r="Y346" s="201"/>
      <c r="Z346" s="201"/>
      <c r="AA346" s="201"/>
      <c r="AB346" s="201"/>
      <c r="AC346" s="201"/>
      <c r="AD346" s="201"/>
    </row>
    <row r="347" spans="21:30" ht="39.950000000000003" customHeight="1" x14ac:dyDescent="0.25">
      <c r="U347" s="201"/>
      <c r="V347" s="201"/>
      <c r="W347" s="201"/>
      <c r="X347" s="201"/>
      <c r="Y347" s="201"/>
      <c r="Z347" s="201"/>
      <c r="AA347" s="201"/>
      <c r="AB347" s="201"/>
      <c r="AC347" s="201"/>
      <c r="AD347" s="201"/>
    </row>
    <row r="348" spans="21:30" ht="39.950000000000003" customHeight="1" x14ac:dyDescent="0.25">
      <c r="U348" s="201"/>
      <c r="V348" s="201"/>
      <c r="W348" s="201"/>
      <c r="X348" s="201"/>
      <c r="Y348" s="201"/>
      <c r="Z348" s="201"/>
      <c r="AA348" s="201"/>
      <c r="AB348" s="201"/>
      <c r="AC348" s="201"/>
      <c r="AD348" s="201"/>
    </row>
    <row r="349" spans="21:30" ht="39.950000000000003" customHeight="1" x14ac:dyDescent="0.25">
      <c r="U349" s="201"/>
      <c r="V349" s="201"/>
      <c r="W349" s="201"/>
      <c r="X349" s="201"/>
      <c r="Y349" s="201"/>
      <c r="Z349" s="201"/>
      <c r="AA349" s="201"/>
      <c r="AB349" s="201"/>
      <c r="AC349" s="201"/>
      <c r="AD349" s="201"/>
    </row>
    <row r="350" spans="21:30" ht="39.950000000000003" customHeight="1" x14ac:dyDescent="0.25">
      <c r="U350" s="201"/>
      <c r="V350" s="201"/>
      <c r="W350" s="201"/>
      <c r="X350" s="201"/>
      <c r="Y350" s="201"/>
      <c r="Z350" s="201"/>
      <c r="AA350" s="201"/>
      <c r="AB350" s="201"/>
      <c r="AC350" s="201"/>
      <c r="AD350" s="201"/>
    </row>
    <row r="351" spans="21:30" ht="39.950000000000003" customHeight="1" x14ac:dyDescent="0.25">
      <c r="U351" s="201"/>
      <c r="V351" s="201"/>
      <c r="W351" s="201"/>
      <c r="X351" s="201"/>
      <c r="Y351" s="201"/>
      <c r="Z351" s="201"/>
      <c r="AA351" s="201"/>
      <c r="AB351" s="201"/>
      <c r="AC351" s="201"/>
      <c r="AD351" s="201"/>
    </row>
    <row r="352" spans="21:30" ht="39.950000000000003" customHeight="1" x14ac:dyDescent="0.25">
      <c r="U352" s="201"/>
      <c r="V352" s="201"/>
      <c r="W352" s="201"/>
      <c r="X352" s="201"/>
      <c r="Y352" s="201"/>
      <c r="Z352" s="201"/>
      <c r="AA352" s="201"/>
      <c r="AB352" s="201"/>
      <c r="AC352" s="201"/>
      <c r="AD352" s="201"/>
    </row>
    <row r="353" spans="21:30" ht="39.950000000000003" customHeight="1" x14ac:dyDescent="0.25">
      <c r="U353" s="201"/>
      <c r="V353" s="201"/>
      <c r="W353" s="201"/>
      <c r="X353" s="201"/>
      <c r="Y353" s="201"/>
      <c r="Z353" s="201"/>
      <c r="AA353" s="201"/>
      <c r="AB353" s="201"/>
      <c r="AC353" s="201"/>
      <c r="AD353" s="201"/>
    </row>
    <row r="354" spans="21:30" ht="39.950000000000003" customHeight="1" x14ac:dyDescent="0.25">
      <c r="U354" s="201"/>
      <c r="V354" s="201"/>
      <c r="W354" s="201"/>
      <c r="X354" s="201"/>
      <c r="Y354" s="201"/>
      <c r="Z354" s="201"/>
      <c r="AA354" s="201"/>
      <c r="AB354" s="201"/>
      <c r="AC354" s="201"/>
      <c r="AD354" s="201"/>
    </row>
    <row r="355" spans="21:30" ht="39.950000000000003" customHeight="1" x14ac:dyDescent="0.25">
      <c r="U355" s="201"/>
      <c r="V355" s="201"/>
      <c r="W355" s="201"/>
      <c r="X355" s="201"/>
      <c r="Y355" s="201"/>
      <c r="Z355" s="201"/>
      <c r="AA355" s="201"/>
      <c r="AB355" s="201"/>
      <c r="AC355" s="201"/>
      <c r="AD355" s="201"/>
    </row>
    <row r="356" spans="21:30" ht="39.950000000000003" customHeight="1" x14ac:dyDescent="0.25">
      <c r="U356" s="201"/>
      <c r="V356" s="201"/>
      <c r="W356" s="201"/>
      <c r="X356" s="201"/>
      <c r="Y356" s="201"/>
      <c r="Z356" s="201"/>
      <c r="AA356" s="201"/>
      <c r="AB356" s="201"/>
      <c r="AC356" s="201"/>
      <c r="AD356" s="201"/>
    </row>
    <row r="357" spans="21:30" ht="39.950000000000003" customHeight="1" x14ac:dyDescent="0.25">
      <c r="U357" s="201"/>
      <c r="V357" s="201"/>
      <c r="W357" s="201"/>
      <c r="X357" s="201"/>
      <c r="Y357" s="201"/>
      <c r="Z357" s="201"/>
      <c r="AA357" s="201"/>
      <c r="AB357" s="201"/>
      <c r="AC357" s="201"/>
      <c r="AD357" s="201"/>
    </row>
    <row r="358" spans="21:30" ht="39.950000000000003" customHeight="1" x14ac:dyDescent="0.25">
      <c r="U358" s="201"/>
      <c r="V358" s="201"/>
      <c r="W358" s="201"/>
      <c r="X358" s="201"/>
      <c r="Y358" s="201"/>
      <c r="Z358" s="201"/>
      <c r="AA358" s="201"/>
      <c r="AB358" s="201"/>
      <c r="AC358" s="201"/>
      <c r="AD358" s="201"/>
    </row>
    <row r="359" spans="21:30" ht="39.950000000000003" customHeight="1" x14ac:dyDescent="0.25">
      <c r="U359" s="201"/>
      <c r="V359" s="201"/>
      <c r="W359" s="201"/>
      <c r="X359" s="201"/>
      <c r="Y359" s="201"/>
      <c r="Z359" s="201"/>
      <c r="AA359" s="201"/>
      <c r="AB359" s="201"/>
      <c r="AC359" s="201"/>
      <c r="AD359" s="201"/>
    </row>
    <row r="360" spans="21:30" ht="39.950000000000003" customHeight="1" x14ac:dyDescent="0.25">
      <c r="U360" s="201"/>
      <c r="V360" s="201"/>
      <c r="W360" s="201"/>
      <c r="X360" s="201"/>
      <c r="Y360" s="201"/>
      <c r="Z360" s="201"/>
      <c r="AA360" s="201"/>
      <c r="AB360" s="201"/>
      <c r="AC360" s="201"/>
      <c r="AD360" s="201"/>
    </row>
    <row r="361" spans="21:30" ht="39.950000000000003" customHeight="1" x14ac:dyDescent="0.25">
      <c r="U361" s="201"/>
      <c r="V361" s="201"/>
      <c r="W361" s="201"/>
      <c r="X361" s="201"/>
      <c r="Y361" s="201"/>
      <c r="Z361" s="201"/>
      <c r="AA361" s="201"/>
      <c r="AB361" s="201"/>
      <c r="AC361" s="201"/>
      <c r="AD361" s="201"/>
    </row>
    <row r="362" spans="21:30" ht="39.950000000000003" customHeight="1" x14ac:dyDescent="0.25">
      <c r="U362" s="201"/>
      <c r="V362" s="201"/>
      <c r="W362" s="201"/>
      <c r="X362" s="201"/>
      <c r="Y362" s="201"/>
      <c r="Z362" s="201"/>
      <c r="AA362" s="201"/>
      <c r="AB362" s="201"/>
      <c r="AC362" s="201"/>
      <c r="AD362" s="201"/>
    </row>
    <row r="363" spans="21:30" ht="39.950000000000003" customHeight="1" x14ac:dyDescent="0.25">
      <c r="U363" s="201"/>
      <c r="V363" s="201"/>
      <c r="W363" s="201"/>
      <c r="X363" s="201"/>
      <c r="Y363" s="201"/>
      <c r="Z363" s="201"/>
      <c r="AA363" s="201"/>
      <c r="AB363" s="201"/>
      <c r="AC363" s="201"/>
      <c r="AD363" s="201"/>
    </row>
    <row r="364" spans="21:30" ht="39.950000000000003" customHeight="1" x14ac:dyDescent="0.25">
      <c r="U364" s="201"/>
      <c r="V364" s="201"/>
      <c r="W364" s="201"/>
      <c r="X364" s="201"/>
      <c r="Y364" s="201"/>
      <c r="Z364" s="201"/>
      <c r="AA364" s="201"/>
      <c r="AB364" s="201"/>
      <c r="AC364" s="201"/>
      <c r="AD364" s="201"/>
    </row>
    <row r="365" spans="21:30" ht="39.950000000000003" customHeight="1" x14ac:dyDescent="0.25">
      <c r="U365" s="201"/>
      <c r="V365" s="201"/>
      <c r="W365" s="201"/>
      <c r="X365" s="201"/>
      <c r="Y365" s="201"/>
      <c r="Z365" s="201"/>
      <c r="AA365" s="201"/>
      <c r="AB365" s="201"/>
      <c r="AC365" s="201"/>
      <c r="AD365" s="201"/>
    </row>
    <row r="366" spans="21:30" ht="39.950000000000003" customHeight="1" x14ac:dyDescent="0.25">
      <c r="U366" s="201"/>
      <c r="V366" s="201"/>
      <c r="W366" s="201"/>
      <c r="X366" s="201"/>
      <c r="Y366" s="201"/>
      <c r="Z366" s="201"/>
      <c r="AA366" s="201"/>
      <c r="AB366" s="201"/>
      <c r="AC366" s="201"/>
      <c r="AD366" s="201"/>
    </row>
    <row r="367" spans="21:30" ht="39.950000000000003" customHeight="1" x14ac:dyDescent="0.25">
      <c r="U367" s="201"/>
      <c r="V367" s="201"/>
      <c r="W367" s="201"/>
      <c r="X367" s="201"/>
      <c r="Y367" s="201"/>
      <c r="Z367" s="201"/>
      <c r="AA367" s="201"/>
      <c r="AB367" s="201"/>
      <c r="AC367" s="201"/>
      <c r="AD367" s="201"/>
    </row>
    <row r="368" spans="21:30" ht="39.950000000000003" customHeight="1" x14ac:dyDescent="0.25">
      <c r="U368" s="201"/>
      <c r="V368" s="201"/>
      <c r="W368" s="201"/>
      <c r="X368" s="201"/>
      <c r="Y368" s="201"/>
      <c r="Z368" s="201"/>
      <c r="AA368" s="201"/>
      <c r="AB368" s="201"/>
      <c r="AC368" s="201"/>
      <c r="AD368" s="201"/>
    </row>
    <row r="369" spans="21:30" ht="39.950000000000003" customHeight="1" x14ac:dyDescent="0.25">
      <c r="U369" s="201"/>
      <c r="V369" s="201"/>
      <c r="W369" s="201"/>
      <c r="X369" s="201"/>
      <c r="Y369" s="201"/>
      <c r="Z369" s="201"/>
      <c r="AA369" s="201"/>
      <c r="AB369" s="201"/>
      <c r="AC369" s="201"/>
      <c r="AD369" s="201"/>
    </row>
    <row r="370" spans="21:30" ht="39.950000000000003" customHeight="1" x14ac:dyDescent="0.25">
      <c r="U370" s="201"/>
      <c r="V370" s="201"/>
      <c r="W370" s="201"/>
      <c r="X370" s="201"/>
      <c r="Y370" s="201"/>
      <c r="Z370" s="201"/>
      <c r="AA370" s="201"/>
      <c r="AB370" s="201"/>
      <c r="AC370" s="201"/>
      <c r="AD370" s="201"/>
    </row>
    <row r="371" spans="21:30" ht="39.950000000000003" customHeight="1" x14ac:dyDescent="0.25">
      <c r="U371" s="201"/>
      <c r="V371" s="201"/>
      <c r="W371" s="201"/>
      <c r="X371" s="201"/>
      <c r="Y371" s="201"/>
      <c r="Z371" s="201"/>
      <c r="AA371" s="201"/>
      <c r="AB371" s="201"/>
      <c r="AC371" s="201"/>
      <c r="AD371" s="201"/>
    </row>
    <row r="372" spans="21:30" ht="39.950000000000003" customHeight="1" x14ac:dyDescent="0.25">
      <c r="U372" s="201"/>
      <c r="V372" s="201"/>
      <c r="W372" s="201"/>
      <c r="X372" s="201"/>
      <c r="Y372" s="201"/>
      <c r="Z372" s="201"/>
      <c r="AA372" s="201"/>
      <c r="AB372" s="201"/>
      <c r="AC372" s="201"/>
      <c r="AD372" s="201"/>
    </row>
    <row r="373" spans="21:30" ht="39.950000000000003" customHeight="1" x14ac:dyDescent="0.25">
      <c r="U373" s="201"/>
      <c r="V373" s="201"/>
      <c r="W373" s="201"/>
      <c r="X373" s="201"/>
      <c r="Y373" s="201"/>
      <c r="Z373" s="201"/>
      <c r="AA373" s="201"/>
      <c r="AB373" s="201"/>
      <c r="AC373" s="201"/>
      <c r="AD373" s="201"/>
    </row>
    <row r="374" spans="21:30" ht="39.950000000000003" customHeight="1" x14ac:dyDescent="0.25">
      <c r="U374" s="201"/>
      <c r="V374" s="201"/>
      <c r="W374" s="201"/>
      <c r="X374" s="201"/>
      <c r="Y374" s="201"/>
      <c r="Z374" s="201"/>
      <c r="AA374" s="201"/>
      <c r="AB374" s="201"/>
      <c r="AC374" s="201"/>
      <c r="AD374" s="201"/>
    </row>
    <row r="375" spans="21:30" ht="39.950000000000003" customHeight="1" x14ac:dyDescent="0.25">
      <c r="U375" s="201"/>
      <c r="V375" s="201"/>
      <c r="W375" s="201"/>
      <c r="X375" s="201"/>
      <c r="Y375" s="201"/>
      <c r="Z375" s="201"/>
      <c r="AA375" s="201"/>
      <c r="AB375" s="201"/>
      <c r="AC375" s="201"/>
      <c r="AD375" s="201"/>
    </row>
    <row r="376" spans="21:30" ht="39.950000000000003" customHeight="1" x14ac:dyDescent="0.25">
      <c r="U376" s="201"/>
      <c r="V376" s="201"/>
      <c r="W376" s="201"/>
      <c r="X376" s="201"/>
      <c r="Y376" s="201"/>
      <c r="Z376" s="201"/>
      <c r="AA376" s="201"/>
      <c r="AB376" s="201"/>
      <c r="AC376" s="201"/>
      <c r="AD376" s="201"/>
    </row>
    <row r="377" spans="21:30" ht="39.950000000000003" customHeight="1" x14ac:dyDescent="0.25">
      <c r="U377" s="201"/>
      <c r="V377" s="201"/>
      <c r="W377" s="201"/>
      <c r="X377" s="201"/>
      <c r="Y377" s="201"/>
      <c r="Z377" s="201"/>
      <c r="AA377" s="201"/>
      <c r="AB377" s="201"/>
      <c r="AC377" s="201"/>
      <c r="AD377" s="201"/>
    </row>
    <row r="378" spans="21:30" ht="39.950000000000003" customHeight="1" x14ac:dyDescent="0.25">
      <c r="U378" s="201"/>
      <c r="V378" s="201"/>
      <c r="W378" s="201"/>
      <c r="X378" s="201"/>
      <c r="Y378" s="201"/>
      <c r="Z378" s="201"/>
      <c r="AA378" s="201"/>
      <c r="AB378" s="201"/>
      <c r="AC378" s="201"/>
      <c r="AD378" s="201"/>
    </row>
    <row r="379" spans="21:30" ht="39.950000000000003" customHeight="1" x14ac:dyDescent="0.25">
      <c r="U379" s="201"/>
      <c r="V379" s="201"/>
      <c r="W379" s="201"/>
      <c r="X379" s="201"/>
      <c r="Y379" s="201"/>
      <c r="Z379" s="201"/>
      <c r="AA379" s="201"/>
      <c r="AB379" s="201"/>
      <c r="AC379" s="201"/>
      <c r="AD379" s="201"/>
    </row>
    <row r="380" spans="21:30" ht="39.950000000000003" customHeight="1" x14ac:dyDescent="0.25">
      <c r="U380" s="201"/>
      <c r="V380" s="201"/>
      <c r="W380" s="201"/>
      <c r="X380" s="201"/>
      <c r="Y380" s="201"/>
      <c r="Z380" s="201"/>
      <c r="AA380" s="201"/>
      <c r="AB380" s="201"/>
      <c r="AC380" s="201"/>
      <c r="AD380" s="201"/>
    </row>
    <row r="381" spans="21:30" ht="39.950000000000003" customHeight="1" x14ac:dyDescent="0.25">
      <c r="U381" s="201"/>
      <c r="V381" s="201"/>
      <c r="W381" s="201"/>
      <c r="X381" s="201"/>
      <c r="Y381" s="201"/>
      <c r="Z381" s="201"/>
      <c r="AA381" s="201"/>
      <c r="AB381" s="201"/>
      <c r="AC381" s="201"/>
      <c r="AD381" s="201"/>
    </row>
    <row r="382" spans="21:30" ht="39.950000000000003" customHeight="1" x14ac:dyDescent="0.25">
      <c r="U382" s="201"/>
      <c r="V382" s="201"/>
      <c r="W382" s="201"/>
      <c r="X382" s="201"/>
      <c r="Y382" s="201"/>
      <c r="Z382" s="201"/>
      <c r="AA382" s="201"/>
      <c r="AB382" s="201"/>
      <c r="AC382" s="201"/>
      <c r="AD382" s="201"/>
    </row>
    <row r="383" spans="21:30" ht="39.950000000000003" customHeight="1" x14ac:dyDescent="0.25">
      <c r="U383" s="201"/>
      <c r="V383" s="201"/>
      <c r="W383" s="201"/>
      <c r="X383" s="201"/>
      <c r="Y383" s="201"/>
      <c r="Z383" s="201"/>
      <c r="AA383" s="201"/>
      <c r="AB383" s="201"/>
      <c r="AC383" s="201"/>
      <c r="AD383" s="201"/>
    </row>
    <row r="384" spans="21:30" ht="39.950000000000003" customHeight="1" x14ac:dyDescent="0.25">
      <c r="U384" s="201"/>
      <c r="V384" s="201"/>
      <c r="W384" s="201"/>
      <c r="X384" s="201"/>
      <c r="Y384" s="201"/>
      <c r="Z384" s="201"/>
      <c r="AA384" s="201"/>
      <c r="AB384" s="201"/>
      <c r="AC384" s="201"/>
      <c r="AD384" s="201"/>
    </row>
    <row r="385" spans="21:30" ht="39.950000000000003" customHeight="1" x14ac:dyDescent="0.25">
      <c r="U385" s="201"/>
      <c r="V385" s="201"/>
      <c r="W385" s="201"/>
      <c r="X385" s="201"/>
      <c r="Y385" s="201"/>
      <c r="Z385" s="201"/>
      <c r="AA385" s="201"/>
      <c r="AB385" s="201"/>
      <c r="AC385" s="201"/>
      <c r="AD385" s="201"/>
    </row>
    <row r="386" spans="21:30" ht="39.950000000000003" customHeight="1" x14ac:dyDescent="0.25">
      <c r="U386" s="201"/>
      <c r="V386" s="201"/>
      <c r="W386" s="201"/>
      <c r="X386" s="201"/>
      <c r="Y386" s="201"/>
      <c r="Z386" s="201"/>
      <c r="AA386" s="201"/>
      <c r="AB386" s="201"/>
      <c r="AC386" s="201"/>
      <c r="AD386" s="201"/>
    </row>
    <row r="387" spans="21:30" ht="39.950000000000003" customHeight="1" x14ac:dyDescent="0.25">
      <c r="U387" s="201"/>
      <c r="V387" s="201"/>
      <c r="W387" s="201"/>
      <c r="X387" s="201"/>
      <c r="Y387" s="201"/>
      <c r="Z387" s="201"/>
      <c r="AA387" s="201"/>
      <c r="AB387" s="201"/>
      <c r="AC387" s="201"/>
      <c r="AD387" s="201"/>
    </row>
    <row r="388" spans="21:30" ht="39.950000000000003" customHeight="1" x14ac:dyDescent="0.25">
      <c r="U388" s="201"/>
      <c r="V388" s="201"/>
      <c r="W388" s="201"/>
      <c r="X388" s="201"/>
      <c r="Y388" s="201"/>
      <c r="Z388" s="201"/>
      <c r="AA388" s="201"/>
      <c r="AB388" s="201"/>
      <c r="AC388" s="201"/>
      <c r="AD388" s="201"/>
    </row>
    <row r="389" spans="21:30" ht="39.950000000000003" customHeight="1" x14ac:dyDescent="0.25">
      <c r="U389" s="201"/>
      <c r="V389" s="201"/>
      <c r="W389" s="201"/>
      <c r="X389" s="201"/>
      <c r="Y389" s="201"/>
      <c r="Z389" s="201"/>
      <c r="AA389" s="201"/>
      <c r="AB389" s="201"/>
      <c r="AC389" s="201"/>
      <c r="AD389" s="201"/>
    </row>
    <row r="390" spans="21:30" ht="39.950000000000003" customHeight="1" x14ac:dyDescent="0.25">
      <c r="U390" s="201"/>
      <c r="V390" s="201"/>
      <c r="W390" s="201"/>
      <c r="X390" s="201"/>
      <c r="Y390" s="201"/>
      <c r="Z390" s="201"/>
      <c r="AA390" s="201"/>
      <c r="AB390" s="201"/>
      <c r="AC390" s="201"/>
      <c r="AD390" s="201"/>
    </row>
    <row r="391" spans="21:30" ht="39.950000000000003" customHeight="1" x14ac:dyDescent="0.25">
      <c r="U391" s="201"/>
      <c r="V391" s="201"/>
      <c r="W391" s="201"/>
      <c r="X391" s="201"/>
      <c r="Y391" s="201"/>
      <c r="Z391" s="201"/>
      <c r="AA391" s="201"/>
      <c r="AB391" s="201"/>
      <c r="AC391" s="201"/>
      <c r="AD391" s="201"/>
    </row>
    <row r="392" spans="21:30" ht="39.950000000000003" customHeight="1" x14ac:dyDescent="0.25">
      <c r="U392" s="201"/>
      <c r="V392" s="201"/>
      <c r="W392" s="201"/>
      <c r="X392" s="201"/>
      <c r="Y392" s="201"/>
      <c r="Z392" s="201"/>
      <c r="AA392" s="201"/>
      <c r="AB392" s="201"/>
      <c r="AC392" s="201"/>
      <c r="AD392" s="201"/>
    </row>
    <row r="393" spans="21:30" ht="39.950000000000003" customHeight="1" x14ac:dyDescent="0.25">
      <c r="U393" s="201"/>
      <c r="V393" s="201"/>
      <c r="W393" s="201"/>
      <c r="X393" s="201"/>
      <c r="Y393" s="201"/>
      <c r="Z393" s="201"/>
      <c r="AA393" s="201"/>
      <c r="AB393" s="201"/>
      <c r="AC393" s="201"/>
      <c r="AD393" s="201"/>
    </row>
    <row r="394" spans="21:30" ht="39.950000000000003" customHeight="1" x14ac:dyDescent="0.25">
      <c r="U394" s="201"/>
      <c r="V394" s="201"/>
      <c r="W394" s="201"/>
      <c r="X394" s="201"/>
      <c r="Y394" s="201"/>
      <c r="Z394" s="201"/>
      <c r="AA394" s="201"/>
      <c r="AB394" s="201"/>
      <c r="AC394" s="201"/>
      <c r="AD394" s="201"/>
    </row>
    <row r="395" spans="21:30" ht="39.950000000000003" customHeight="1" x14ac:dyDescent="0.25">
      <c r="U395" s="201"/>
      <c r="V395" s="201"/>
      <c r="W395" s="201"/>
      <c r="X395" s="201"/>
      <c r="Y395" s="201"/>
      <c r="Z395" s="201"/>
      <c r="AA395" s="201"/>
      <c r="AB395" s="201"/>
      <c r="AC395" s="201"/>
      <c r="AD395" s="201"/>
    </row>
    <row r="396" spans="21:30" ht="39.950000000000003" customHeight="1" x14ac:dyDescent="0.25">
      <c r="U396" s="201"/>
      <c r="V396" s="201"/>
      <c r="W396" s="201"/>
      <c r="X396" s="201"/>
      <c r="Y396" s="201"/>
      <c r="Z396" s="201"/>
      <c r="AA396" s="201"/>
      <c r="AB396" s="201"/>
      <c r="AC396" s="201"/>
      <c r="AD396" s="201"/>
    </row>
    <row r="397" spans="21:30" ht="39.950000000000003" customHeight="1" x14ac:dyDescent="0.25">
      <c r="U397" s="201"/>
      <c r="V397" s="201"/>
      <c r="W397" s="201"/>
      <c r="X397" s="201"/>
      <c r="Y397" s="201"/>
      <c r="Z397" s="201"/>
      <c r="AA397" s="201"/>
      <c r="AB397" s="201"/>
      <c r="AC397" s="201"/>
      <c r="AD397" s="201"/>
    </row>
    <row r="398" spans="21:30" ht="39.950000000000003" customHeight="1" x14ac:dyDescent="0.25">
      <c r="U398" s="201"/>
      <c r="V398" s="201"/>
      <c r="W398" s="201"/>
      <c r="X398" s="201"/>
      <c r="Y398" s="201"/>
      <c r="Z398" s="201"/>
      <c r="AA398" s="201"/>
      <c r="AB398" s="201"/>
      <c r="AC398" s="201"/>
      <c r="AD398" s="201"/>
    </row>
    <row r="399" spans="21:30" ht="39.950000000000003" customHeight="1" x14ac:dyDescent="0.25">
      <c r="U399" s="201"/>
      <c r="V399" s="201"/>
      <c r="W399" s="201"/>
      <c r="X399" s="201"/>
      <c r="Y399" s="201"/>
      <c r="Z399" s="201"/>
      <c r="AA399" s="201"/>
      <c r="AB399" s="201"/>
      <c r="AC399" s="201"/>
      <c r="AD399" s="201"/>
    </row>
    <row r="400" spans="21:30" ht="39.950000000000003" customHeight="1" x14ac:dyDescent="0.25">
      <c r="U400" s="201"/>
      <c r="V400" s="201"/>
      <c r="W400" s="201"/>
      <c r="X400" s="201"/>
      <c r="Y400" s="201"/>
      <c r="Z400" s="201"/>
      <c r="AA400" s="201"/>
      <c r="AB400" s="201"/>
      <c r="AC400" s="201"/>
      <c r="AD400" s="201"/>
    </row>
    <row r="401" spans="21:30" ht="39.950000000000003" customHeight="1" x14ac:dyDescent="0.25">
      <c r="U401" s="201"/>
      <c r="V401" s="201"/>
      <c r="W401" s="201"/>
      <c r="X401" s="201"/>
      <c r="Y401" s="201"/>
      <c r="Z401" s="201"/>
      <c r="AA401" s="201"/>
      <c r="AB401" s="201"/>
      <c r="AC401" s="201"/>
      <c r="AD401" s="201"/>
    </row>
    <row r="402" spans="21:30" ht="39.950000000000003" customHeight="1" x14ac:dyDescent="0.25">
      <c r="U402" s="201"/>
      <c r="V402" s="201"/>
      <c r="W402" s="201"/>
      <c r="X402" s="201"/>
      <c r="Y402" s="201"/>
      <c r="Z402" s="201"/>
      <c r="AA402" s="201"/>
      <c r="AB402" s="201"/>
      <c r="AC402" s="201"/>
      <c r="AD402" s="201"/>
    </row>
    <row r="403" spans="21:30" ht="39.950000000000003" customHeight="1" x14ac:dyDescent="0.25">
      <c r="U403" s="201"/>
      <c r="V403" s="201"/>
      <c r="W403" s="201"/>
      <c r="X403" s="201"/>
      <c r="Y403" s="201"/>
      <c r="Z403" s="201"/>
      <c r="AA403" s="201"/>
      <c r="AB403" s="201"/>
      <c r="AC403" s="201"/>
      <c r="AD403" s="201"/>
    </row>
    <row r="404" spans="21:30" ht="39.950000000000003" customHeight="1" x14ac:dyDescent="0.25">
      <c r="U404" s="201"/>
      <c r="V404" s="201"/>
      <c r="W404" s="201"/>
      <c r="X404" s="201"/>
      <c r="Y404" s="201"/>
      <c r="Z404" s="201"/>
      <c r="AA404" s="201"/>
      <c r="AB404" s="201"/>
      <c r="AC404" s="201"/>
      <c r="AD404" s="201"/>
    </row>
    <row r="405" spans="21:30" ht="39.950000000000003" customHeight="1" x14ac:dyDescent="0.25">
      <c r="U405" s="201"/>
      <c r="V405" s="201"/>
      <c r="W405" s="201"/>
      <c r="X405" s="201"/>
      <c r="Y405" s="201"/>
      <c r="Z405" s="201"/>
      <c r="AA405" s="201"/>
      <c r="AB405" s="201"/>
      <c r="AC405" s="201"/>
      <c r="AD405" s="201"/>
    </row>
    <row r="406" spans="21:30" ht="39.950000000000003" customHeight="1" x14ac:dyDescent="0.25">
      <c r="U406" s="201"/>
      <c r="V406" s="201"/>
      <c r="W406" s="201"/>
      <c r="X406" s="201"/>
      <c r="Y406" s="201"/>
      <c r="Z406" s="201"/>
      <c r="AA406" s="201"/>
      <c r="AB406" s="201"/>
      <c r="AC406" s="201"/>
      <c r="AD406" s="201"/>
    </row>
    <row r="407" spans="21:30" ht="39.950000000000003" customHeight="1" x14ac:dyDescent="0.25">
      <c r="U407" s="201"/>
      <c r="V407" s="201"/>
      <c r="W407" s="201"/>
      <c r="X407" s="201"/>
      <c r="Y407" s="201"/>
      <c r="Z407" s="201"/>
      <c r="AA407" s="201"/>
      <c r="AB407" s="201"/>
      <c r="AC407" s="201"/>
      <c r="AD407" s="201"/>
    </row>
    <row r="408" spans="21:30" ht="39.950000000000003" customHeight="1" x14ac:dyDescent="0.25">
      <c r="U408" s="201"/>
      <c r="V408" s="201"/>
      <c r="W408" s="201"/>
      <c r="X408" s="201"/>
      <c r="Y408" s="201"/>
      <c r="Z408" s="201"/>
      <c r="AA408" s="201"/>
      <c r="AB408" s="201"/>
      <c r="AC408" s="201"/>
      <c r="AD408" s="201"/>
    </row>
    <row r="409" spans="21:30" ht="39.950000000000003" customHeight="1" x14ac:dyDescent="0.25">
      <c r="U409" s="201"/>
      <c r="V409" s="201"/>
      <c r="W409" s="201"/>
      <c r="X409" s="201"/>
      <c r="Y409" s="201"/>
      <c r="Z409" s="201"/>
      <c r="AA409" s="201"/>
      <c r="AB409" s="201"/>
      <c r="AC409" s="201"/>
      <c r="AD409" s="201"/>
    </row>
    <row r="410" spans="21:30" ht="39.950000000000003" customHeight="1" x14ac:dyDescent="0.25">
      <c r="U410" s="201"/>
      <c r="V410" s="201"/>
      <c r="W410" s="201"/>
      <c r="X410" s="201"/>
      <c r="Y410" s="201"/>
      <c r="Z410" s="201"/>
      <c r="AA410" s="201"/>
      <c r="AB410" s="201"/>
      <c r="AC410" s="201"/>
      <c r="AD410" s="201"/>
    </row>
    <row r="411" spans="21:30" ht="39.950000000000003" customHeight="1" x14ac:dyDescent="0.25">
      <c r="U411" s="201"/>
      <c r="V411" s="201"/>
      <c r="W411" s="201"/>
      <c r="X411" s="201"/>
      <c r="Y411" s="201"/>
      <c r="Z411" s="201"/>
      <c r="AA411" s="201"/>
      <c r="AB411" s="201"/>
      <c r="AC411" s="201"/>
      <c r="AD411" s="201"/>
    </row>
    <row r="412" spans="21:30" ht="39.950000000000003" customHeight="1" x14ac:dyDescent="0.25">
      <c r="U412" s="201"/>
      <c r="V412" s="201"/>
      <c r="W412" s="201"/>
      <c r="X412" s="201"/>
      <c r="Y412" s="201"/>
      <c r="Z412" s="201"/>
      <c r="AA412" s="201"/>
      <c r="AB412" s="201"/>
      <c r="AC412" s="201"/>
      <c r="AD412" s="201"/>
    </row>
    <row r="413" spans="21:30" ht="39.950000000000003" customHeight="1" x14ac:dyDescent="0.25">
      <c r="U413" s="201"/>
      <c r="V413" s="201"/>
      <c r="W413" s="201"/>
      <c r="X413" s="201"/>
      <c r="Y413" s="201"/>
      <c r="Z413" s="201"/>
      <c r="AA413" s="201"/>
      <c r="AB413" s="201"/>
      <c r="AC413" s="201"/>
      <c r="AD413" s="201"/>
    </row>
    <row r="414" spans="21:30" ht="39.950000000000003" customHeight="1" x14ac:dyDescent="0.25">
      <c r="U414" s="201"/>
      <c r="V414" s="201"/>
      <c r="W414" s="201"/>
      <c r="X414" s="201"/>
      <c r="Y414" s="201"/>
      <c r="Z414" s="201"/>
      <c r="AA414" s="201"/>
      <c r="AB414" s="201"/>
      <c r="AC414" s="201"/>
      <c r="AD414" s="201"/>
    </row>
    <row r="415" spans="21:30" ht="39.950000000000003" customHeight="1" x14ac:dyDescent="0.25">
      <c r="U415" s="201"/>
      <c r="V415" s="201"/>
      <c r="W415" s="201"/>
      <c r="X415" s="201"/>
      <c r="Y415" s="201"/>
      <c r="Z415" s="201"/>
      <c r="AA415" s="201"/>
      <c r="AB415" s="201"/>
      <c r="AC415" s="201"/>
      <c r="AD415" s="201"/>
    </row>
    <row r="416" spans="21:30" ht="39.950000000000003" customHeight="1" x14ac:dyDescent="0.25">
      <c r="U416" s="201"/>
      <c r="V416" s="201"/>
      <c r="W416" s="201"/>
      <c r="X416" s="201"/>
      <c r="Y416" s="201"/>
      <c r="Z416" s="201"/>
      <c r="AA416" s="201"/>
      <c r="AB416" s="201"/>
      <c r="AC416" s="201"/>
      <c r="AD416" s="201"/>
    </row>
    <row r="417" spans="21:30" ht="39.950000000000003" customHeight="1" x14ac:dyDescent="0.25">
      <c r="U417" s="201"/>
      <c r="V417" s="201"/>
      <c r="W417" s="201"/>
      <c r="X417" s="201"/>
      <c r="Y417" s="201"/>
      <c r="Z417" s="201"/>
      <c r="AA417" s="201"/>
      <c r="AB417" s="201"/>
      <c r="AC417" s="201"/>
      <c r="AD417" s="201"/>
    </row>
    <row r="418" spans="21:30" ht="39.950000000000003" customHeight="1" x14ac:dyDescent="0.25">
      <c r="U418" s="201"/>
      <c r="V418" s="201"/>
      <c r="W418" s="201"/>
      <c r="X418" s="201"/>
      <c r="Y418" s="201"/>
      <c r="Z418" s="201"/>
      <c r="AA418" s="201"/>
      <c r="AB418" s="201"/>
      <c r="AC418" s="201"/>
      <c r="AD418" s="201"/>
    </row>
    <row r="419" spans="21:30" ht="39.950000000000003" customHeight="1" x14ac:dyDescent="0.25">
      <c r="U419" s="201"/>
      <c r="V419" s="201"/>
      <c r="W419" s="201"/>
      <c r="X419" s="201"/>
      <c r="Y419" s="201"/>
      <c r="Z419" s="201"/>
      <c r="AA419" s="201"/>
      <c r="AB419" s="201"/>
      <c r="AC419" s="201"/>
      <c r="AD419" s="201"/>
    </row>
    <row r="420" spans="21:30" ht="39.950000000000003" customHeight="1" x14ac:dyDescent="0.25">
      <c r="U420" s="201"/>
      <c r="V420" s="201"/>
      <c r="W420" s="201"/>
      <c r="X420" s="201"/>
      <c r="Y420" s="201"/>
      <c r="Z420" s="201"/>
      <c r="AA420" s="201"/>
      <c r="AB420" s="201"/>
      <c r="AC420" s="201"/>
      <c r="AD420" s="201"/>
    </row>
    <row r="421" spans="21:30" ht="39.950000000000003" customHeight="1" x14ac:dyDescent="0.25">
      <c r="U421" s="201"/>
      <c r="V421" s="201"/>
      <c r="W421" s="201"/>
      <c r="X421" s="201"/>
      <c r="Y421" s="201"/>
      <c r="Z421" s="201"/>
      <c r="AA421" s="201"/>
      <c r="AB421" s="201"/>
      <c r="AC421" s="201"/>
      <c r="AD421" s="201"/>
    </row>
    <row r="422" spans="21:30" ht="39.950000000000003" customHeight="1" x14ac:dyDescent="0.25">
      <c r="U422" s="201"/>
      <c r="V422" s="201"/>
      <c r="W422" s="201"/>
      <c r="X422" s="201"/>
      <c r="Y422" s="201"/>
      <c r="Z422" s="201"/>
      <c r="AA422" s="201"/>
      <c r="AB422" s="201"/>
      <c r="AC422" s="201"/>
      <c r="AD422" s="201"/>
    </row>
    <row r="423" spans="21:30" ht="39.950000000000003" customHeight="1" x14ac:dyDescent="0.25">
      <c r="U423" s="201"/>
      <c r="V423" s="201"/>
      <c r="W423" s="201"/>
      <c r="X423" s="201"/>
      <c r="Y423" s="201"/>
      <c r="Z423" s="201"/>
      <c r="AA423" s="201"/>
      <c r="AB423" s="201"/>
      <c r="AC423" s="201"/>
      <c r="AD423" s="201"/>
    </row>
    <row r="424" spans="21:30" ht="39.950000000000003" customHeight="1" x14ac:dyDescent="0.25">
      <c r="U424" s="201"/>
      <c r="V424" s="201"/>
      <c r="W424" s="201"/>
      <c r="X424" s="201"/>
      <c r="Y424" s="201"/>
      <c r="Z424" s="201"/>
      <c r="AA424" s="201"/>
      <c r="AB424" s="201"/>
      <c r="AC424" s="201"/>
      <c r="AD424" s="201"/>
    </row>
    <row r="425" spans="21:30" ht="39.950000000000003" customHeight="1" x14ac:dyDescent="0.25">
      <c r="U425" s="201"/>
      <c r="V425" s="201"/>
      <c r="W425" s="201"/>
      <c r="X425" s="201"/>
      <c r="Y425" s="201"/>
      <c r="Z425" s="201"/>
      <c r="AA425" s="201"/>
      <c r="AB425" s="201"/>
      <c r="AC425" s="201"/>
      <c r="AD425" s="201"/>
    </row>
    <row r="426" spans="21:30" ht="39.950000000000003" customHeight="1" x14ac:dyDescent="0.25">
      <c r="U426" s="201"/>
      <c r="V426" s="201"/>
      <c r="W426" s="201"/>
      <c r="X426" s="201"/>
      <c r="Y426" s="201"/>
      <c r="Z426" s="201"/>
      <c r="AA426" s="201"/>
      <c r="AB426" s="201"/>
      <c r="AC426" s="201"/>
      <c r="AD426" s="201"/>
    </row>
    <row r="427" spans="21:30" ht="39.950000000000003" customHeight="1" x14ac:dyDescent="0.25">
      <c r="U427" s="201"/>
      <c r="V427" s="201"/>
      <c r="W427" s="201"/>
      <c r="X427" s="201"/>
      <c r="Y427" s="201"/>
      <c r="Z427" s="201"/>
      <c r="AA427" s="201"/>
      <c r="AB427" s="201"/>
      <c r="AC427" s="201"/>
      <c r="AD427" s="201"/>
    </row>
    <row r="428" spans="21:30" ht="39.950000000000003" customHeight="1" x14ac:dyDescent="0.25">
      <c r="U428" s="201"/>
      <c r="V428" s="201"/>
      <c r="W428" s="201"/>
      <c r="X428" s="201"/>
      <c r="Y428" s="201"/>
      <c r="Z428" s="201"/>
      <c r="AA428" s="201"/>
      <c r="AB428" s="201"/>
      <c r="AC428" s="201"/>
      <c r="AD428" s="201"/>
    </row>
    <row r="429" spans="21:30" ht="39.950000000000003" customHeight="1" x14ac:dyDescent="0.25">
      <c r="U429" s="201"/>
      <c r="V429" s="201"/>
      <c r="W429" s="201"/>
      <c r="X429" s="201"/>
      <c r="Y429" s="201"/>
      <c r="Z429" s="201"/>
      <c r="AA429" s="201"/>
      <c r="AB429" s="201"/>
      <c r="AC429" s="201"/>
      <c r="AD429" s="201"/>
    </row>
    <row r="430" spans="21:30" ht="39.950000000000003" customHeight="1" x14ac:dyDescent="0.25">
      <c r="U430" s="201"/>
      <c r="V430" s="201"/>
      <c r="W430" s="201"/>
      <c r="X430" s="201"/>
      <c r="Y430" s="201"/>
      <c r="Z430" s="201"/>
      <c r="AA430" s="201"/>
      <c r="AB430" s="201"/>
      <c r="AC430" s="201"/>
      <c r="AD430" s="201"/>
    </row>
    <row r="431" spans="21:30" ht="39.950000000000003" customHeight="1" x14ac:dyDescent="0.25">
      <c r="U431" s="201"/>
      <c r="V431" s="201"/>
      <c r="W431" s="201"/>
      <c r="X431" s="201"/>
      <c r="Y431" s="201"/>
      <c r="Z431" s="201"/>
      <c r="AA431" s="201"/>
      <c r="AB431" s="201"/>
      <c r="AC431" s="201"/>
      <c r="AD431" s="201"/>
    </row>
    <row r="432" spans="21:30" ht="39.950000000000003" customHeight="1" x14ac:dyDescent="0.25">
      <c r="U432" s="201"/>
      <c r="V432" s="201"/>
      <c r="W432" s="201"/>
      <c r="X432" s="201"/>
      <c r="Y432" s="201"/>
      <c r="Z432" s="201"/>
      <c r="AA432" s="201"/>
      <c r="AB432" s="201"/>
      <c r="AC432" s="201"/>
      <c r="AD432" s="201"/>
    </row>
    <row r="433" spans="21:30" ht="39.950000000000003" customHeight="1" x14ac:dyDescent="0.25">
      <c r="U433" s="201"/>
      <c r="V433" s="201"/>
      <c r="W433" s="201"/>
      <c r="X433" s="201"/>
      <c r="Y433" s="201"/>
      <c r="Z433" s="201"/>
      <c r="AA433" s="201"/>
      <c r="AB433" s="201"/>
      <c r="AC433" s="201"/>
      <c r="AD433" s="201"/>
    </row>
    <row r="434" spans="21:30" ht="39.950000000000003" customHeight="1" x14ac:dyDescent="0.25">
      <c r="U434" s="201"/>
      <c r="V434" s="201"/>
      <c r="W434" s="201"/>
      <c r="X434" s="201"/>
      <c r="Y434" s="201"/>
      <c r="Z434" s="201"/>
      <c r="AA434" s="201"/>
      <c r="AB434" s="201"/>
      <c r="AC434" s="201"/>
      <c r="AD434" s="201"/>
    </row>
    <row r="435" spans="21:30" ht="39.950000000000003" customHeight="1" x14ac:dyDescent="0.25">
      <c r="U435" s="201"/>
      <c r="V435" s="201"/>
      <c r="W435" s="201"/>
      <c r="X435" s="201"/>
      <c r="Y435" s="201"/>
      <c r="Z435" s="201"/>
      <c r="AA435" s="201"/>
      <c r="AB435" s="201"/>
      <c r="AC435" s="201"/>
      <c r="AD435" s="201"/>
    </row>
    <row r="436" spans="21:30" ht="39.950000000000003" customHeight="1" x14ac:dyDescent="0.25">
      <c r="U436" s="201"/>
      <c r="V436" s="201"/>
      <c r="W436" s="201"/>
      <c r="X436" s="201"/>
      <c r="Y436" s="201"/>
      <c r="Z436" s="201"/>
      <c r="AA436" s="201"/>
      <c r="AB436" s="201"/>
      <c r="AC436" s="201"/>
      <c r="AD436" s="201"/>
    </row>
    <row r="437" spans="21:30" ht="39.950000000000003" customHeight="1" x14ac:dyDescent="0.25">
      <c r="U437" s="201"/>
      <c r="V437" s="201"/>
      <c r="W437" s="201"/>
      <c r="X437" s="201"/>
      <c r="Y437" s="201"/>
      <c r="Z437" s="201"/>
      <c r="AA437" s="201"/>
      <c r="AB437" s="201"/>
      <c r="AC437" s="201"/>
      <c r="AD437" s="201"/>
    </row>
    <row r="438" spans="21:30" ht="39.950000000000003" customHeight="1" x14ac:dyDescent="0.25">
      <c r="U438" s="201"/>
      <c r="V438" s="201"/>
      <c r="W438" s="201"/>
      <c r="X438" s="201"/>
      <c r="Y438" s="201"/>
      <c r="Z438" s="201"/>
      <c r="AA438" s="201"/>
      <c r="AB438" s="201"/>
      <c r="AC438" s="201"/>
      <c r="AD438" s="201"/>
    </row>
    <row r="439" spans="21:30" ht="39.950000000000003" customHeight="1" x14ac:dyDescent="0.25">
      <c r="U439" s="201"/>
      <c r="V439" s="201"/>
      <c r="W439" s="201"/>
      <c r="X439" s="201"/>
      <c r="Y439" s="201"/>
      <c r="Z439" s="201"/>
      <c r="AA439" s="201"/>
      <c r="AB439" s="201"/>
      <c r="AC439" s="201"/>
      <c r="AD439" s="201"/>
    </row>
    <row r="440" spans="21:30" ht="39.950000000000003" customHeight="1" x14ac:dyDescent="0.25">
      <c r="U440" s="201"/>
      <c r="V440" s="201"/>
      <c r="W440" s="201"/>
      <c r="X440" s="201"/>
      <c r="Y440" s="201"/>
      <c r="Z440" s="201"/>
      <c r="AA440" s="201"/>
      <c r="AB440" s="201"/>
      <c r="AC440" s="201"/>
      <c r="AD440" s="201"/>
    </row>
    <row r="441" spans="21:30" ht="39.950000000000003" customHeight="1" x14ac:dyDescent="0.25">
      <c r="U441" s="201"/>
      <c r="V441" s="201"/>
      <c r="W441" s="201"/>
      <c r="X441" s="201"/>
      <c r="Y441" s="201"/>
      <c r="Z441" s="201"/>
      <c r="AA441" s="201"/>
      <c r="AB441" s="201"/>
      <c r="AC441" s="201"/>
      <c r="AD441" s="201"/>
    </row>
    <row r="442" spans="21:30" ht="39.950000000000003" customHeight="1" x14ac:dyDescent="0.25">
      <c r="U442" s="201"/>
      <c r="V442" s="201"/>
      <c r="W442" s="201"/>
      <c r="X442" s="201"/>
      <c r="Y442" s="201"/>
      <c r="Z442" s="201"/>
      <c r="AA442" s="201"/>
      <c r="AB442" s="201"/>
      <c r="AC442" s="201"/>
      <c r="AD442" s="201"/>
    </row>
    <row r="443" spans="21:30" ht="39.950000000000003" customHeight="1" x14ac:dyDescent="0.25">
      <c r="U443" s="201"/>
      <c r="V443" s="201"/>
      <c r="W443" s="201"/>
      <c r="X443" s="201"/>
      <c r="Y443" s="201"/>
      <c r="Z443" s="201"/>
      <c r="AA443" s="201"/>
      <c r="AB443" s="201"/>
      <c r="AC443" s="201"/>
      <c r="AD443" s="201"/>
    </row>
    <row r="444" spans="21:30" ht="39.950000000000003" customHeight="1" x14ac:dyDescent="0.25">
      <c r="U444" s="201"/>
      <c r="V444" s="201"/>
      <c r="W444" s="201"/>
      <c r="X444" s="201"/>
      <c r="Y444" s="201"/>
      <c r="Z444" s="201"/>
      <c r="AA444" s="201"/>
      <c r="AB444" s="201"/>
      <c r="AC444" s="201"/>
      <c r="AD444" s="201"/>
    </row>
    <row r="445" spans="21:30" ht="39.950000000000003" customHeight="1" x14ac:dyDescent="0.25">
      <c r="U445" s="201"/>
      <c r="V445" s="201"/>
      <c r="W445" s="201"/>
      <c r="X445" s="201"/>
      <c r="Y445" s="201"/>
      <c r="Z445" s="201"/>
      <c r="AA445" s="201"/>
      <c r="AB445" s="201"/>
      <c r="AC445" s="201"/>
      <c r="AD445" s="201"/>
    </row>
    <row r="446" spans="21:30" ht="39.950000000000003" customHeight="1" x14ac:dyDescent="0.25">
      <c r="U446" s="201"/>
      <c r="V446" s="201"/>
      <c r="W446" s="201"/>
      <c r="X446" s="201"/>
      <c r="Y446" s="201"/>
      <c r="Z446" s="201"/>
      <c r="AA446" s="201"/>
      <c r="AB446" s="201"/>
      <c r="AC446" s="201"/>
      <c r="AD446" s="201"/>
    </row>
    <row r="447" spans="21:30" ht="39.950000000000003" customHeight="1" x14ac:dyDescent="0.25">
      <c r="U447" s="201"/>
      <c r="V447" s="201"/>
      <c r="W447" s="201"/>
      <c r="X447" s="201"/>
      <c r="Y447" s="201"/>
      <c r="Z447" s="201"/>
      <c r="AA447" s="201"/>
      <c r="AB447" s="201"/>
      <c r="AC447" s="201"/>
      <c r="AD447" s="201"/>
    </row>
    <row r="448" spans="21:30" ht="39.950000000000003" customHeight="1" x14ac:dyDescent="0.25">
      <c r="U448" s="201"/>
      <c r="V448" s="201"/>
      <c r="W448" s="201"/>
      <c r="X448" s="201"/>
      <c r="Y448" s="201"/>
      <c r="Z448" s="201"/>
      <c r="AA448" s="201"/>
      <c r="AB448" s="201"/>
      <c r="AC448" s="201"/>
      <c r="AD448" s="201"/>
    </row>
    <row r="449" spans="21:30" ht="39.950000000000003" customHeight="1" x14ac:dyDescent="0.25">
      <c r="U449" s="201"/>
      <c r="V449" s="201"/>
      <c r="W449" s="201"/>
      <c r="X449" s="201"/>
      <c r="Y449" s="201"/>
      <c r="Z449" s="201"/>
      <c r="AA449" s="201"/>
      <c r="AB449" s="201"/>
      <c r="AC449" s="201"/>
      <c r="AD449" s="201"/>
    </row>
    <row r="450" spans="21:30" ht="39.950000000000003" customHeight="1" x14ac:dyDescent="0.25">
      <c r="U450" s="201"/>
      <c r="V450" s="201"/>
      <c r="W450" s="201"/>
      <c r="X450" s="201"/>
      <c r="Y450" s="201"/>
      <c r="Z450" s="201"/>
      <c r="AA450" s="201"/>
      <c r="AB450" s="201"/>
      <c r="AC450" s="201"/>
      <c r="AD450" s="201"/>
    </row>
    <row r="451" spans="21:30" ht="39.950000000000003" customHeight="1" x14ac:dyDescent="0.25">
      <c r="U451" s="201"/>
      <c r="V451" s="201"/>
      <c r="W451" s="201"/>
      <c r="X451" s="201"/>
      <c r="Y451" s="201"/>
      <c r="Z451" s="201"/>
      <c r="AA451" s="201"/>
      <c r="AB451" s="201"/>
      <c r="AC451" s="201"/>
      <c r="AD451" s="201"/>
    </row>
    <row r="452" spans="21:30" ht="39.950000000000003" customHeight="1" x14ac:dyDescent="0.25">
      <c r="U452" s="201"/>
      <c r="V452" s="201"/>
      <c r="W452" s="201"/>
      <c r="X452" s="201"/>
      <c r="Y452" s="201"/>
      <c r="Z452" s="201"/>
      <c r="AA452" s="201"/>
      <c r="AB452" s="201"/>
      <c r="AC452" s="201"/>
      <c r="AD452" s="201"/>
    </row>
    <row r="453" spans="21:30" ht="39.950000000000003" customHeight="1" x14ac:dyDescent="0.25">
      <c r="U453" s="201"/>
      <c r="V453" s="201"/>
      <c r="W453" s="201"/>
      <c r="X453" s="201"/>
      <c r="Y453" s="201"/>
      <c r="Z453" s="201"/>
      <c r="AA453" s="201"/>
      <c r="AB453" s="201"/>
      <c r="AC453" s="201"/>
      <c r="AD453" s="201"/>
    </row>
    <row r="454" spans="21:30" ht="39.950000000000003" customHeight="1" x14ac:dyDescent="0.25">
      <c r="U454" s="201"/>
      <c r="V454" s="201"/>
      <c r="W454" s="201"/>
      <c r="X454" s="201"/>
      <c r="Y454" s="201"/>
      <c r="Z454" s="201"/>
      <c r="AA454" s="201"/>
      <c r="AB454" s="201"/>
      <c r="AC454" s="201"/>
      <c r="AD454" s="201"/>
    </row>
    <row r="455" spans="21:30" ht="39.950000000000003" customHeight="1" x14ac:dyDescent="0.25">
      <c r="U455" s="201"/>
      <c r="V455" s="201"/>
      <c r="W455" s="201"/>
      <c r="X455" s="201"/>
      <c r="Y455" s="201"/>
      <c r="Z455" s="201"/>
      <c r="AA455" s="201"/>
      <c r="AB455" s="201"/>
      <c r="AC455" s="201"/>
      <c r="AD455" s="201"/>
    </row>
    <row r="456" spans="21:30" ht="39.950000000000003" customHeight="1" x14ac:dyDescent="0.25">
      <c r="U456" s="201"/>
      <c r="V456" s="201"/>
      <c r="W456" s="201"/>
      <c r="X456" s="201"/>
      <c r="Y456" s="201"/>
      <c r="Z456" s="201"/>
      <c r="AA456" s="201"/>
      <c r="AB456" s="201"/>
      <c r="AC456" s="201"/>
      <c r="AD456" s="201"/>
    </row>
    <row r="457" spans="21:30" ht="39.950000000000003" customHeight="1" x14ac:dyDescent="0.25">
      <c r="U457" s="201"/>
      <c r="V457" s="201"/>
      <c r="W457" s="201"/>
      <c r="X457" s="201"/>
      <c r="Y457" s="201"/>
      <c r="Z457" s="201"/>
      <c r="AA457" s="201"/>
      <c r="AB457" s="201"/>
      <c r="AC457" s="201"/>
      <c r="AD457" s="201"/>
    </row>
    <row r="458" spans="21:30" ht="39.950000000000003" customHeight="1" x14ac:dyDescent="0.25">
      <c r="U458" s="201"/>
      <c r="V458" s="201"/>
      <c r="W458" s="201"/>
      <c r="X458" s="201"/>
      <c r="Y458" s="201"/>
      <c r="Z458" s="201"/>
      <c r="AA458" s="201"/>
      <c r="AB458" s="201"/>
      <c r="AC458" s="201"/>
      <c r="AD458" s="201"/>
    </row>
    <row r="459" spans="21:30" ht="39.950000000000003" customHeight="1" x14ac:dyDescent="0.25">
      <c r="U459" s="201"/>
      <c r="V459" s="201"/>
      <c r="W459" s="201"/>
      <c r="X459" s="201"/>
      <c r="Y459" s="201"/>
      <c r="Z459" s="201"/>
      <c r="AA459" s="201"/>
      <c r="AB459" s="201"/>
      <c r="AC459" s="201"/>
      <c r="AD459" s="201"/>
    </row>
    <row r="460" spans="21:30" ht="39.950000000000003" customHeight="1" x14ac:dyDescent="0.25">
      <c r="U460" s="201"/>
      <c r="V460" s="201"/>
      <c r="W460" s="201"/>
      <c r="X460" s="201"/>
      <c r="Y460" s="201"/>
      <c r="Z460" s="201"/>
      <c r="AA460" s="201"/>
      <c r="AB460" s="201"/>
      <c r="AC460" s="201"/>
      <c r="AD460" s="201"/>
    </row>
    <row r="461" spans="21:30" ht="39.950000000000003" customHeight="1" x14ac:dyDescent="0.25">
      <c r="U461" s="201"/>
      <c r="V461" s="201"/>
      <c r="W461" s="201"/>
      <c r="X461" s="201"/>
      <c r="Y461" s="201"/>
      <c r="Z461" s="201"/>
      <c r="AA461" s="201"/>
      <c r="AB461" s="201"/>
      <c r="AC461" s="201"/>
      <c r="AD461" s="201"/>
    </row>
    <row r="462" spans="21:30" ht="39.950000000000003" customHeight="1" x14ac:dyDescent="0.25">
      <c r="U462" s="201"/>
      <c r="V462" s="201"/>
      <c r="W462" s="201"/>
      <c r="X462" s="201"/>
      <c r="Y462" s="201"/>
      <c r="Z462" s="201"/>
      <c r="AA462" s="201"/>
      <c r="AB462" s="201"/>
      <c r="AC462" s="201"/>
      <c r="AD462" s="201"/>
    </row>
    <row r="463" spans="21:30" ht="39.950000000000003" customHeight="1" x14ac:dyDescent="0.25">
      <c r="U463" s="201"/>
      <c r="V463" s="201"/>
      <c r="W463" s="201"/>
      <c r="X463" s="201"/>
      <c r="Y463" s="201"/>
      <c r="Z463" s="201"/>
      <c r="AA463" s="201"/>
      <c r="AB463" s="201"/>
      <c r="AC463" s="201"/>
      <c r="AD463" s="201"/>
    </row>
    <row r="464" spans="21:30" ht="39.950000000000003" customHeight="1" x14ac:dyDescent="0.25">
      <c r="U464" s="201"/>
      <c r="V464" s="201"/>
      <c r="W464" s="201"/>
      <c r="X464" s="201"/>
      <c r="Y464" s="201"/>
      <c r="Z464" s="201"/>
      <c r="AA464" s="201"/>
      <c r="AB464" s="201"/>
      <c r="AC464" s="201"/>
      <c r="AD464" s="201"/>
    </row>
    <row r="465" spans="21:30" ht="39.950000000000003" customHeight="1" x14ac:dyDescent="0.25">
      <c r="U465" s="201"/>
      <c r="V465" s="201"/>
      <c r="W465" s="201"/>
      <c r="X465" s="201"/>
      <c r="Y465" s="201"/>
      <c r="Z465" s="201"/>
      <c r="AA465" s="201"/>
      <c r="AB465" s="201"/>
      <c r="AC465" s="201"/>
      <c r="AD465" s="201"/>
    </row>
    <row r="466" spans="21:30" ht="39.950000000000003" customHeight="1" x14ac:dyDescent="0.25">
      <c r="U466" s="201"/>
      <c r="V466" s="201"/>
      <c r="W466" s="201"/>
      <c r="X466" s="201"/>
      <c r="Y466" s="201"/>
      <c r="Z466" s="201"/>
      <c r="AA466" s="201"/>
      <c r="AB466" s="201"/>
      <c r="AC466" s="201"/>
      <c r="AD466" s="201"/>
    </row>
    <row r="467" spans="21:30" ht="39.950000000000003" customHeight="1" x14ac:dyDescent="0.25">
      <c r="U467" s="201"/>
      <c r="V467" s="201"/>
      <c r="W467" s="201"/>
      <c r="X467" s="201"/>
      <c r="Y467" s="201"/>
      <c r="Z467" s="201"/>
      <c r="AA467" s="201"/>
      <c r="AB467" s="201"/>
      <c r="AC467" s="201"/>
      <c r="AD467" s="201"/>
    </row>
    <row r="468" spans="21:30" ht="39.950000000000003" customHeight="1" x14ac:dyDescent="0.25">
      <c r="U468" s="201"/>
      <c r="V468" s="201"/>
      <c r="W468" s="201"/>
      <c r="X468" s="201"/>
      <c r="Y468" s="201"/>
      <c r="Z468" s="201"/>
      <c r="AA468" s="201"/>
      <c r="AB468" s="201"/>
      <c r="AC468" s="201"/>
      <c r="AD468" s="201"/>
    </row>
    <row r="469" spans="21:30" ht="39.950000000000003" customHeight="1" x14ac:dyDescent="0.25">
      <c r="U469" s="201"/>
      <c r="V469" s="201"/>
      <c r="W469" s="201"/>
      <c r="X469" s="201"/>
      <c r="Y469" s="201"/>
      <c r="Z469" s="201"/>
      <c r="AA469" s="201"/>
      <c r="AB469" s="201"/>
      <c r="AC469" s="201"/>
      <c r="AD469" s="201"/>
    </row>
    <row r="470" spans="21:30" ht="39.950000000000003" customHeight="1" x14ac:dyDescent="0.25">
      <c r="U470" s="201"/>
      <c r="V470" s="201"/>
      <c r="W470" s="201"/>
      <c r="X470" s="201"/>
      <c r="Y470" s="201"/>
      <c r="Z470" s="201"/>
      <c r="AA470" s="201"/>
      <c r="AB470" s="201"/>
      <c r="AC470" s="201"/>
      <c r="AD470" s="201"/>
    </row>
    <row r="471" spans="21:30" ht="39.950000000000003" customHeight="1" x14ac:dyDescent="0.25">
      <c r="U471" s="201"/>
      <c r="V471" s="201"/>
      <c r="W471" s="201"/>
      <c r="X471" s="201"/>
      <c r="Y471" s="201"/>
      <c r="Z471" s="201"/>
      <c r="AA471" s="201"/>
      <c r="AB471" s="201"/>
      <c r="AC471" s="201"/>
      <c r="AD471" s="201"/>
    </row>
    <row r="472" spans="21:30" ht="39.950000000000003" customHeight="1" x14ac:dyDescent="0.25">
      <c r="U472" s="201"/>
      <c r="V472" s="201"/>
      <c r="W472" s="201"/>
      <c r="X472" s="201"/>
      <c r="Y472" s="201"/>
      <c r="Z472" s="201"/>
      <c r="AA472" s="201"/>
      <c r="AB472" s="201"/>
      <c r="AC472" s="201"/>
      <c r="AD472" s="201"/>
    </row>
    <row r="473" spans="21:30" ht="39.950000000000003" customHeight="1" x14ac:dyDescent="0.25">
      <c r="U473" s="201"/>
      <c r="V473" s="201"/>
      <c r="W473" s="201"/>
      <c r="X473" s="201"/>
      <c r="Y473" s="201"/>
      <c r="Z473" s="201"/>
      <c r="AA473" s="201"/>
      <c r="AB473" s="201"/>
      <c r="AC473" s="201"/>
      <c r="AD473" s="201"/>
    </row>
    <row r="474" spans="21:30" ht="39.950000000000003" customHeight="1" x14ac:dyDescent="0.25">
      <c r="U474" s="201"/>
      <c r="V474" s="201"/>
      <c r="W474" s="201"/>
      <c r="X474" s="201"/>
      <c r="Y474" s="201"/>
      <c r="Z474" s="201"/>
      <c r="AA474" s="201"/>
      <c r="AB474" s="201"/>
      <c r="AC474" s="201"/>
      <c r="AD474" s="201"/>
    </row>
    <row r="475" spans="21:30" ht="39.950000000000003" customHeight="1" x14ac:dyDescent="0.25">
      <c r="U475" s="201"/>
      <c r="V475" s="201"/>
      <c r="W475" s="201"/>
      <c r="X475" s="201"/>
      <c r="Y475" s="201"/>
      <c r="Z475" s="201"/>
      <c r="AA475" s="201"/>
      <c r="AB475" s="201"/>
      <c r="AC475" s="201"/>
      <c r="AD475" s="201"/>
    </row>
    <row r="476" spans="21:30" ht="39.950000000000003" customHeight="1" x14ac:dyDescent="0.25">
      <c r="U476" s="201"/>
      <c r="V476" s="201"/>
      <c r="W476" s="201"/>
      <c r="X476" s="201"/>
      <c r="Y476" s="201"/>
      <c r="Z476" s="201"/>
      <c r="AA476" s="201"/>
      <c r="AB476" s="201"/>
      <c r="AC476" s="201"/>
      <c r="AD476" s="201"/>
    </row>
    <row r="477" spans="21:30" ht="39.950000000000003" customHeight="1" x14ac:dyDescent="0.25">
      <c r="U477" s="201"/>
      <c r="V477" s="201"/>
      <c r="W477" s="201"/>
      <c r="X477" s="201"/>
      <c r="Y477" s="201"/>
      <c r="Z477" s="201"/>
      <c r="AA477" s="201"/>
      <c r="AB477" s="201"/>
      <c r="AC477" s="201"/>
      <c r="AD477" s="201"/>
    </row>
    <row r="478" spans="21:30" ht="39.950000000000003" customHeight="1" x14ac:dyDescent="0.25">
      <c r="U478" s="201"/>
      <c r="V478" s="201"/>
      <c r="W478" s="201"/>
      <c r="X478" s="201"/>
      <c r="Y478" s="201"/>
      <c r="Z478" s="201"/>
      <c r="AA478" s="201"/>
      <c r="AB478" s="201"/>
      <c r="AC478" s="201"/>
      <c r="AD478" s="201"/>
    </row>
    <row r="479" spans="21:30" ht="39.950000000000003" customHeight="1" x14ac:dyDescent="0.25">
      <c r="U479" s="201"/>
      <c r="V479" s="201"/>
      <c r="W479" s="201"/>
      <c r="X479" s="201"/>
      <c r="Y479" s="201"/>
      <c r="Z479" s="201"/>
      <c r="AA479" s="201"/>
      <c r="AB479" s="201"/>
      <c r="AC479" s="201"/>
      <c r="AD479" s="201"/>
    </row>
    <row r="480" spans="21:30" ht="39.950000000000003" customHeight="1" x14ac:dyDescent="0.25">
      <c r="U480" s="201"/>
      <c r="V480" s="201"/>
      <c r="W480" s="201"/>
      <c r="X480" s="201"/>
      <c r="Y480" s="201"/>
      <c r="Z480" s="201"/>
      <c r="AA480" s="201"/>
      <c r="AB480" s="201"/>
      <c r="AC480" s="201"/>
      <c r="AD480" s="201"/>
    </row>
    <row r="481" spans="21:30" ht="39.950000000000003" customHeight="1" x14ac:dyDescent="0.25">
      <c r="U481" s="201"/>
      <c r="V481" s="201"/>
      <c r="W481" s="201"/>
      <c r="X481" s="201"/>
      <c r="Y481" s="201"/>
      <c r="Z481" s="201"/>
      <c r="AA481" s="201"/>
      <c r="AB481" s="201"/>
      <c r="AC481" s="201"/>
      <c r="AD481" s="201"/>
    </row>
    <row r="482" spans="21:30" ht="39.950000000000003" customHeight="1" x14ac:dyDescent="0.25">
      <c r="U482" s="201"/>
      <c r="V482" s="201"/>
      <c r="W482" s="201"/>
      <c r="X482" s="201"/>
      <c r="Y482" s="201"/>
      <c r="Z482" s="201"/>
      <c r="AA482" s="201"/>
      <c r="AB482" s="201"/>
      <c r="AC482" s="201"/>
      <c r="AD482" s="201"/>
    </row>
    <row r="483" spans="21:30" ht="39.950000000000003" customHeight="1" x14ac:dyDescent="0.25">
      <c r="U483" s="201"/>
      <c r="V483" s="201"/>
      <c r="W483" s="201"/>
      <c r="X483" s="201"/>
      <c r="Y483" s="201"/>
      <c r="Z483" s="201"/>
      <c r="AA483" s="201"/>
      <c r="AB483" s="201"/>
      <c r="AC483" s="201"/>
      <c r="AD483" s="201"/>
    </row>
    <row r="484" spans="21:30" ht="39.950000000000003" customHeight="1" x14ac:dyDescent="0.25">
      <c r="U484" s="201"/>
      <c r="V484" s="201"/>
      <c r="W484" s="201"/>
      <c r="X484" s="201"/>
      <c r="Y484" s="201"/>
      <c r="Z484" s="201"/>
      <c r="AA484" s="201"/>
      <c r="AB484" s="201"/>
      <c r="AC484" s="201"/>
      <c r="AD484" s="201"/>
    </row>
    <row r="485" spans="21:30" ht="39.950000000000003" customHeight="1" x14ac:dyDescent="0.25">
      <c r="U485" s="201"/>
      <c r="V485" s="201"/>
      <c r="W485" s="201"/>
      <c r="X485" s="201"/>
      <c r="Y485" s="201"/>
      <c r="Z485" s="201"/>
      <c r="AA485" s="201"/>
      <c r="AB485" s="201"/>
      <c r="AC485" s="201"/>
      <c r="AD485" s="201"/>
    </row>
    <row r="486" spans="21:30" ht="39.950000000000003" customHeight="1" x14ac:dyDescent="0.25">
      <c r="U486" s="201"/>
      <c r="V486" s="201"/>
      <c r="W486" s="201"/>
      <c r="X486" s="201"/>
      <c r="Y486" s="201"/>
      <c r="Z486" s="201"/>
      <c r="AA486" s="201"/>
      <c r="AB486" s="201"/>
      <c r="AC486" s="201"/>
      <c r="AD486" s="201"/>
    </row>
    <row r="487" spans="21:30" ht="39.950000000000003" customHeight="1" x14ac:dyDescent="0.25">
      <c r="U487" s="201"/>
      <c r="V487" s="201"/>
      <c r="W487" s="201"/>
      <c r="X487" s="201"/>
      <c r="Y487" s="201"/>
      <c r="Z487" s="201"/>
      <c r="AA487" s="201"/>
      <c r="AB487" s="201"/>
      <c r="AC487" s="201"/>
      <c r="AD487" s="201"/>
    </row>
    <row r="488" spans="21:30" ht="39.950000000000003" customHeight="1" x14ac:dyDescent="0.25">
      <c r="U488" s="201"/>
      <c r="V488" s="201"/>
      <c r="W488" s="201"/>
      <c r="X488" s="201"/>
      <c r="Y488" s="201"/>
      <c r="Z488" s="201"/>
      <c r="AA488" s="201"/>
      <c r="AB488" s="201"/>
      <c r="AC488" s="201"/>
      <c r="AD488" s="201"/>
    </row>
    <row r="489" spans="21:30" ht="39.950000000000003" customHeight="1" x14ac:dyDescent="0.25">
      <c r="U489" s="201"/>
      <c r="V489" s="201"/>
      <c r="W489" s="201"/>
      <c r="X489" s="201"/>
      <c r="Y489" s="201"/>
      <c r="Z489" s="201"/>
      <c r="AA489" s="201"/>
      <c r="AB489" s="201"/>
      <c r="AC489" s="201"/>
      <c r="AD489" s="201"/>
    </row>
    <row r="490" spans="21:30" ht="39.950000000000003" customHeight="1" x14ac:dyDescent="0.25">
      <c r="U490" s="201"/>
      <c r="V490" s="201"/>
      <c r="W490" s="201"/>
      <c r="X490" s="201"/>
      <c r="Y490" s="201"/>
      <c r="Z490" s="201"/>
      <c r="AA490" s="201"/>
      <c r="AB490" s="201"/>
      <c r="AC490" s="201"/>
      <c r="AD490" s="201"/>
    </row>
    <row r="491" spans="21:30" ht="39.950000000000003" customHeight="1" x14ac:dyDescent="0.25">
      <c r="U491" s="201"/>
      <c r="V491" s="201"/>
      <c r="W491" s="201"/>
      <c r="X491" s="201"/>
      <c r="Y491" s="201"/>
      <c r="Z491" s="201"/>
      <c r="AA491" s="201"/>
      <c r="AB491" s="201"/>
      <c r="AC491" s="201"/>
      <c r="AD491" s="201"/>
    </row>
    <row r="492" spans="21:30" ht="39.950000000000003" customHeight="1" x14ac:dyDescent="0.25">
      <c r="U492" s="201"/>
      <c r="V492" s="201"/>
      <c r="W492" s="201"/>
      <c r="X492" s="201"/>
      <c r="Y492" s="201"/>
      <c r="Z492" s="201"/>
      <c r="AA492" s="201"/>
      <c r="AB492" s="201"/>
      <c r="AC492" s="201"/>
      <c r="AD492" s="201"/>
    </row>
    <row r="493" spans="21:30" ht="39.950000000000003" customHeight="1" x14ac:dyDescent="0.25">
      <c r="U493" s="201"/>
      <c r="V493" s="201"/>
      <c r="W493" s="201"/>
      <c r="X493" s="201"/>
      <c r="Y493" s="201"/>
      <c r="Z493" s="201"/>
      <c r="AA493" s="201"/>
      <c r="AB493" s="201"/>
      <c r="AC493" s="201"/>
      <c r="AD493" s="201"/>
    </row>
    <row r="494" spans="21:30" ht="39.950000000000003" customHeight="1" x14ac:dyDescent="0.25">
      <c r="U494" s="201"/>
      <c r="V494" s="201"/>
      <c r="W494" s="201"/>
      <c r="X494" s="201"/>
      <c r="Y494" s="201"/>
      <c r="Z494" s="201"/>
      <c r="AA494" s="201"/>
      <c r="AB494" s="201"/>
      <c r="AC494" s="201"/>
      <c r="AD494" s="201"/>
    </row>
    <row r="495" spans="21:30" ht="39.950000000000003" customHeight="1" x14ac:dyDescent="0.25">
      <c r="U495" s="201"/>
      <c r="V495" s="201"/>
      <c r="W495" s="201"/>
      <c r="X495" s="201"/>
      <c r="Y495" s="201"/>
      <c r="Z495" s="201"/>
      <c r="AA495" s="201"/>
      <c r="AB495" s="201"/>
      <c r="AC495" s="201"/>
      <c r="AD495" s="201"/>
    </row>
    <row r="496" spans="21:30" ht="39.950000000000003" customHeight="1" x14ac:dyDescent="0.25">
      <c r="U496" s="201"/>
      <c r="V496" s="201"/>
      <c r="W496" s="201"/>
      <c r="X496" s="201"/>
      <c r="Y496" s="201"/>
      <c r="Z496" s="201"/>
      <c r="AA496" s="201"/>
      <c r="AB496" s="201"/>
      <c r="AC496" s="201"/>
      <c r="AD496" s="201"/>
    </row>
    <row r="497" spans="21:30" ht="39.950000000000003" customHeight="1" x14ac:dyDescent="0.25">
      <c r="U497" s="201"/>
      <c r="V497" s="201"/>
      <c r="W497" s="201"/>
      <c r="X497" s="201"/>
      <c r="Y497" s="201"/>
      <c r="Z497" s="201"/>
      <c r="AA497" s="201"/>
      <c r="AB497" s="201"/>
      <c r="AC497" s="201"/>
      <c r="AD497" s="201"/>
    </row>
    <row r="498" spans="21:30" ht="39.950000000000003" customHeight="1" x14ac:dyDescent="0.25">
      <c r="U498" s="201"/>
      <c r="V498" s="201"/>
      <c r="W498" s="201"/>
      <c r="X498" s="201"/>
      <c r="Y498" s="201"/>
      <c r="Z498" s="201"/>
      <c r="AA498" s="201"/>
      <c r="AB498" s="201"/>
      <c r="AC498" s="201"/>
      <c r="AD498" s="201"/>
    </row>
    <row r="499" spans="21:30" ht="39.950000000000003" customHeight="1" x14ac:dyDescent="0.25">
      <c r="U499" s="201"/>
      <c r="V499" s="201"/>
      <c r="W499" s="201"/>
      <c r="X499" s="201"/>
      <c r="Y499" s="201"/>
      <c r="Z499" s="201"/>
      <c r="AA499" s="201"/>
      <c r="AB499" s="201"/>
      <c r="AC499" s="201"/>
      <c r="AD499" s="201"/>
    </row>
    <row r="500" spans="21:30" ht="39.950000000000003" customHeight="1" x14ac:dyDescent="0.25">
      <c r="U500" s="201"/>
      <c r="V500" s="201"/>
      <c r="W500" s="201"/>
      <c r="X500" s="201"/>
      <c r="Y500" s="201"/>
      <c r="Z500" s="201"/>
      <c r="AA500" s="201"/>
      <c r="AB500" s="201"/>
      <c r="AC500" s="201"/>
      <c r="AD500" s="201"/>
    </row>
    <row r="501" spans="21:30" ht="39.950000000000003" customHeight="1" x14ac:dyDescent="0.25">
      <c r="U501" s="201"/>
      <c r="V501" s="201"/>
      <c r="W501" s="201"/>
      <c r="X501" s="201"/>
      <c r="Y501" s="201"/>
      <c r="Z501" s="201"/>
      <c r="AA501" s="201"/>
      <c r="AB501" s="201"/>
      <c r="AC501" s="201"/>
      <c r="AD501" s="201"/>
    </row>
    <row r="502" spans="21:30" ht="39.950000000000003" customHeight="1" x14ac:dyDescent="0.25">
      <c r="U502" s="201"/>
      <c r="V502" s="201"/>
      <c r="W502" s="201"/>
      <c r="X502" s="201"/>
      <c r="Y502" s="201"/>
      <c r="Z502" s="201"/>
      <c r="AA502" s="201"/>
      <c r="AB502" s="201"/>
      <c r="AC502" s="201"/>
      <c r="AD502" s="201"/>
    </row>
    <row r="503" spans="21:30" ht="39.950000000000003" customHeight="1" x14ac:dyDescent="0.25">
      <c r="U503" s="201"/>
      <c r="V503" s="201"/>
      <c r="W503" s="201"/>
      <c r="X503" s="201"/>
      <c r="Y503" s="201"/>
      <c r="Z503" s="201"/>
      <c r="AA503" s="201"/>
      <c r="AB503" s="201"/>
      <c r="AC503" s="201"/>
      <c r="AD503" s="201"/>
    </row>
    <row r="504" spans="21:30" ht="39.950000000000003" customHeight="1" x14ac:dyDescent="0.25">
      <c r="U504" s="201"/>
      <c r="V504" s="201"/>
      <c r="W504" s="201"/>
      <c r="X504" s="201"/>
      <c r="Y504" s="201"/>
      <c r="Z504" s="201"/>
      <c r="AA504" s="201"/>
      <c r="AB504" s="201"/>
      <c r="AC504" s="201"/>
      <c r="AD504" s="201"/>
    </row>
    <row r="505" spans="21:30" ht="39.950000000000003" customHeight="1" x14ac:dyDescent="0.25">
      <c r="U505" s="201"/>
      <c r="V505" s="201"/>
      <c r="W505" s="201"/>
      <c r="X505" s="201"/>
      <c r="Y505" s="201"/>
      <c r="Z505" s="201"/>
      <c r="AA505" s="201"/>
      <c r="AB505" s="201"/>
      <c r="AC505" s="201"/>
      <c r="AD505" s="201"/>
    </row>
    <row r="506" spans="21:30" ht="39.950000000000003" customHeight="1" x14ac:dyDescent="0.25">
      <c r="U506" s="201"/>
      <c r="V506" s="201"/>
      <c r="W506" s="201"/>
      <c r="X506" s="201"/>
      <c r="Y506" s="201"/>
      <c r="Z506" s="201"/>
      <c r="AA506" s="201"/>
      <c r="AB506" s="201"/>
      <c r="AC506" s="201"/>
      <c r="AD506" s="201"/>
    </row>
    <row r="507" spans="21:30" ht="39.950000000000003" customHeight="1" x14ac:dyDescent="0.25">
      <c r="U507" s="201"/>
      <c r="V507" s="201"/>
      <c r="W507" s="201"/>
      <c r="X507" s="201"/>
      <c r="Y507" s="201"/>
      <c r="Z507" s="201"/>
      <c r="AA507" s="201"/>
      <c r="AB507" s="201"/>
      <c r="AC507" s="201"/>
      <c r="AD507" s="201"/>
    </row>
    <row r="508" spans="21:30" ht="39.950000000000003" customHeight="1" x14ac:dyDescent="0.25">
      <c r="U508" s="201"/>
      <c r="V508" s="201"/>
      <c r="W508" s="201"/>
      <c r="X508" s="201"/>
      <c r="Y508" s="201"/>
      <c r="Z508" s="201"/>
      <c r="AA508" s="201"/>
      <c r="AB508" s="201"/>
      <c r="AC508" s="201"/>
      <c r="AD508" s="201"/>
    </row>
    <row r="509" spans="21:30" ht="39.950000000000003" customHeight="1" x14ac:dyDescent="0.25">
      <c r="U509" s="201"/>
      <c r="V509" s="201"/>
      <c r="W509" s="201"/>
      <c r="X509" s="201"/>
      <c r="Y509" s="201"/>
      <c r="Z509" s="201"/>
      <c r="AA509" s="201"/>
      <c r="AB509" s="201"/>
      <c r="AC509" s="201"/>
      <c r="AD509" s="201"/>
    </row>
    <row r="510" spans="21:30" ht="39.950000000000003" customHeight="1" x14ac:dyDescent="0.25">
      <c r="U510" s="201"/>
      <c r="V510" s="201"/>
      <c r="W510" s="201"/>
      <c r="X510" s="201"/>
      <c r="Y510" s="201"/>
      <c r="Z510" s="201"/>
      <c r="AA510" s="201"/>
      <c r="AB510" s="201"/>
      <c r="AC510" s="201"/>
      <c r="AD510" s="201"/>
    </row>
    <row r="511" spans="21:30" ht="39.950000000000003" customHeight="1" x14ac:dyDescent="0.25">
      <c r="U511" s="201"/>
      <c r="V511" s="201"/>
      <c r="W511" s="201"/>
      <c r="X511" s="201"/>
      <c r="Y511" s="201"/>
      <c r="Z511" s="201"/>
      <c r="AA511" s="201"/>
      <c r="AB511" s="201"/>
      <c r="AC511" s="201"/>
      <c r="AD511" s="201"/>
    </row>
    <row r="512" spans="21:30" ht="39.950000000000003" customHeight="1" x14ac:dyDescent="0.25">
      <c r="U512" s="201"/>
      <c r="V512" s="201"/>
      <c r="W512" s="201"/>
      <c r="X512" s="201"/>
      <c r="Y512" s="201"/>
      <c r="Z512" s="201"/>
      <c r="AA512" s="201"/>
      <c r="AB512" s="201"/>
      <c r="AC512" s="201"/>
      <c r="AD512" s="201"/>
    </row>
    <row r="513" spans="21:30" ht="39.950000000000003" customHeight="1" x14ac:dyDescent="0.25">
      <c r="U513" s="201"/>
      <c r="V513" s="201"/>
      <c r="W513" s="201"/>
      <c r="X513" s="201"/>
      <c r="Y513" s="201"/>
      <c r="Z513" s="201"/>
      <c r="AA513" s="201"/>
      <c r="AB513" s="201"/>
      <c r="AC513" s="201"/>
      <c r="AD513" s="201"/>
    </row>
    <row r="514" spans="21:30" ht="39.950000000000003" customHeight="1" x14ac:dyDescent="0.25">
      <c r="U514" s="201"/>
      <c r="V514" s="201"/>
      <c r="W514" s="201"/>
      <c r="X514" s="201"/>
      <c r="Y514" s="201"/>
      <c r="Z514" s="201"/>
      <c r="AA514" s="201"/>
      <c r="AB514" s="201"/>
      <c r="AC514" s="201"/>
      <c r="AD514" s="201"/>
    </row>
    <row r="515" spans="21:30" ht="39.950000000000003" customHeight="1" x14ac:dyDescent="0.25">
      <c r="U515" s="201"/>
      <c r="V515" s="201"/>
      <c r="W515" s="201"/>
      <c r="X515" s="201"/>
      <c r="Y515" s="201"/>
      <c r="Z515" s="201"/>
      <c r="AA515" s="201"/>
      <c r="AB515" s="201"/>
      <c r="AC515" s="201"/>
      <c r="AD515" s="201"/>
    </row>
    <row r="516" spans="21:30" ht="39.950000000000003" customHeight="1" x14ac:dyDescent="0.25">
      <c r="U516" s="201"/>
      <c r="V516" s="201"/>
      <c r="W516" s="201"/>
      <c r="X516" s="201"/>
      <c r="Y516" s="201"/>
      <c r="Z516" s="201"/>
      <c r="AA516" s="201"/>
      <c r="AB516" s="201"/>
      <c r="AC516" s="201"/>
      <c r="AD516" s="201"/>
    </row>
    <row r="517" spans="21:30" ht="39.950000000000003" customHeight="1" x14ac:dyDescent="0.25">
      <c r="U517" s="201"/>
      <c r="V517" s="201"/>
      <c r="W517" s="201"/>
      <c r="X517" s="201"/>
      <c r="Y517" s="201"/>
      <c r="Z517" s="201"/>
      <c r="AA517" s="201"/>
      <c r="AB517" s="201"/>
      <c r="AC517" s="201"/>
      <c r="AD517" s="201"/>
    </row>
    <row r="518" spans="21:30" ht="39.950000000000003" customHeight="1" x14ac:dyDescent="0.25">
      <c r="U518" s="201"/>
      <c r="V518" s="201"/>
      <c r="W518" s="201"/>
      <c r="X518" s="201"/>
      <c r="Y518" s="201"/>
      <c r="Z518" s="201"/>
      <c r="AA518" s="201"/>
      <c r="AB518" s="201"/>
      <c r="AC518" s="201"/>
      <c r="AD518" s="201"/>
    </row>
    <row r="519" spans="21:30" ht="39.950000000000003" customHeight="1" x14ac:dyDescent="0.25">
      <c r="U519" s="201"/>
      <c r="V519" s="201"/>
      <c r="W519" s="201"/>
      <c r="X519" s="201"/>
      <c r="Y519" s="201"/>
      <c r="Z519" s="201"/>
      <c r="AA519" s="201"/>
      <c r="AB519" s="201"/>
      <c r="AC519" s="201"/>
      <c r="AD519" s="201"/>
    </row>
    <row r="520" spans="21:30" ht="39.950000000000003" customHeight="1" x14ac:dyDescent="0.25">
      <c r="U520" s="201"/>
      <c r="V520" s="201"/>
      <c r="W520" s="201"/>
      <c r="X520" s="201"/>
      <c r="Y520" s="201"/>
      <c r="Z520" s="201"/>
      <c r="AA520" s="201"/>
      <c r="AB520" s="201"/>
      <c r="AC520" s="201"/>
      <c r="AD520" s="201"/>
    </row>
    <row r="521" spans="21:30" ht="39.950000000000003" customHeight="1" x14ac:dyDescent="0.25">
      <c r="U521" s="201"/>
      <c r="V521" s="201"/>
      <c r="W521" s="201"/>
      <c r="X521" s="201"/>
      <c r="Y521" s="201"/>
      <c r="Z521" s="201"/>
      <c r="AA521" s="201"/>
      <c r="AB521" s="201"/>
      <c r="AC521" s="201"/>
      <c r="AD521" s="201"/>
    </row>
    <row r="522" spans="21:30" ht="39.950000000000003" customHeight="1" x14ac:dyDescent="0.25">
      <c r="U522" s="201"/>
      <c r="V522" s="201"/>
      <c r="W522" s="201"/>
      <c r="X522" s="201"/>
      <c r="Y522" s="201"/>
      <c r="Z522" s="201"/>
      <c r="AA522" s="201"/>
      <c r="AB522" s="201"/>
      <c r="AC522" s="201"/>
      <c r="AD522" s="201"/>
    </row>
    <row r="523" spans="21:30" ht="39.950000000000003" customHeight="1" x14ac:dyDescent="0.25">
      <c r="U523" s="201"/>
      <c r="V523" s="201"/>
      <c r="W523" s="201"/>
      <c r="X523" s="201"/>
      <c r="Y523" s="201"/>
      <c r="Z523" s="201"/>
      <c r="AA523" s="201"/>
      <c r="AB523" s="201"/>
      <c r="AC523" s="201"/>
      <c r="AD523" s="201"/>
    </row>
    <row r="524" spans="21:30" ht="39.950000000000003" customHeight="1" x14ac:dyDescent="0.25">
      <c r="U524" s="201"/>
      <c r="V524" s="201"/>
      <c r="W524" s="201"/>
      <c r="X524" s="201"/>
      <c r="Y524" s="201"/>
      <c r="Z524" s="201"/>
      <c r="AA524" s="201"/>
      <c r="AB524" s="201"/>
      <c r="AC524" s="201"/>
      <c r="AD524" s="201"/>
    </row>
    <row r="525" spans="21:30" ht="39.950000000000003" customHeight="1" x14ac:dyDescent="0.25">
      <c r="U525" s="201"/>
      <c r="V525" s="201"/>
      <c r="W525" s="201"/>
      <c r="X525" s="201"/>
      <c r="Y525" s="201"/>
      <c r="Z525" s="201"/>
      <c r="AA525" s="201"/>
      <c r="AB525" s="201"/>
      <c r="AC525" s="201"/>
      <c r="AD525" s="201"/>
    </row>
    <row r="526" spans="21:30" ht="39.950000000000003" customHeight="1" x14ac:dyDescent="0.25">
      <c r="U526" s="201"/>
      <c r="V526" s="201"/>
      <c r="W526" s="201"/>
      <c r="X526" s="201"/>
      <c r="Y526" s="201"/>
      <c r="Z526" s="201"/>
      <c r="AA526" s="201"/>
      <c r="AB526" s="201"/>
      <c r="AC526" s="201"/>
      <c r="AD526" s="201"/>
    </row>
    <row r="527" spans="21:30" ht="39.950000000000003" customHeight="1" x14ac:dyDescent="0.25">
      <c r="U527" s="201"/>
      <c r="V527" s="201"/>
      <c r="W527" s="201"/>
      <c r="X527" s="201"/>
      <c r="Y527" s="201"/>
      <c r="Z527" s="201"/>
      <c r="AA527" s="201"/>
      <c r="AB527" s="201"/>
      <c r="AC527" s="201"/>
      <c r="AD527" s="201"/>
    </row>
    <row r="528" spans="21:30" ht="39.950000000000003" customHeight="1" x14ac:dyDescent="0.25">
      <c r="U528" s="201"/>
      <c r="V528" s="201"/>
      <c r="W528" s="201"/>
      <c r="X528" s="201"/>
      <c r="Y528" s="201"/>
      <c r="Z528" s="201"/>
      <c r="AA528" s="201"/>
      <c r="AB528" s="201"/>
      <c r="AC528" s="201"/>
      <c r="AD528" s="201"/>
    </row>
    <row r="529" spans="21:30" ht="39.950000000000003" customHeight="1" x14ac:dyDescent="0.25">
      <c r="U529" s="201"/>
      <c r="V529" s="201"/>
      <c r="W529" s="201"/>
      <c r="X529" s="201"/>
      <c r="Y529" s="201"/>
      <c r="Z529" s="201"/>
      <c r="AA529" s="201"/>
      <c r="AB529" s="201"/>
      <c r="AC529" s="201"/>
      <c r="AD529" s="201"/>
    </row>
    <row r="530" spans="21:30" ht="39.950000000000003" customHeight="1" x14ac:dyDescent="0.25">
      <c r="U530" s="201"/>
      <c r="V530" s="201"/>
      <c r="W530" s="201"/>
      <c r="X530" s="201"/>
      <c r="Y530" s="201"/>
      <c r="Z530" s="201"/>
      <c r="AA530" s="201"/>
      <c r="AB530" s="201"/>
      <c r="AC530" s="201"/>
      <c r="AD530" s="201"/>
    </row>
    <row r="531" spans="21:30" ht="39.950000000000003" customHeight="1" x14ac:dyDescent="0.25">
      <c r="U531" s="201"/>
      <c r="V531" s="201"/>
      <c r="W531" s="201"/>
      <c r="X531" s="201"/>
      <c r="Y531" s="201"/>
      <c r="Z531" s="201"/>
      <c r="AA531" s="201"/>
      <c r="AB531" s="201"/>
      <c r="AC531" s="201"/>
      <c r="AD531" s="201"/>
    </row>
    <row r="532" spans="21:30" ht="39.950000000000003" customHeight="1" x14ac:dyDescent="0.25">
      <c r="U532" s="201"/>
      <c r="V532" s="201"/>
      <c r="W532" s="201"/>
      <c r="X532" s="201"/>
      <c r="Y532" s="201"/>
      <c r="Z532" s="201"/>
      <c r="AA532" s="201"/>
      <c r="AB532" s="201"/>
      <c r="AC532" s="201"/>
      <c r="AD532" s="201"/>
    </row>
    <row r="533" spans="21:30" ht="39.950000000000003" customHeight="1" x14ac:dyDescent="0.25">
      <c r="U533" s="201"/>
      <c r="V533" s="201"/>
      <c r="W533" s="201"/>
      <c r="X533" s="201"/>
      <c r="Y533" s="201"/>
      <c r="Z533" s="201"/>
      <c r="AA533" s="201"/>
      <c r="AB533" s="201"/>
      <c r="AC533" s="201"/>
      <c r="AD533" s="201"/>
    </row>
    <row r="534" spans="21:30" ht="39.950000000000003" customHeight="1" x14ac:dyDescent="0.25">
      <c r="U534" s="201"/>
      <c r="V534" s="201"/>
      <c r="W534" s="201"/>
      <c r="X534" s="201"/>
      <c r="Y534" s="201"/>
      <c r="Z534" s="201"/>
      <c r="AA534" s="201"/>
      <c r="AB534" s="201"/>
      <c r="AC534" s="201"/>
      <c r="AD534" s="201"/>
    </row>
    <row r="535" spans="21:30" ht="39.950000000000003" customHeight="1" x14ac:dyDescent="0.25">
      <c r="U535" s="201"/>
      <c r="V535" s="201"/>
      <c r="W535" s="201"/>
      <c r="X535" s="201"/>
      <c r="Y535" s="201"/>
      <c r="Z535" s="201"/>
      <c r="AA535" s="201"/>
      <c r="AB535" s="201"/>
      <c r="AC535" s="201"/>
      <c r="AD535" s="201"/>
    </row>
    <row r="536" spans="21:30" ht="39.950000000000003" customHeight="1" x14ac:dyDescent="0.25">
      <c r="U536" s="201"/>
      <c r="V536" s="201"/>
      <c r="W536" s="201"/>
      <c r="X536" s="201"/>
      <c r="Y536" s="201"/>
      <c r="Z536" s="201"/>
      <c r="AA536" s="201"/>
      <c r="AB536" s="201"/>
      <c r="AC536" s="201"/>
      <c r="AD536" s="201"/>
    </row>
    <row r="537" spans="21:30" ht="39.950000000000003" customHeight="1" x14ac:dyDescent="0.25">
      <c r="U537" s="201"/>
      <c r="V537" s="201"/>
      <c r="W537" s="201"/>
      <c r="X537" s="201"/>
      <c r="Y537" s="201"/>
      <c r="Z537" s="201"/>
      <c r="AA537" s="201"/>
      <c r="AB537" s="201"/>
      <c r="AC537" s="201"/>
      <c r="AD537" s="201"/>
    </row>
    <row r="538" spans="21:30" ht="39.950000000000003" customHeight="1" x14ac:dyDescent="0.25">
      <c r="U538" s="201"/>
      <c r="V538" s="201"/>
      <c r="W538" s="201"/>
      <c r="X538" s="201"/>
      <c r="Y538" s="201"/>
      <c r="Z538" s="201"/>
      <c r="AA538" s="201"/>
      <c r="AB538" s="201"/>
      <c r="AC538" s="201"/>
      <c r="AD538" s="201"/>
    </row>
    <row r="539" spans="21:30" ht="39.950000000000003" customHeight="1" x14ac:dyDescent="0.25">
      <c r="U539" s="201"/>
      <c r="V539" s="201"/>
      <c r="W539" s="201"/>
      <c r="X539" s="201"/>
      <c r="Y539" s="201"/>
      <c r="Z539" s="201"/>
      <c r="AA539" s="201"/>
      <c r="AB539" s="201"/>
      <c r="AC539" s="201"/>
      <c r="AD539" s="201"/>
    </row>
    <row r="540" spans="21:30" ht="39.950000000000003" customHeight="1" x14ac:dyDescent="0.25">
      <c r="U540" s="201"/>
      <c r="V540" s="201"/>
      <c r="W540" s="201"/>
      <c r="X540" s="201"/>
      <c r="Y540" s="201"/>
      <c r="Z540" s="201"/>
      <c r="AA540" s="201"/>
      <c r="AB540" s="201"/>
      <c r="AC540" s="201"/>
      <c r="AD540" s="201"/>
    </row>
    <row r="541" spans="21:30" ht="39.950000000000003" customHeight="1" x14ac:dyDescent="0.25">
      <c r="U541" s="201"/>
      <c r="V541" s="201"/>
      <c r="W541" s="201"/>
      <c r="X541" s="201"/>
      <c r="Y541" s="201"/>
      <c r="Z541" s="201"/>
      <c r="AA541" s="201"/>
      <c r="AB541" s="201"/>
      <c r="AC541" s="201"/>
      <c r="AD541" s="201"/>
    </row>
    <row r="542" spans="21:30" ht="39.950000000000003" customHeight="1" x14ac:dyDescent="0.25">
      <c r="U542" s="201"/>
      <c r="V542" s="201"/>
      <c r="W542" s="201"/>
      <c r="X542" s="201"/>
      <c r="Y542" s="201"/>
      <c r="Z542" s="201"/>
      <c r="AA542" s="201"/>
      <c r="AB542" s="201"/>
      <c r="AC542" s="201"/>
      <c r="AD542" s="201"/>
    </row>
    <row r="543" spans="21:30" ht="39.950000000000003" customHeight="1" x14ac:dyDescent="0.25">
      <c r="U543" s="201"/>
      <c r="V543" s="201"/>
      <c r="W543" s="201"/>
      <c r="X543" s="201"/>
      <c r="Y543" s="201"/>
      <c r="Z543" s="201"/>
      <c r="AA543" s="201"/>
      <c r="AB543" s="201"/>
      <c r="AC543" s="201"/>
      <c r="AD543" s="201"/>
    </row>
    <row r="544" spans="21:30" ht="39.950000000000003" customHeight="1" x14ac:dyDescent="0.25">
      <c r="U544" s="201"/>
      <c r="V544" s="201"/>
      <c r="W544" s="201"/>
      <c r="X544" s="201"/>
      <c r="Y544" s="201"/>
      <c r="Z544" s="201"/>
      <c r="AA544" s="201"/>
      <c r="AB544" s="201"/>
      <c r="AC544" s="201"/>
      <c r="AD544" s="201"/>
    </row>
    <row r="545" spans="21:30" ht="39.950000000000003" customHeight="1" x14ac:dyDescent="0.25">
      <c r="U545" s="201"/>
      <c r="V545" s="201"/>
      <c r="W545" s="201"/>
      <c r="X545" s="201"/>
      <c r="Y545" s="201"/>
      <c r="Z545" s="201"/>
      <c r="AA545" s="201"/>
      <c r="AB545" s="201"/>
      <c r="AC545" s="201"/>
      <c r="AD545" s="201"/>
    </row>
    <row r="546" spans="21:30" ht="39.950000000000003" customHeight="1" x14ac:dyDescent="0.25">
      <c r="U546" s="201"/>
      <c r="V546" s="201"/>
      <c r="W546" s="201"/>
      <c r="X546" s="201"/>
      <c r="Y546" s="201"/>
      <c r="Z546" s="201"/>
      <c r="AA546" s="201"/>
      <c r="AB546" s="201"/>
      <c r="AC546" s="201"/>
      <c r="AD546" s="201"/>
    </row>
    <row r="547" spans="21:30" ht="39.950000000000003" customHeight="1" x14ac:dyDescent="0.25">
      <c r="U547" s="201"/>
      <c r="V547" s="201"/>
      <c r="W547" s="201"/>
      <c r="X547" s="201"/>
      <c r="Y547" s="201"/>
      <c r="Z547" s="201"/>
      <c r="AA547" s="201"/>
      <c r="AB547" s="201"/>
      <c r="AC547" s="201"/>
      <c r="AD547" s="201"/>
    </row>
    <row r="548" spans="21:30" ht="39.950000000000003" customHeight="1" x14ac:dyDescent="0.25">
      <c r="U548" s="201"/>
      <c r="V548" s="201"/>
      <c r="W548" s="201"/>
      <c r="X548" s="201"/>
      <c r="Y548" s="201"/>
      <c r="Z548" s="201"/>
      <c r="AA548" s="201"/>
      <c r="AB548" s="201"/>
      <c r="AC548" s="201"/>
      <c r="AD548" s="201"/>
    </row>
    <row r="549" spans="21:30" ht="39.950000000000003" customHeight="1" x14ac:dyDescent="0.25">
      <c r="U549" s="201"/>
      <c r="V549" s="201"/>
      <c r="W549" s="201"/>
      <c r="X549" s="201"/>
      <c r="Y549" s="201"/>
      <c r="Z549" s="201"/>
      <c r="AA549" s="201"/>
      <c r="AB549" s="201"/>
      <c r="AC549" s="201"/>
      <c r="AD549" s="201"/>
    </row>
    <row r="550" spans="21:30" ht="39.950000000000003" customHeight="1" x14ac:dyDescent="0.25">
      <c r="U550" s="201"/>
      <c r="V550" s="201"/>
      <c r="W550" s="201"/>
      <c r="X550" s="201"/>
      <c r="Y550" s="201"/>
      <c r="Z550" s="201"/>
      <c r="AA550" s="201"/>
      <c r="AB550" s="201"/>
      <c r="AC550" s="201"/>
      <c r="AD550" s="201"/>
    </row>
    <row r="551" spans="21:30" ht="39.950000000000003" customHeight="1" x14ac:dyDescent="0.25">
      <c r="U551" s="201"/>
      <c r="V551" s="201"/>
      <c r="W551" s="201"/>
      <c r="X551" s="201"/>
      <c r="Y551" s="201"/>
      <c r="Z551" s="201"/>
      <c r="AA551" s="201"/>
      <c r="AB551" s="201"/>
      <c r="AC551" s="201"/>
      <c r="AD551" s="201"/>
    </row>
    <row r="552" spans="21:30" ht="39.950000000000003" customHeight="1" x14ac:dyDescent="0.25">
      <c r="U552" s="201"/>
      <c r="V552" s="201"/>
      <c r="W552" s="201"/>
      <c r="X552" s="201"/>
      <c r="Y552" s="201"/>
      <c r="Z552" s="201"/>
      <c r="AA552" s="201"/>
      <c r="AB552" s="201"/>
      <c r="AC552" s="201"/>
      <c r="AD552" s="201"/>
    </row>
    <row r="553" spans="21:30" ht="39.950000000000003" customHeight="1" x14ac:dyDescent="0.25">
      <c r="U553" s="201"/>
      <c r="V553" s="201"/>
      <c r="W553" s="201"/>
      <c r="X553" s="201"/>
      <c r="Y553" s="201"/>
      <c r="Z553" s="201"/>
      <c r="AA553" s="201"/>
      <c r="AB553" s="201"/>
      <c r="AC553" s="201"/>
      <c r="AD553" s="201"/>
    </row>
    <row r="554" spans="21:30" ht="39.950000000000003" customHeight="1" x14ac:dyDescent="0.25">
      <c r="U554" s="201"/>
      <c r="V554" s="201"/>
      <c r="W554" s="201"/>
      <c r="X554" s="201"/>
      <c r="Y554" s="201"/>
      <c r="Z554" s="201"/>
      <c r="AA554" s="201"/>
      <c r="AB554" s="201"/>
      <c r="AC554" s="201"/>
      <c r="AD554" s="201"/>
    </row>
    <row r="555" spans="21:30" ht="39.950000000000003" customHeight="1" x14ac:dyDescent="0.25">
      <c r="U555" s="201"/>
      <c r="V555" s="201"/>
      <c r="W555" s="201"/>
      <c r="X555" s="201"/>
      <c r="Y555" s="201"/>
      <c r="Z555" s="201"/>
      <c r="AA555" s="201"/>
      <c r="AB555" s="201"/>
      <c r="AC555" s="201"/>
      <c r="AD555" s="201"/>
    </row>
    <row r="556" spans="21:30" ht="39.950000000000003" customHeight="1" x14ac:dyDescent="0.25">
      <c r="U556" s="201"/>
      <c r="V556" s="201"/>
      <c r="W556" s="201"/>
      <c r="X556" s="201"/>
      <c r="Y556" s="201"/>
      <c r="Z556" s="201"/>
      <c r="AA556" s="201"/>
      <c r="AB556" s="201"/>
      <c r="AC556" s="201"/>
      <c r="AD556" s="201"/>
    </row>
    <row r="557" spans="21:30" ht="39.950000000000003" customHeight="1" x14ac:dyDescent="0.25">
      <c r="U557" s="201"/>
      <c r="V557" s="201"/>
      <c r="W557" s="201"/>
      <c r="X557" s="201"/>
      <c r="Y557" s="201"/>
      <c r="Z557" s="201"/>
      <c r="AA557" s="201"/>
      <c r="AB557" s="201"/>
      <c r="AC557" s="201"/>
      <c r="AD557" s="201"/>
    </row>
    <row r="558" spans="21:30" ht="39.950000000000003" customHeight="1" x14ac:dyDescent="0.25">
      <c r="U558" s="201"/>
      <c r="V558" s="201"/>
      <c r="W558" s="201"/>
      <c r="X558" s="201"/>
      <c r="Y558" s="201"/>
      <c r="Z558" s="201"/>
      <c r="AA558" s="201"/>
      <c r="AB558" s="201"/>
      <c r="AC558" s="201"/>
      <c r="AD558" s="201"/>
    </row>
    <row r="559" spans="21:30" ht="39.950000000000003" customHeight="1" x14ac:dyDescent="0.25">
      <c r="U559" s="201"/>
      <c r="V559" s="201"/>
      <c r="W559" s="201"/>
      <c r="X559" s="201"/>
      <c r="Y559" s="201"/>
      <c r="Z559" s="201"/>
      <c r="AA559" s="201"/>
      <c r="AB559" s="201"/>
      <c r="AC559" s="201"/>
      <c r="AD559" s="201"/>
    </row>
    <row r="560" spans="21:30" ht="39.950000000000003" customHeight="1" x14ac:dyDescent="0.25">
      <c r="U560" s="201"/>
      <c r="V560" s="201"/>
      <c r="W560" s="201"/>
      <c r="X560" s="201"/>
      <c r="Y560" s="201"/>
      <c r="Z560" s="201"/>
      <c r="AA560" s="201"/>
      <c r="AB560" s="201"/>
      <c r="AC560" s="201"/>
      <c r="AD560" s="201"/>
    </row>
    <row r="561" spans="21:30" ht="39.950000000000003" customHeight="1" x14ac:dyDescent="0.25">
      <c r="U561" s="201"/>
      <c r="V561" s="201"/>
      <c r="W561" s="201"/>
      <c r="X561" s="201"/>
      <c r="Y561" s="201"/>
      <c r="Z561" s="201"/>
      <c r="AA561" s="201"/>
      <c r="AB561" s="201"/>
      <c r="AC561" s="201"/>
      <c r="AD561" s="201"/>
    </row>
    <row r="562" spans="21:30" ht="39.950000000000003" customHeight="1" x14ac:dyDescent="0.25">
      <c r="U562" s="201"/>
      <c r="V562" s="201"/>
      <c r="W562" s="201"/>
      <c r="X562" s="201"/>
      <c r="Y562" s="201"/>
      <c r="Z562" s="201"/>
      <c r="AA562" s="201"/>
      <c r="AB562" s="201"/>
      <c r="AC562" s="201"/>
      <c r="AD562" s="201"/>
    </row>
    <row r="563" spans="21:30" ht="39.950000000000003" customHeight="1" x14ac:dyDescent="0.25">
      <c r="U563" s="201"/>
      <c r="V563" s="201"/>
      <c r="W563" s="201"/>
      <c r="X563" s="201"/>
      <c r="Y563" s="201"/>
      <c r="Z563" s="201"/>
      <c r="AA563" s="201"/>
      <c r="AB563" s="201"/>
      <c r="AC563" s="201"/>
      <c r="AD563" s="201"/>
    </row>
    <row r="564" spans="21:30" ht="39.950000000000003" customHeight="1" x14ac:dyDescent="0.25">
      <c r="U564" s="201"/>
      <c r="V564" s="201"/>
      <c r="W564" s="201"/>
      <c r="X564" s="201"/>
      <c r="Y564" s="201"/>
      <c r="Z564" s="201"/>
      <c r="AA564" s="201"/>
      <c r="AB564" s="201"/>
      <c r="AC564" s="201"/>
      <c r="AD564" s="201"/>
    </row>
    <row r="565" spans="21:30" ht="39.950000000000003" customHeight="1" x14ac:dyDescent="0.25">
      <c r="U565" s="201"/>
      <c r="V565" s="201"/>
      <c r="W565" s="201"/>
      <c r="X565" s="201"/>
      <c r="Y565" s="201"/>
      <c r="Z565" s="201"/>
      <c r="AA565" s="201"/>
      <c r="AB565" s="201"/>
      <c r="AC565" s="201"/>
      <c r="AD565" s="201"/>
    </row>
    <row r="566" spans="21:30" ht="39.950000000000003" customHeight="1" x14ac:dyDescent="0.25">
      <c r="U566" s="201"/>
      <c r="V566" s="201"/>
      <c r="W566" s="201"/>
      <c r="X566" s="201"/>
      <c r="Y566" s="201"/>
      <c r="Z566" s="201"/>
      <c r="AA566" s="201"/>
      <c r="AB566" s="201"/>
      <c r="AC566" s="201"/>
      <c r="AD566" s="201"/>
    </row>
    <row r="567" spans="21:30" ht="39.950000000000003" customHeight="1" x14ac:dyDescent="0.25">
      <c r="U567" s="201"/>
      <c r="V567" s="201"/>
      <c r="W567" s="201"/>
      <c r="X567" s="201"/>
      <c r="Y567" s="201"/>
      <c r="Z567" s="201"/>
      <c r="AA567" s="201"/>
      <c r="AB567" s="201"/>
      <c r="AC567" s="201"/>
      <c r="AD567" s="201"/>
    </row>
    <row r="568" spans="21:30" ht="39.950000000000003" customHeight="1" x14ac:dyDescent="0.25">
      <c r="U568" s="201"/>
      <c r="V568" s="201"/>
      <c r="W568" s="201"/>
      <c r="X568" s="201"/>
      <c r="Y568" s="201"/>
      <c r="Z568" s="201"/>
      <c r="AA568" s="201"/>
      <c r="AB568" s="201"/>
      <c r="AC568" s="201"/>
      <c r="AD568" s="201"/>
    </row>
    <row r="569" spans="21:30" ht="39.950000000000003" customHeight="1" x14ac:dyDescent="0.25">
      <c r="U569" s="201"/>
      <c r="V569" s="201"/>
      <c r="W569" s="201"/>
      <c r="X569" s="201"/>
      <c r="Y569" s="201"/>
      <c r="Z569" s="201"/>
      <c r="AA569" s="201"/>
      <c r="AB569" s="201"/>
      <c r="AC569" s="201"/>
      <c r="AD569" s="201"/>
    </row>
    <row r="570" spans="21:30" ht="39.950000000000003" customHeight="1" x14ac:dyDescent="0.25">
      <c r="U570" s="201"/>
      <c r="V570" s="201"/>
      <c r="W570" s="201"/>
      <c r="X570" s="201"/>
      <c r="Y570" s="201"/>
      <c r="Z570" s="201"/>
      <c r="AA570" s="201"/>
      <c r="AB570" s="201"/>
      <c r="AC570" s="201"/>
      <c r="AD570" s="201"/>
    </row>
    <row r="571" spans="21:30" ht="39.950000000000003" customHeight="1" x14ac:dyDescent="0.25">
      <c r="U571" s="201"/>
      <c r="V571" s="201"/>
      <c r="W571" s="201"/>
      <c r="X571" s="201"/>
      <c r="Y571" s="201"/>
      <c r="Z571" s="201"/>
      <c r="AA571" s="201"/>
      <c r="AB571" s="201"/>
      <c r="AC571" s="201"/>
      <c r="AD571" s="201"/>
    </row>
    <row r="572" spans="21:30" ht="39.950000000000003" customHeight="1" x14ac:dyDescent="0.25">
      <c r="U572" s="201"/>
      <c r="V572" s="201"/>
      <c r="W572" s="201"/>
      <c r="X572" s="201"/>
      <c r="Y572" s="201"/>
      <c r="Z572" s="201"/>
      <c r="AA572" s="201"/>
      <c r="AB572" s="201"/>
      <c r="AC572" s="201"/>
      <c r="AD572" s="201"/>
    </row>
    <row r="573" spans="21:30" ht="39.950000000000003" customHeight="1" x14ac:dyDescent="0.25">
      <c r="U573" s="201"/>
      <c r="V573" s="201"/>
      <c r="W573" s="201"/>
      <c r="X573" s="201"/>
      <c r="Y573" s="201"/>
      <c r="Z573" s="201"/>
      <c r="AA573" s="201"/>
      <c r="AB573" s="201"/>
      <c r="AC573" s="201"/>
      <c r="AD573" s="201"/>
    </row>
    <row r="574" spans="21:30" ht="39.950000000000003" customHeight="1" x14ac:dyDescent="0.25">
      <c r="U574" s="201"/>
      <c r="V574" s="201"/>
      <c r="W574" s="201"/>
      <c r="X574" s="201"/>
      <c r="Y574" s="201"/>
      <c r="Z574" s="201"/>
      <c r="AA574" s="201"/>
      <c r="AB574" s="201"/>
      <c r="AC574" s="201"/>
      <c r="AD574" s="201"/>
    </row>
    <row r="575" spans="21:30" ht="39.950000000000003" customHeight="1" x14ac:dyDescent="0.25">
      <c r="U575" s="201"/>
      <c r="V575" s="201"/>
      <c r="W575" s="201"/>
      <c r="X575" s="201"/>
      <c r="Y575" s="201"/>
      <c r="Z575" s="201"/>
      <c r="AA575" s="201"/>
      <c r="AB575" s="201"/>
      <c r="AC575" s="201"/>
      <c r="AD575" s="201"/>
    </row>
    <row r="576" spans="21:30" ht="39.950000000000003" customHeight="1" x14ac:dyDescent="0.25">
      <c r="U576" s="201"/>
      <c r="V576" s="201"/>
      <c r="W576" s="201"/>
      <c r="X576" s="201"/>
      <c r="Y576" s="201"/>
      <c r="Z576" s="201"/>
      <c r="AA576" s="201"/>
      <c r="AB576" s="201"/>
      <c r="AC576" s="201"/>
      <c r="AD576" s="201"/>
    </row>
    <row r="577" spans="21:30" ht="39.950000000000003" customHeight="1" x14ac:dyDescent="0.25">
      <c r="U577" s="201"/>
      <c r="V577" s="201"/>
      <c r="W577" s="201"/>
      <c r="X577" s="201"/>
      <c r="Y577" s="201"/>
      <c r="Z577" s="201"/>
      <c r="AA577" s="201"/>
      <c r="AB577" s="201"/>
      <c r="AC577" s="201"/>
      <c r="AD577" s="201"/>
    </row>
    <row r="578" spans="21:30" ht="39.950000000000003" customHeight="1" x14ac:dyDescent="0.25">
      <c r="U578" s="201"/>
      <c r="V578" s="201"/>
      <c r="W578" s="201"/>
      <c r="X578" s="201"/>
      <c r="Y578" s="201"/>
      <c r="Z578" s="201"/>
      <c r="AA578" s="201"/>
      <c r="AB578" s="201"/>
      <c r="AC578" s="201"/>
      <c r="AD578" s="201"/>
    </row>
    <row r="579" spans="21:30" ht="39.950000000000003" customHeight="1" x14ac:dyDescent="0.25">
      <c r="U579" s="201"/>
      <c r="V579" s="201"/>
      <c r="W579" s="201"/>
      <c r="X579" s="201"/>
      <c r="Y579" s="201"/>
      <c r="Z579" s="201"/>
      <c r="AA579" s="201"/>
      <c r="AB579" s="201"/>
      <c r="AC579" s="201"/>
      <c r="AD579" s="201"/>
    </row>
    <row r="580" spans="21:30" ht="39.950000000000003" customHeight="1" x14ac:dyDescent="0.25">
      <c r="U580" s="201"/>
      <c r="V580" s="201"/>
      <c r="W580" s="201"/>
      <c r="X580" s="201"/>
      <c r="Y580" s="201"/>
      <c r="Z580" s="201"/>
      <c r="AA580" s="201"/>
      <c r="AB580" s="201"/>
      <c r="AC580" s="201"/>
      <c r="AD580" s="201"/>
    </row>
    <row r="581" spans="21:30" ht="39.950000000000003" customHeight="1" x14ac:dyDescent="0.25">
      <c r="U581" s="201"/>
      <c r="V581" s="201"/>
      <c r="W581" s="201"/>
      <c r="X581" s="201"/>
      <c r="Y581" s="201"/>
      <c r="Z581" s="201"/>
      <c r="AA581" s="201"/>
      <c r="AB581" s="201"/>
      <c r="AC581" s="201"/>
      <c r="AD581" s="201"/>
    </row>
    <row r="582" spans="21:30" ht="39.950000000000003" customHeight="1" x14ac:dyDescent="0.25">
      <c r="U582" s="201"/>
      <c r="V582" s="201"/>
      <c r="W582" s="201"/>
      <c r="X582" s="201"/>
      <c r="Y582" s="201"/>
      <c r="Z582" s="201"/>
      <c r="AA582" s="201"/>
      <c r="AB582" s="201"/>
      <c r="AC582" s="201"/>
      <c r="AD582" s="201"/>
    </row>
    <row r="583" spans="21:30" ht="39.950000000000003" customHeight="1" x14ac:dyDescent="0.25">
      <c r="U583" s="201"/>
      <c r="V583" s="201"/>
      <c r="W583" s="201"/>
      <c r="X583" s="201"/>
      <c r="Y583" s="201"/>
      <c r="Z583" s="201"/>
      <c r="AA583" s="201"/>
      <c r="AB583" s="201"/>
      <c r="AC583" s="201"/>
      <c r="AD583" s="201"/>
    </row>
    <row r="584" spans="21:30" ht="39.950000000000003" customHeight="1" x14ac:dyDescent="0.25">
      <c r="U584" s="201"/>
      <c r="V584" s="201"/>
      <c r="W584" s="201"/>
      <c r="X584" s="201"/>
      <c r="Y584" s="201"/>
      <c r="Z584" s="201"/>
      <c r="AA584" s="201"/>
      <c r="AB584" s="201"/>
      <c r="AC584" s="201"/>
      <c r="AD584" s="201"/>
    </row>
    <row r="585" spans="21:30" ht="39.950000000000003" customHeight="1" x14ac:dyDescent="0.25">
      <c r="U585" s="201"/>
      <c r="V585" s="201"/>
      <c r="W585" s="201"/>
      <c r="X585" s="201"/>
      <c r="Y585" s="201"/>
      <c r="Z585" s="201"/>
      <c r="AA585" s="201"/>
      <c r="AB585" s="201"/>
      <c r="AC585" s="201"/>
      <c r="AD585" s="201"/>
    </row>
    <row r="586" spans="21:30" ht="39.950000000000003" customHeight="1" x14ac:dyDescent="0.25">
      <c r="U586" s="201"/>
      <c r="V586" s="201"/>
      <c r="W586" s="201"/>
      <c r="X586" s="201"/>
      <c r="Y586" s="201"/>
      <c r="Z586" s="201"/>
      <c r="AA586" s="201"/>
      <c r="AB586" s="201"/>
      <c r="AC586" s="201"/>
      <c r="AD586" s="201"/>
    </row>
    <row r="587" spans="21:30" ht="39.950000000000003" customHeight="1" x14ac:dyDescent="0.25">
      <c r="U587" s="201"/>
      <c r="V587" s="201"/>
      <c r="W587" s="201"/>
      <c r="X587" s="201"/>
      <c r="Y587" s="201"/>
      <c r="Z587" s="201"/>
      <c r="AA587" s="201"/>
      <c r="AB587" s="201"/>
      <c r="AC587" s="201"/>
      <c r="AD587" s="201"/>
    </row>
    <row r="588" spans="21:30" ht="39.950000000000003" customHeight="1" x14ac:dyDescent="0.25">
      <c r="U588" s="201"/>
      <c r="V588" s="201"/>
      <c r="W588" s="201"/>
      <c r="X588" s="201"/>
      <c r="Y588" s="201"/>
      <c r="Z588" s="201"/>
      <c r="AA588" s="201"/>
      <c r="AB588" s="201"/>
      <c r="AC588" s="201"/>
      <c r="AD588" s="201"/>
    </row>
    <row r="589" spans="21:30" ht="39.950000000000003" customHeight="1" x14ac:dyDescent="0.25">
      <c r="U589" s="201"/>
      <c r="V589" s="201"/>
      <c r="W589" s="201"/>
      <c r="X589" s="201"/>
      <c r="Y589" s="201"/>
      <c r="Z589" s="201"/>
      <c r="AA589" s="201"/>
      <c r="AB589" s="201"/>
      <c r="AC589" s="201"/>
      <c r="AD589" s="201"/>
    </row>
    <row r="590" spans="21:30" ht="39.950000000000003" customHeight="1" x14ac:dyDescent="0.25">
      <c r="U590" s="201"/>
      <c r="V590" s="201"/>
      <c r="W590" s="201"/>
      <c r="X590" s="201"/>
      <c r="Y590" s="201"/>
      <c r="Z590" s="201"/>
      <c r="AA590" s="201"/>
      <c r="AB590" s="201"/>
      <c r="AC590" s="201"/>
      <c r="AD590" s="201"/>
    </row>
    <row r="591" spans="21:30" ht="39.950000000000003" customHeight="1" x14ac:dyDescent="0.25">
      <c r="U591" s="201"/>
      <c r="V591" s="201"/>
      <c r="W591" s="201"/>
      <c r="X591" s="201"/>
      <c r="Y591" s="201"/>
      <c r="Z591" s="201"/>
      <c r="AA591" s="201"/>
      <c r="AB591" s="201"/>
      <c r="AC591" s="201"/>
      <c r="AD591" s="201"/>
    </row>
    <row r="592" spans="21:30" ht="39.950000000000003" customHeight="1" x14ac:dyDescent="0.25">
      <c r="U592" s="201"/>
      <c r="V592" s="201"/>
      <c r="W592" s="201"/>
      <c r="X592" s="201"/>
      <c r="Y592" s="201"/>
      <c r="Z592" s="201"/>
      <c r="AA592" s="201"/>
      <c r="AB592" s="201"/>
      <c r="AC592" s="201"/>
      <c r="AD592" s="201"/>
    </row>
    <row r="593" spans="21:30" ht="39.950000000000003" customHeight="1" x14ac:dyDescent="0.25">
      <c r="U593" s="201"/>
      <c r="V593" s="201"/>
      <c r="W593" s="201"/>
      <c r="X593" s="201"/>
      <c r="Y593" s="201"/>
      <c r="Z593" s="201"/>
      <c r="AA593" s="201"/>
      <c r="AB593" s="201"/>
      <c r="AC593" s="201"/>
      <c r="AD593" s="201"/>
    </row>
    <row r="594" spans="21:30" ht="39.950000000000003" customHeight="1" x14ac:dyDescent="0.25">
      <c r="U594" s="201"/>
      <c r="V594" s="201"/>
      <c r="W594" s="201"/>
      <c r="X594" s="201"/>
      <c r="Y594" s="201"/>
      <c r="Z594" s="201"/>
      <c r="AA594" s="201"/>
      <c r="AB594" s="201"/>
      <c r="AC594" s="201"/>
      <c r="AD594" s="201"/>
    </row>
    <row r="595" spans="21:30" ht="39.950000000000003" customHeight="1" x14ac:dyDescent="0.25">
      <c r="U595" s="201"/>
      <c r="V595" s="201"/>
      <c r="W595" s="201"/>
      <c r="X595" s="201"/>
      <c r="Y595" s="201"/>
      <c r="Z595" s="201"/>
      <c r="AA595" s="201"/>
      <c r="AB595" s="201"/>
      <c r="AC595" s="201"/>
      <c r="AD595" s="201"/>
    </row>
    <row r="596" spans="21:30" ht="39.950000000000003" customHeight="1" x14ac:dyDescent="0.25">
      <c r="U596" s="201"/>
      <c r="V596" s="201"/>
      <c r="W596" s="201"/>
      <c r="X596" s="201"/>
      <c r="Y596" s="201"/>
      <c r="Z596" s="201"/>
      <c r="AA596" s="201"/>
      <c r="AB596" s="201"/>
      <c r="AC596" s="201"/>
      <c r="AD596" s="201"/>
    </row>
    <row r="597" spans="21:30" ht="39.950000000000003" customHeight="1" x14ac:dyDescent="0.25">
      <c r="U597" s="201"/>
      <c r="V597" s="201"/>
      <c r="W597" s="201"/>
      <c r="X597" s="201"/>
      <c r="Y597" s="201"/>
      <c r="Z597" s="201"/>
      <c r="AA597" s="201"/>
      <c r="AB597" s="201"/>
      <c r="AC597" s="201"/>
      <c r="AD597" s="201"/>
    </row>
    <row r="598" spans="21:30" ht="39.950000000000003" customHeight="1" x14ac:dyDescent="0.25">
      <c r="U598" s="201"/>
      <c r="V598" s="201"/>
      <c r="W598" s="201"/>
      <c r="X598" s="201"/>
      <c r="Y598" s="201"/>
      <c r="Z598" s="201"/>
      <c r="AA598" s="201"/>
      <c r="AB598" s="201"/>
      <c r="AC598" s="201"/>
      <c r="AD598" s="201"/>
    </row>
    <row r="599" spans="21:30" ht="39.950000000000003" customHeight="1" x14ac:dyDescent="0.25">
      <c r="U599" s="201"/>
      <c r="V599" s="201"/>
      <c r="W599" s="201"/>
      <c r="X599" s="201"/>
      <c r="Y599" s="201"/>
      <c r="Z599" s="201"/>
      <c r="AA599" s="201"/>
      <c r="AB599" s="201"/>
      <c r="AC599" s="201"/>
      <c r="AD599" s="201"/>
    </row>
    <row r="600" spans="21:30" ht="39.950000000000003" customHeight="1" x14ac:dyDescent="0.25">
      <c r="U600" s="201"/>
      <c r="V600" s="201"/>
      <c r="W600" s="201"/>
      <c r="X600" s="201"/>
      <c r="Y600" s="201"/>
      <c r="Z600" s="201"/>
      <c r="AA600" s="201"/>
      <c r="AB600" s="201"/>
      <c r="AC600" s="201"/>
      <c r="AD600" s="201"/>
    </row>
    <row r="601" spans="21:30" ht="39.950000000000003" customHeight="1" x14ac:dyDescent="0.25">
      <c r="U601" s="201"/>
      <c r="V601" s="201"/>
      <c r="W601" s="201"/>
      <c r="X601" s="201"/>
      <c r="Y601" s="201"/>
      <c r="Z601" s="201"/>
      <c r="AA601" s="201"/>
      <c r="AB601" s="201"/>
      <c r="AC601" s="201"/>
      <c r="AD601" s="201"/>
    </row>
    <row r="602" spans="21:30" ht="39.950000000000003" customHeight="1" x14ac:dyDescent="0.25">
      <c r="U602" s="201"/>
      <c r="V602" s="201"/>
      <c r="W602" s="201"/>
      <c r="X602" s="201"/>
      <c r="Y602" s="201"/>
      <c r="Z602" s="201"/>
      <c r="AA602" s="201"/>
      <c r="AB602" s="201"/>
      <c r="AC602" s="201"/>
      <c r="AD602" s="201"/>
    </row>
    <row r="603" spans="21:30" ht="39.950000000000003" customHeight="1" x14ac:dyDescent="0.25">
      <c r="U603" s="201"/>
      <c r="V603" s="201"/>
      <c r="W603" s="201"/>
      <c r="X603" s="201"/>
      <c r="Y603" s="201"/>
      <c r="Z603" s="201"/>
      <c r="AA603" s="201"/>
      <c r="AB603" s="201"/>
      <c r="AC603" s="201"/>
      <c r="AD603" s="201"/>
    </row>
    <row r="604" spans="21:30" ht="39.950000000000003" customHeight="1" x14ac:dyDescent="0.25">
      <c r="U604" s="201"/>
      <c r="V604" s="201"/>
      <c r="W604" s="201"/>
      <c r="X604" s="201"/>
      <c r="Y604" s="201"/>
      <c r="Z604" s="201"/>
      <c r="AA604" s="201"/>
      <c r="AB604" s="201"/>
      <c r="AC604" s="201"/>
      <c r="AD604" s="201"/>
    </row>
    <row r="605" spans="21:30" ht="39.950000000000003" customHeight="1" x14ac:dyDescent="0.25">
      <c r="U605" s="201"/>
      <c r="V605" s="201"/>
      <c r="W605" s="201"/>
      <c r="X605" s="201"/>
      <c r="Y605" s="201"/>
      <c r="Z605" s="201"/>
      <c r="AA605" s="201"/>
      <c r="AB605" s="201"/>
      <c r="AC605" s="201"/>
      <c r="AD605" s="201"/>
    </row>
    <row r="606" spans="21:30" ht="39.950000000000003" customHeight="1" x14ac:dyDescent="0.25">
      <c r="U606" s="201"/>
      <c r="V606" s="201"/>
      <c r="W606" s="201"/>
      <c r="X606" s="201"/>
      <c r="Y606" s="201"/>
      <c r="Z606" s="201"/>
      <c r="AA606" s="201"/>
      <c r="AB606" s="201"/>
      <c r="AC606" s="201"/>
      <c r="AD606" s="201"/>
    </row>
    <row r="607" spans="21:30" ht="39.950000000000003" customHeight="1" x14ac:dyDescent="0.25">
      <c r="U607" s="201"/>
      <c r="V607" s="201"/>
      <c r="W607" s="201"/>
      <c r="X607" s="201"/>
      <c r="Y607" s="201"/>
      <c r="Z607" s="201"/>
      <c r="AA607" s="201"/>
      <c r="AB607" s="201"/>
      <c r="AC607" s="201"/>
      <c r="AD607" s="201"/>
    </row>
    <row r="608" spans="21:30" ht="39.950000000000003" customHeight="1" x14ac:dyDescent="0.25">
      <c r="U608" s="201"/>
      <c r="V608" s="201"/>
      <c r="W608" s="201"/>
      <c r="X608" s="201"/>
      <c r="Y608" s="201"/>
      <c r="Z608" s="201"/>
      <c r="AA608" s="201"/>
      <c r="AB608" s="201"/>
      <c r="AC608" s="201"/>
      <c r="AD608" s="201"/>
    </row>
    <row r="609" spans="21:30" ht="39.950000000000003" customHeight="1" x14ac:dyDescent="0.25">
      <c r="U609" s="201"/>
      <c r="V609" s="201"/>
      <c r="W609" s="201"/>
      <c r="X609" s="201"/>
      <c r="Y609" s="201"/>
      <c r="Z609" s="201"/>
      <c r="AA609" s="201"/>
      <c r="AB609" s="201"/>
      <c r="AC609" s="201"/>
      <c r="AD609" s="201"/>
    </row>
    <row r="610" spans="21:30" ht="39.950000000000003" customHeight="1" x14ac:dyDescent="0.25">
      <c r="U610" s="201"/>
      <c r="V610" s="201"/>
      <c r="W610" s="201"/>
      <c r="X610" s="201"/>
      <c r="Y610" s="201"/>
      <c r="Z610" s="201"/>
      <c r="AA610" s="201"/>
      <c r="AB610" s="201"/>
      <c r="AC610" s="201"/>
      <c r="AD610" s="201"/>
    </row>
    <row r="611" spans="21:30" ht="39.950000000000003" customHeight="1" x14ac:dyDescent="0.25">
      <c r="U611" s="201"/>
      <c r="V611" s="201"/>
      <c r="W611" s="201"/>
      <c r="X611" s="201"/>
      <c r="Y611" s="201"/>
      <c r="Z611" s="201"/>
      <c r="AA611" s="201"/>
      <c r="AB611" s="201"/>
      <c r="AC611" s="201"/>
      <c r="AD611" s="201"/>
    </row>
    <row r="612" spans="21:30" ht="39.950000000000003" customHeight="1" x14ac:dyDescent="0.25">
      <c r="U612" s="201"/>
      <c r="V612" s="201"/>
      <c r="W612" s="201"/>
      <c r="X612" s="201"/>
      <c r="Y612" s="201"/>
      <c r="Z612" s="201"/>
      <c r="AA612" s="201"/>
      <c r="AB612" s="201"/>
      <c r="AC612" s="201"/>
      <c r="AD612" s="201"/>
    </row>
    <row r="613" spans="21:30" ht="39.950000000000003" customHeight="1" x14ac:dyDescent="0.25">
      <c r="U613" s="201"/>
      <c r="V613" s="201"/>
      <c r="W613" s="201"/>
      <c r="X613" s="201"/>
      <c r="Y613" s="201"/>
      <c r="Z613" s="201"/>
      <c r="AA613" s="201"/>
      <c r="AB613" s="201"/>
      <c r="AC613" s="201"/>
      <c r="AD613" s="201"/>
    </row>
    <row r="614" spans="21:30" ht="39.950000000000003" customHeight="1" x14ac:dyDescent="0.25">
      <c r="U614" s="201"/>
      <c r="V614" s="201"/>
      <c r="W614" s="201"/>
      <c r="X614" s="201"/>
      <c r="Y614" s="201"/>
      <c r="Z614" s="201"/>
      <c r="AA614" s="201"/>
      <c r="AB614" s="201"/>
      <c r="AC614" s="201"/>
      <c r="AD614" s="201"/>
    </row>
    <row r="615" spans="21:30" ht="39.950000000000003" customHeight="1" x14ac:dyDescent="0.25">
      <c r="U615" s="201"/>
      <c r="V615" s="201"/>
      <c r="W615" s="201"/>
      <c r="X615" s="201"/>
      <c r="Y615" s="201"/>
      <c r="Z615" s="201"/>
      <c r="AA615" s="201"/>
      <c r="AB615" s="201"/>
      <c r="AC615" s="201"/>
      <c r="AD615" s="201"/>
    </row>
    <row r="616" spans="21:30" ht="39.950000000000003" customHeight="1" x14ac:dyDescent="0.25">
      <c r="U616" s="201"/>
      <c r="V616" s="201"/>
      <c r="W616" s="201"/>
      <c r="X616" s="201"/>
      <c r="Y616" s="201"/>
      <c r="Z616" s="201"/>
      <c r="AA616" s="201"/>
      <c r="AB616" s="201"/>
      <c r="AC616" s="201"/>
      <c r="AD616" s="201"/>
    </row>
    <row r="617" spans="21:30" ht="39.950000000000003" customHeight="1" x14ac:dyDescent="0.25">
      <c r="U617" s="201"/>
      <c r="V617" s="201"/>
      <c r="W617" s="201"/>
      <c r="X617" s="201"/>
      <c r="Y617" s="201"/>
      <c r="Z617" s="201"/>
      <c r="AA617" s="201"/>
      <c r="AB617" s="201"/>
      <c r="AC617" s="201"/>
      <c r="AD617" s="201"/>
    </row>
    <row r="618" spans="21:30" ht="39.950000000000003" customHeight="1" x14ac:dyDescent="0.25">
      <c r="U618" s="201"/>
      <c r="V618" s="201"/>
      <c r="W618" s="201"/>
      <c r="X618" s="201"/>
      <c r="Y618" s="201"/>
      <c r="Z618" s="201"/>
      <c r="AA618" s="201"/>
      <c r="AB618" s="201"/>
      <c r="AC618" s="201"/>
      <c r="AD618" s="201"/>
    </row>
    <row r="619" spans="21:30" ht="39.950000000000003" customHeight="1" x14ac:dyDescent="0.25">
      <c r="U619" s="201"/>
      <c r="V619" s="201"/>
      <c r="W619" s="201"/>
      <c r="X619" s="201"/>
      <c r="Y619" s="201"/>
      <c r="Z619" s="201"/>
      <c r="AA619" s="201"/>
      <c r="AB619" s="201"/>
      <c r="AC619" s="201"/>
      <c r="AD619" s="201"/>
    </row>
    <row r="620" spans="21:30" ht="39.950000000000003" customHeight="1" x14ac:dyDescent="0.25">
      <c r="U620" s="201"/>
      <c r="V620" s="201"/>
      <c r="W620" s="201"/>
      <c r="X620" s="201"/>
      <c r="Y620" s="201"/>
      <c r="Z620" s="201"/>
      <c r="AA620" s="201"/>
      <c r="AB620" s="201"/>
      <c r="AC620" s="201"/>
      <c r="AD620" s="201"/>
    </row>
    <row r="621" spans="21:30" ht="39.950000000000003" customHeight="1" x14ac:dyDescent="0.25">
      <c r="U621" s="201"/>
      <c r="V621" s="201"/>
      <c r="W621" s="201"/>
      <c r="X621" s="201"/>
      <c r="Y621" s="201"/>
      <c r="Z621" s="201"/>
      <c r="AA621" s="201"/>
      <c r="AB621" s="201"/>
      <c r="AC621" s="201"/>
      <c r="AD621" s="201"/>
    </row>
    <row r="622" spans="21:30" ht="39.950000000000003" customHeight="1" x14ac:dyDescent="0.25">
      <c r="U622" s="201"/>
      <c r="V622" s="201"/>
      <c r="W622" s="201"/>
      <c r="X622" s="201"/>
      <c r="Y622" s="201"/>
      <c r="Z622" s="201"/>
      <c r="AA622" s="201"/>
      <c r="AB622" s="201"/>
      <c r="AC622" s="201"/>
      <c r="AD622" s="201"/>
    </row>
    <row r="623" spans="21:30" ht="39.950000000000003" customHeight="1" x14ac:dyDescent="0.25">
      <c r="U623" s="201"/>
      <c r="V623" s="201"/>
      <c r="W623" s="201"/>
      <c r="X623" s="201"/>
      <c r="Y623" s="201"/>
      <c r="Z623" s="201"/>
      <c r="AA623" s="201"/>
      <c r="AB623" s="201"/>
      <c r="AC623" s="201"/>
      <c r="AD623" s="201"/>
    </row>
    <row r="624" spans="21:30" ht="39.950000000000003" customHeight="1" x14ac:dyDescent="0.25">
      <c r="U624" s="201"/>
      <c r="V624" s="201"/>
      <c r="W624" s="201"/>
      <c r="X624" s="201"/>
      <c r="Y624" s="201"/>
      <c r="Z624" s="201"/>
      <c r="AA624" s="201"/>
      <c r="AB624" s="201"/>
      <c r="AC624" s="201"/>
      <c r="AD624" s="201"/>
    </row>
    <row r="625" spans="21:30" ht="39.950000000000003" customHeight="1" x14ac:dyDescent="0.25">
      <c r="U625" s="201"/>
      <c r="V625" s="201"/>
      <c r="W625" s="201"/>
      <c r="X625" s="201"/>
      <c r="Y625" s="201"/>
      <c r="Z625" s="201"/>
      <c r="AA625" s="201"/>
      <c r="AB625" s="201"/>
      <c r="AC625" s="201"/>
      <c r="AD625" s="201"/>
    </row>
    <row r="626" spans="21:30" ht="39.950000000000003" customHeight="1" x14ac:dyDescent="0.25">
      <c r="U626" s="201"/>
      <c r="V626" s="201"/>
      <c r="W626" s="201"/>
      <c r="X626" s="201"/>
      <c r="Y626" s="201"/>
      <c r="Z626" s="201"/>
      <c r="AA626" s="201"/>
      <c r="AB626" s="201"/>
      <c r="AC626" s="201"/>
      <c r="AD626" s="201"/>
    </row>
    <row r="627" spans="21:30" ht="39.950000000000003" customHeight="1" x14ac:dyDescent="0.25">
      <c r="U627" s="201"/>
      <c r="V627" s="201"/>
      <c r="W627" s="201"/>
      <c r="X627" s="201"/>
      <c r="Y627" s="201"/>
      <c r="Z627" s="201"/>
      <c r="AA627" s="201"/>
      <c r="AB627" s="201"/>
      <c r="AC627" s="201"/>
      <c r="AD627" s="201"/>
    </row>
    <row r="628" spans="21:30" ht="39.950000000000003" customHeight="1" x14ac:dyDescent="0.25">
      <c r="U628" s="201"/>
      <c r="V628" s="201"/>
      <c r="W628" s="201"/>
      <c r="X628" s="201"/>
      <c r="Y628" s="201"/>
      <c r="Z628" s="201"/>
      <c r="AA628" s="201"/>
      <c r="AB628" s="201"/>
      <c r="AC628" s="201"/>
      <c r="AD628" s="201"/>
    </row>
    <row r="629" spans="21:30" ht="39.950000000000003" customHeight="1" x14ac:dyDescent="0.25">
      <c r="U629" s="201"/>
      <c r="V629" s="201"/>
      <c r="W629" s="201"/>
      <c r="X629" s="201"/>
      <c r="Y629" s="201"/>
      <c r="Z629" s="201"/>
      <c r="AA629" s="201"/>
      <c r="AB629" s="201"/>
      <c r="AC629" s="201"/>
      <c r="AD629" s="201"/>
    </row>
    <row r="630" spans="21:30" ht="39.950000000000003" customHeight="1" x14ac:dyDescent="0.25">
      <c r="U630" s="201"/>
      <c r="V630" s="201"/>
      <c r="W630" s="201"/>
      <c r="X630" s="201"/>
      <c r="Y630" s="201"/>
      <c r="Z630" s="201"/>
      <c r="AA630" s="201"/>
      <c r="AB630" s="201"/>
      <c r="AC630" s="201"/>
      <c r="AD630" s="201"/>
    </row>
    <row r="631" spans="21:30" ht="39.950000000000003" customHeight="1" x14ac:dyDescent="0.25">
      <c r="U631" s="201"/>
      <c r="V631" s="201"/>
      <c r="W631" s="201"/>
      <c r="X631" s="201"/>
      <c r="Y631" s="201"/>
      <c r="Z631" s="201"/>
      <c r="AA631" s="201"/>
      <c r="AB631" s="201"/>
      <c r="AC631" s="201"/>
      <c r="AD631" s="201"/>
    </row>
    <row r="632" spans="21:30" ht="39.950000000000003" customHeight="1" x14ac:dyDescent="0.25">
      <c r="AC632" s="201"/>
      <c r="AD632" s="201"/>
    </row>
    <row r="633" spans="21:30" ht="39.950000000000003" customHeight="1" x14ac:dyDescent="0.25">
      <c r="AC633" s="201"/>
      <c r="AD633" s="201"/>
    </row>
    <row r="634" spans="21:30" ht="39.950000000000003" customHeight="1" x14ac:dyDescent="0.25">
      <c r="AC634" s="201"/>
      <c r="AD634" s="201"/>
    </row>
    <row r="635" spans="21:30" ht="39.950000000000003" customHeight="1" x14ac:dyDescent="0.25">
      <c r="AC635" s="201"/>
      <c r="AD635" s="201"/>
    </row>
    <row r="636" spans="21:30" ht="39.950000000000003" customHeight="1" x14ac:dyDescent="0.25">
      <c r="AC636" s="201"/>
      <c r="AD636" s="201"/>
    </row>
    <row r="637" spans="21:30" ht="39.950000000000003" customHeight="1" x14ac:dyDescent="0.25">
      <c r="AC637" s="201"/>
      <c r="AD637" s="201"/>
    </row>
    <row r="638" spans="21:30" ht="39.950000000000003" customHeight="1" x14ac:dyDescent="0.25">
      <c r="AC638" s="201"/>
      <c r="AD638" s="201"/>
    </row>
    <row r="639" spans="21:30" ht="39.950000000000003" customHeight="1" x14ac:dyDescent="0.25">
      <c r="AC639" s="201"/>
      <c r="AD639" s="201"/>
    </row>
    <row r="640" spans="21:30" ht="39.950000000000003" customHeight="1" x14ac:dyDescent="0.25">
      <c r="AC640" s="201"/>
      <c r="AD640" s="201"/>
    </row>
    <row r="641" spans="29:30" ht="39.950000000000003" customHeight="1" x14ac:dyDescent="0.25">
      <c r="AC641" s="201"/>
      <c r="AD641" s="201"/>
    </row>
    <row r="642" spans="29:30" ht="39.950000000000003" customHeight="1" x14ac:dyDescent="0.25">
      <c r="AC642" s="201"/>
      <c r="AD642" s="201"/>
    </row>
    <row r="643" spans="29:30" ht="39.950000000000003" customHeight="1" x14ac:dyDescent="0.25">
      <c r="AC643" s="201"/>
      <c r="AD643" s="201"/>
    </row>
    <row r="644" spans="29:30" ht="39.950000000000003" customHeight="1" x14ac:dyDescent="0.25">
      <c r="AC644" s="201"/>
      <c r="AD644" s="201"/>
    </row>
    <row r="645" spans="29:30" ht="39.950000000000003" customHeight="1" x14ac:dyDescent="0.25">
      <c r="AC645" s="201"/>
      <c r="AD645" s="201"/>
    </row>
    <row r="646" spans="29:30" ht="39.950000000000003" customHeight="1" x14ac:dyDescent="0.25">
      <c r="AC646" s="201"/>
      <c r="AD646" s="201"/>
    </row>
    <row r="647" spans="29:30" ht="39.950000000000003" customHeight="1" x14ac:dyDescent="0.25">
      <c r="AC647" s="201"/>
      <c r="AD647" s="201"/>
    </row>
    <row r="648" spans="29:30" ht="39.950000000000003" customHeight="1" x14ac:dyDescent="0.25">
      <c r="AC648" s="201"/>
      <c r="AD648" s="201"/>
    </row>
    <row r="649" spans="29:30" ht="39.950000000000003" customHeight="1" x14ac:dyDescent="0.25">
      <c r="AC649" s="201"/>
      <c r="AD649" s="201"/>
    </row>
  </sheetData>
  <autoFilter ref="A3:T3" xr:uid="{C4F9FDC9-FFE1-4C7A-83F3-8014CBDE0F06}"/>
  <mergeCells count="43">
    <mergeCell ref="A46:A49"/>
    <mergeCell ref="B46:B49"/>
    <mergeCell ref="A50:A57"/>
    <mergeCell ref="B50:B57"/>
    <mergeCell ref="A27:A33"/>
    <mergeCell ref="B27:B33"/>
    <mergeCell ref="A34:A40"/>
    <mergeCell ref="B34:B40"/>
    <mergeCell ref="A42:A44"/>
    <mergeCell ref="B42:B44"/>
    <mergeCell ref="A17:A19"/>
    <mergeCell ref="B17:B19"/>
    <mergeCell ref="A21:A23"/>
    <mergeCell ref="B21:B23"/>
    <mergeCell ref="A24:A26"/>
    <mergeCell ref="B24:B26"/>
    <mergeCell ref="AL1:AL2"/>
    <mergeCell ref="A6:A7"/>
    <mergeCell ref="B6:B7"/>
    <mergeCell ref="A8:A16"/>
    <mergeCell ref="B8:B16"/>
    <mergeCell ref="AI1:AI2"/>
    <mergeCell ref="AJ1:AJ2"/>
    <mergeCell ref="AK1:AK2"/>
    <mergeCell ref="AC1:AC2"/>
    <mergeCell ref="AD1:AD2"/>
    <mergeCell ref="AE1:AE2"/>
    <mergeCell ref="AF1:AF2"/>
    <mergeCell ref="AG1:AG2"/>
    <mergeCell ref="AH1:AH2"/>
    <mergeCell ref="W1:W2"/>
    <mergeCell ref="X1:X2"/>
    <mergeCell ref="Y1:Y2"/>
    <mergeCell ref="Z1:Z2"/>
    <mergeCell ref="AA1:AA2"/>
    <mergeCell ref="AB1:AB2"/>
    <mergeCell ref="V1:V2"/>
    <mergeCell ref="U1:U2"/>
    <mergeCell ref="A1:C1"/>
    <mergeCell ref="D1:J1"/>
    <mergeCell ref="K1:T1"/>
    <mergeCell ref="K2:T2"/>
    <mergeCell ref="A2:J2"/>
  </mergeCells>
  <conditionalFormatting sqref="AE4:AF58">
    <cfRule type="cellIs" dxfId="8" priority="1" stopIfTrue="1" operator="greaterThan">
      <formula>0</formula>
    </cfRule>
    <cfRule type="cellIs" dxfId="7" priority="2" stopIfTrue="1" operator="greaterThan">
      <formula>0</formula>
    </cfRule>
    <cfRule type="cellIs" dxfId="6" priority="3" stopIfTrue="1" operator="greaterThan">
      <formula>0</formula>
    </cfRule>
  </conditionalFormatting>
  <hyperlinks>
    <hyperlink ref="E499" r:id="rId1" display="https://www.havan.com.br/mangueira-para-gas-de-cozinha-glp-1-20m-durin-05207.html" xr:uid="{38687068-F204-461D-9553-C9F048D534EC}"/>
  </hyperlinks>
  <pageMargins left="0.511811024" right="0.511811024" top="0.78740157499999996" bottom="0.78740157499999996" header="0.31496062000000002" footer="0.31496062000000002"/>
  <pageSetup paperSize="9" orientation="portrait" r:id="rId2"/>
  <legacyDrawing r:id="rId3"/>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3F5CF8-7290-487C-A3FD-11714FBAC309}">
  <dimension ref="A1:AL649"/>
  <sheetViews>
    <sheetView topLeftCell="A40" zoomScale="70" zoomScaleNormal="70" workbookViewId="0">
      <selection activeCell="U59" sqref="U59:AI59"/>
    </sheetView>
  </sheetViews>
  <sheetFormatPr defaultColWidth="9.7109375" defaultRowHeight="26.25" x14ac:dyDescent="0.25"/>
  <cols>
    <col min="1" max="1" width="7" style="19" customWidth="1"/>
    <col min="2" max="2" width="14.42578125" style="19" customWidth="1"/>
    <col min="3" max="3" width="10.7109375" style="1" customWidth="1"/>
    <col min="4" max="4" width="33.85546875" style="23" customWidth="1"/>
    <col min="5" max="5" width="23.7109375" style="24" customWidth="1"/>
    <col min="6" max="6" width="19.42578125" style="24" customWidth="1"/>
    <col min="7" max="7" width="14.85546875" style="1" customWidth="1"/>
    <col min="8" max="8" width="10" style="1" customWidth="1"/>
    <col min="9" max="9" width="16.7109375" style="1" customWidth="1"/>
    <col min="10" max="10" width="16.140625" style="17" bestFit="1" customWidth="1"/>
    <col min="11" max="11" width="17.85546875" style="4" bestFit="1" customWidth="1"/>
    <col min="12" max="14" width="13.85546875" style="4" customWidth="1"/>
    <col min="15" max="15" width="18.5703125" style="4" customWidth="1"/>
    <col min="16" max="18" width="13.85546875" style="4" customWidth="1"/>
    <col min="19" max="19" width="13.28515625" style="16" customWidth="1"/>
    <col min="20" max="20" width="12.5703125" style="5" customWidth="1"/>
    <col min="21" max="21" width="15.5703125" style="6" customWidth="1"/>
    <col min="22" max="22" width="17.140625" style="6" customWidth="1"/>
    <col min="23" max="23" width="15.5703125" style="6" customWidth="1"/>
    <col min="24" max="24" width="16.28515625" style="6" customWidth="1"/>
    <col min="25" max="25" width="16.5703125" style="6" customWidth="1"/>
    <col min="26" max="26" width="15.5703125" style="6" customWidth="1"/>
    <col min="27" max="27" width="16.5703125" style="6" customWidth="1"/>
    <col min="28" max="28" width="16" style="6" customWidth="1"/>
    <col min="29" max="32" width="13.7109375" style="6" customWidth="1"/>
    <col min="33" max="38" width="13.7109375" style="2" customWidth="1"/>
    <col min="39" max="16384" width="9.7109375" style="2"/>
  </cols>
  <sheetData>
    <row r="1" spans="1:38" ht="39.950000000000003" customHeight="1" x14ac:dyDescent="0.25">
      <c r="A1" s="296" t="s">
        <v>709</v>
      </c>
      <c r="B1" s="297"/>
      <c r="C1" s="296"/>
      <c r="D1" s="296" t="s">
        <v>465</v>
      </c>
      <c r="E1" s="296"/>
      <c r="F1" s="296"/>
      <c r="G1" s="296"/>
      <c r="H1" s="296"/>
      <c r="I1" s="296"/>
      <c r="J1" s="296"/>
      <c r="K1" s="296" t="s">
        <v>464</v>
      </c>
      <c r="L1" s="297"/>
      <c r="M1" s="297"/>
      <c r="N1" s="297"/>
      <c r="O1" s="297"/>
      <c r="P1" s="297"/>
      <c r="Q1" s="297"/>
      <c r="R1" s="297"/>
      <c r="S1" s="297"/>
      <c r="T1" s="297"/>
      <c r="U1" s="319" t="s">
        <v>794</v>
      </c>
      <c r="V1" s="319" t="s">
        <v>795</v>
      </c>
      <c r="W1" s="319" t="s">
        <v>796</v>
      </c>
      <c r="X1" s="319" t="s">
        <v>797</v>
      </c>
      <c r="Y1" s="319" t="s">
        <v>798</v>
      </c>
      <c r="Z1" s="319" t="s">
        <v>799</v>
      </c>
      <c r="AA1" s="319" t="s">
        <v>800</v>
      </c>
      <c r="AB1" s="319" t="s">
        <v>801</v>
      </c>
      <c r="AC1" s="319" t="s">
        <v>915</v>
      </c>
      <c r="AD1" s="295" t="s">
        <v>466</v>
      </c>
      <c r="AE1" s="295" t="s">
        <v>466</v>
      </c>
      <c r="AF1" s="295" t="s">
        <v>466</v>
      </c>
      <c r="AG1" s="295" t="s">
        <v>466</v>
      </c>
      <c r="AH1" s="295" t="s">
        <v>466</v>
      </c>
      <c r="AI1" s="295" t="s">
        <v>466</v>
      </c>
      <c r="AJ1" s="295" t="s">
        <v>466</v>
      </c>
      <c r="AK1" s="295" t="s">
        <v>466</v>
      </c>
      <c r="AL1" s="295" t="s">
        <v>466</v>
      </c>
    </row>
    <row r="2" spans="1:38" ht="39.950000000000003" customHeight="1" x14ac:dyDescent="0.25">
      <c r="A2" s="302" t="s">
        <v>838</v>
      </c>
      <c r="B2" s="303"/>
      <c r="C2" s="303"/>
      <c r="D2" s="303"/>
      <c r="E2" s="303"/>
      <c r="F2" s="303"/>
      <c r="G2" s="303"/>
      <c r="H2" s="303"/>
      <c r="I2" s="303"/>
      <c r="J2" s="304"/>
      <c r="K2" s="299" t="s">
        <v>720</v>
      </c>
      <c r="L2" s="300"/>
      <c r="M2" s="300"/>
      <c r="N2" s="300"/>
      <c r="O2" s="300"/>
      <c r="P2" s="300"/>
      <c r="Q2" s="300"/>
      <c r="R2" s="300"/>
      <c r="S2" s="300"/>
      <c r="T2" s="301"/>
      <c r="U2" s="320"/>
      <c r="V2" s="320"/>
      <c r="W2" s="320"/>
      <c r="X2" s="320"/>
      <c r="Y2" s="320"/>
      <c r="Z2" s="320"/>
      <c r="AA2" s="320"/>
      <c r="AB2" s="320"/>
      <c r="AC2" s="320"/>
      <c r="AD2" s="295"/>
      <c r="AE2" s="295"/>
      <c r="AF2" s="295"/>
      <c r="AG2" s="295"/>
      <c r="AH2" s="295"/>
      <c r="AI2" s="295"/>
      <c r="AJ2" s="295"/>
      <c r="AK2" s="295"/>
      <c r="AL2" s="295"/>
    </row>
    <row r="3" spans="1:38" s="3" customFormat="1" ht="57.2" customHeight="1" x14ac:dyDescent="0.2">
      <c r="A3" s="20" t="s">
        <v>462</v>
      </c>
      <c r="B3" s="21" t="s">
        <v>6</v>
      </c>
      <c r="C3" s="20" t="s">
        <v>11</v>
      </c>
      <c r="D3" s="20" t="s">
        <v>463</v>
      </c>
      <c r="E3" s="20" t="s">
        <v>16</v>
      </c>
      <c r="F3" s="21" t="s">
        <v>23</v>
      </c>
      <c r="G3" s="21" t="s">
        <v>24</v>
      </c>
      <c r="H3" s="21" t="s">
        <v>25</v>
      </c>
      <c r="I3" s="21" t="s">
        <v>8</v>
      </c>
      <c r="J3" s="22" t="s">
        <v>12</v>
      </c>
      <c r="K3" s="21" t="s">
        <v>13</v>
      </c>
      <c r="L3" s="102" t="s">
        <v>703</v>
      </c>
      <c r="M3" s="102" t="s">
        <v>704</v>
      </c>
      <c r="N3" s="102" t="s">
        <v>699</v>
      </c>
      <c r="O3" s="102" t="s">
        <v>619</v>
      </c>
      <c r="P3" s="102" t="s">
        <v>700</v>
      </c>
      <c r="Q3" s="102" t="s">
        <v>701</v>
      </c>
      <c r="R3" s="102" t="s">
        <v>702</v>
      </c>
      <c r="S3" s="25" t="s">
        <v>0</v>
      </c>
      <c r="T3" s="26" t="s">
        <v>2</v>
      </c>
      <c r="U3" s="209">
        <v>45824</v>
      </c>
      <c r="V3" s="209">
        <v>45824</v>
      </c>
      <c r="W3" s="209">
        <v>45824</v>
      </c>
      <c r="X3" s="209">
        <v>45824</v>
      </c>
      <c r="Y3" s="209">
        <v>45824</v>
      </c>
      <c r="Z3" s="209">
        <v>45824</v>
      </c>
      <c r="AA3" s="209">
        <v>45824</v>
      </c>
      <c r="AB3" s="209">
        <v>45824</v>
      </c>
      <c r="AC3" s="209">
        <v>45980</v>
      </c>
      <c r="AD3" s="28" t="s">
        <v>1</v>
      </c>
      <c r="AE3" s="28" t="s">
        <v>1</v>
      </c>
      <c r="AF3" s="28" t="s">
        <v>1</v>
      </c>
      <c r="AG3" s="28" t="s">
        <v>1</v>
      </c>
      <c r="AH3" s="28" t="s">
        <v>1</v>
      </c>
      <c r="AI3" s="28" t="s">
        <v>1</v>
      </c>
      <c r="AJ3" s="28" t="s">
        <v>1</v>
      </c>
      <c r="AK3" s="28" t="s">
        <v>1</v>
      </c>
      <c r="AL3" s="28" t="s">
        <v>1</v>
      </c>
    </row>
    <row r="4" spans="1:38" ht="39.950000000000003" customHeight="1" x14ac:dyDescent="0.25">
      <c r="A4" s="75">
        <v>1</v>
      </c>
      <c r="B4" s="76" t="s">
        <v>467</v>
      </c>
      <c r="C4" s="77">
        <v>1</v>
      </c>
      <c r="D4" s="78" t="s">
        <v>541</v>
      </c>
      <c r="E4" s="79" t="s">
        <v>468</v>
      </c>
      <c r="F4" s="46" t="s">
        <v>469</v>
      </c>
      <c r="G4" s="54" t="s">
        <v>601</v>
      </c>
      <c r="H4" s="38" t="s">
        <v>597</v>
      </c>
      <c r="I4" s="98">
        <v>33903026</v>
      </c>
      <c r="J4" s="100">
        <v>38.409999999999997</v>
      </c>
      <c r="K4" s="8">
        <v>2</v>
      </c>
      <c r="L4" s="109">
        <f>IF(SUM(U4:AL4)&gt;K4+N4,K4+N4,SUM(U4:AL4))</f>
        <v>0</v>
      </c>
      <c r="M4" s="109">
        <f>(SUM(U4:AL4))</f>
        <v>0</v>
      </c>
      <c r="N4" s="120"/>
      <c r="O4" s="119">
        <f>ROUND(IF(K4*0.25-0.5&lt;0,0,K4*0.25-0.5),0)-R4-P4</f>
        <v>0</v>
      </c>
      <c r="P4" s="120"/>
      <c r="Q4" s="120"/>
      <c r="R4" s="120"/>
      <c r="S4" s="13">
        <f>K4+N4+P4+Q4-M4</f>
        <v>2</v>
      </c>
      <c r="T4" s="14" t="str">
        <f t="shared" ref="T4:T58" si="0">IF(S4&lt;0,"ATENÇÃO","OK")</f>
        <v>OK</v>
      </c>
      <c r="U4" s="197"/>
      <c r="V4" s="197"/>
      <c r="W4" s="197"/>
      <c r="X4" s="204"/>
      <c r="Y4" s="204"/>
      <c r="Z4" s="204"/>
      <c r="AA4" s="204"/>
      <c r="AB4" s="197"/>
      <c r="AC4" s="197"/>
      <c r="AD4" s="30"/>
      <c r="AE4" s="30"/>
      <c r="AF4" s="30"/>
      <c r="AG4" s="31"/>
      <c r="AH4" s="31"/>
      <c r="AI4" s="31"/>
      <c r="AJ4" s="31"/>
      <c r="AK4" s="31"/>
      <c r="AL4" s="31"/>
    </row>
    <row r="5" spans="1:38" ht="39.950000000000003" customHeight="1" x14ac:dyDescent="0.25">
      <c r="A5" s="80">
        <v>2</v>
      </c>
      <c r="B5" s="81" t="s">
        <v>470</v>
      </c>
      <c r="C5" s="82">
        <v>2</v>
      </c>
      <c r="D5" s="83" t="s">
        <v>542</v>
      </c>
      <c r="E5" s="84" t="s">
        <v>471</v>
      </c>
      <c r="F5" s="85" t="s">
        <v>472</v>
      </c>
      <c r="G5" s="97">
        <v>105961017</v>
      </c>
      <c r="H5" s="238" t="s">
        <v>597</v>
      </c>
      <c r="I5" s="99">
        <v>33903017</v>
      </c>
      <c r="J5" s="101">
        <v>33.200000000000003</v>
      </c>
      <c r="K5" s="8">
        <v>20</v>
      </c>
      <c r="L5" s="109">
        <f t="shared" ref="L5:L58" si="1">IF(SUM(U5:AL5)&gt;K5+N5,K5+N5,SUM(U5:AL5))</f>
        <v>10</v>
      </c>
      <c r="M5" s="109">
        <f t="shared" ref="M5:M58" si="2">(SUM(U5:AL5))</f>
        <v>10</v>
      </c>
      <c r="N5" s="120"/>
      <c r="O5" s="119">
        <f t="shared" ref="O5:O58" si="3">ROUND(IF(K5*0.25-0.5&lt;0,0,K5*0.25-0.5),0)-R5-P5</f>
        <v>5</v>
      </c>
      <c r="P5" s="120"/>
      <c r="Q5" s="120"/>
      <c r="R5" s="120"/>
      <c r="S5" s="13">
        <f t="shared" ref="S5:S58" si="4">K5+N5+P5+Q5-M5</f>
        <v>10</v>
      </c>
      <c r="T5" s="14" t="str">
        <f>IF(S5&lt;0,"ATENÇÃO","OK")</f>
        <v>OK</v>
      </c>
      <c r="U5" s="198">
        <v>10</v>
      </c>
      <c r="V5" s="197"/>
      <c r="W5" s="197"/>
      <c r="X5" s="204"/>
      <c r="Y5" s="204"/>
      <c r="Z5" s="204"/>
      <c r="AA5" s="204"/>
      <c r="AB5" s="197"/>
      <c r="AC5" s="197"/>
      <c r="AD5" s="30"/>
      <c r="AE5" s="30"/>
      <c r="AF5" s="30"/>
      <c r="AG5" s="31"/>
      <c r="AH5" s="31"/>
      <c r="AI5" s="31"/>
      <c r="AJ5" s="31"/>
      <c r="AK5" s="31"/>
      <c r="AL5" s="31"/>
    </row>
    <row r="6" spans="1:38" ht="39.950000000000003" customHeight="1" x14ac:dyDescent="0.25">
      <c r="A6" s="305">
        <v>3</v>
      </c>
      <c r="B6" s="307" t="s">
        <v>473</v>
      </c>
      <c r="C6" s="77">
        <v>3</v>
      </c>
      <c r="D6" s="67" t="s">
        <v>543</v>
      </c>
      <c r="E6" s="68" t="s">
        <v>474</v>
      </c>
      <c r="F6" s="46" t="s">
        <v>472</v>
      </c>
      <c r="G6" s="54" t="s">
        <v>602</v>
      </c>
      <c r="H6" s="38" t="s">
        <v>597</v>
      </c>
      <c r="I6" s="98">
        <v>33903017</v>
      </c>
      <c r="J6" s="100">
        <v>36.270000000000003</v>
      </c>
      <c r="K6" s="8">
        <v>60</v>
      </c>
      <c r="L6" s="109">
        <f t="shared" si="1"/>
        <v>10</v>
      </c>
      <c r="M6" s="109">
        <f t="shared" si="2"/>
        <v>10</v>
      </c>
      <c r="N6" s="120"/>
      <c r="O6" s="119">
        <f t="shared" si="3"/>
        <v>15</v>
      </c>
      <c r="P6" s="120"/>
      <c r="Q6" s="120"/>
      <c r="R6" s="120"/>
      <c r="S6" s="13">
        <f t="shared" si="4"/>
        <v>50</v>
      </c>
      <c r="T6" s="14" t="str">
        <f t="shared" si="0"/>
        <v>OK</v>
      </c>
      <c r="U6" s="204"/>
      <c r="V6" s="198">
        <v>10</v>
      </c>
      <c r="W6" s="197"/>
      <c r="X6" s="204"/>
      <c r="Y6" s="204"/>
      <c r="Z6" s="204"/>
      <c r="AA6" s="204"/>
      <c r="AB6" s="197"/>
      <c r="AC6" s="197"/>
      <c r="AD6" s="30"/>
      <c r="AE6" s="30"/>
      <c r="AF6" s="30"/>
      <c r="AG6" s="31"/>
      <c r="AH6" s="31"/>
      <c r="AI6" s="31"/>
      <c r="AJ6" s="31"/>
      <c r="AK6" s="31"/>
      <c r="AL6" s="31"/>
    </row>
    <row r="7" spans="1:38" ht="39.950000000000003" customHeight="1" x14ac:dyDescent="0.25">
      <c r="A7" s="306"/>
      <c r="B7" s="308"/>
      <c r="C7" s="77">
        <v>4</v>
      </c>
      <c r="D7" s="67" t="s">
        <v>544</v>
      </c>
      <c r="E7" s="68" t="s">
        <v>475</v>
      </c>
      <c r="F7" s="46" t="s">
        <v>476</v>
      </c>
      <c r="G7" s="54">
        <v>25097009</v>
      </c>
      <c r="H7" s="38" t="s">
        <v>597</v>
      </c>
      <c r="I7" s="98">
        <v>33903017</v>
      </c>
      <c r="J7" s="100">
        <v>32.130000000000003</v>
      </c>
      <c r="K7" s="8">
        <v>60</v>
      </c>
      <c r="L7" s="109">
        <f t="shared" si="1"/>
        <v>10</v>
      </c>
      <c r="M7" s="109">
        <f t="shared" si="2"/>
        <v>10</v>
      </c>
      <c r="N7" s="120"/>
      <c r="O7" s="119">
        <f t="shared" si="3"/>
        <v>15</v>
      </c>
      <c r="P7" s="120"/>
      <c r="Q7" s="120"/>
      <c r="R7" s="120"/>
      <c r="S7" s="13">
        <f t="shared" si="4"/>
        <v>50</v>
      </c>
      <c r="T7" s="14" t="str">
        <f t="shared" si="0"/>
        <v>OK</v>
      </c>
      <c r="U7" s="204"/>
      <c r="V7" s="198">
        <v>10</v>
      </c>
      <c r="W7" s="197"/>
      <c r="X7" s="204"/>
      <c r="Y7" s="204"/>
      <c r="Z7" s="204"/>
      <c r="AA7" s="204"/>
      <c r="AB7" s="197"/>
      <c r="AC7" s="197"/>
      <c r="AD7" s="30"/>
      <c r="AE7" s="30"/>
      <c r="AF7" s="30"/>
      <c r="AG7" s="31"/>
      <c r="AH7" s="31"/>
      <c r="AI7" s="31"/>
      <c r="AJ7" s="31"/>
      <c r="AK7" s="31"/>
      <c r="AL7" s="31"/>
    </row>
    <row r="8" spans="1:38" ht="39.950000000000003" customHeight="1" x14ac:dyDescent="0.25">
      <c r="A8" s="309">
        <v>4</v>
      </c>
      <c r="B8" s="311" t="s">
        <v>477</v>
      </c>
      <c r="C8" s="82">
        <v>5</v>
      </c>
      <c r="D8" s="83" t="s">
        <v>545</v>
      </c>
      <c r="E8" s="84" t="s">
        <v>478</v>
      </c>
      <c r="F8" s="85" t="s">
        <v>472</v>
      </c>
      <c r="G8" s="97">
        <v>77500014</v>
      </c>
      <c r="H8" s="238" t="s">
        <v>597</v>
      </c>
      <c r="I8" s="99">
        <v>33903017</v>
      </c>
      <c r="J8" s="101">
        <v>28</v>
      </c>
      <c r="K8" s="8">
        <v>60</v>
      </c>
      <c r="L8" s="109">
        <f t="shared" si="1"/>
        <v>10</v>
      </c>
      <c r="M8" s="109">
        <f t="shared" si="2"/>
        <v>10</v>
      </c>
      <c r="N8" s="120">
        <v>-20</v>
      </c>
      <c r="O8" s="119">
        <f t="shared" si="3"/>
        <v>15</v>
      </c>
      <c r="P8" s="120"/>
      <c r="Q8" s="120"/>
      <c r="R8" s="120"/>
      <c r="S8" s="13">
        <f t="shared" si="4"/>
        <v>30</v>
      </c>
      <c r="T8" s="14" t="str">
        <f t="shared" si="0"/>
        <v>OK</v>
      </c>
      <c r="U8" s="204"/>
      <c r="V8" s="197"/>
      <c r="W8" s="198">
        <v>10</v>
      </c>
      <c r="X8" s="204"/>
      <c r="Y8" s="204"/>
      <c r="Z8" s="204"/>
      <c r="AA8" s="204"/>
      <c r="AB8" s="197"/>
      <c r="AC8" s="197"/>
      <c r="AD8" s="30"/>
      <c r="AE8" s="30"/>
      <c r="AF8" s="30"/>
      <c r="AG8" s="31"/>
      <c r="AH8" s="31"/>
      <c r="AI8" s="31"/>
      <c r="AJ8" s="31"/>
      <c r="AK8" s="31"/>
      <c r="AL8" s="31"/>
    </row>
    <row r="9" spans="1:38" ht="39.950000000000003" customHeight="1" x14ac:dyDescent="0.25">
      <c r="A9" s="310"/>
      <c r="B9" s="312"/>
      <c r="C9" s="82">
        <v>6</v>
      </c>
      <c r="D9" s="86" t="s">
        <v>546</v>
      </c>
      <c r="E9" s="87" t="s">
        <v>479</v>
      </c>
      <c r="F9" s="88" t="s">
        <v>480</v>
      </c>
      <c r="G9" s="97">
        <v>77500014</v>
      </c>
      <c r="H9" s="238" t="s">
        <v>597</v>
      </c>
      <c r="I9" s="99" t="s">
        <v>600</v>
      </c>
      <c r="J9" s="101">
        <v>665</v>
      </c>
      <c r="K9" s="8">
        <v>60</v>
      </c>
      <c r="L9" s="109">
        <f t="shared" si="1"/>
        <v>0</v>
      </c>
      <c r="M9" s="109">
        <f t="shared" si="2"/>
        <v>0</v>
      </c>
      <c r="N9" s="120"/>
      <c r="O9" s="119">
        <f t="shared" si="3"/>
        <v>15</v>
      </c>
      <c r="P9" s="120"/>
      <c r="Q9" s="120"/>
      <c r="R9" s="120"/>
      <c r="S9" s="13">
        <f t="shared" si="4"/>
        <v>60</v>
      </c>
      <c r="T9" s="14" t="str">
        <f t="shared" si="0"/>
        <v>OK</v>
      </c>
      <c r="U9" s="204"/>
      <c r="V9" s="197"/>
      <c r="W9" s="197"/>
      <c r="X9" s="204"/>
      <c r="Y9" s="204"/>
      <c r="Z9" s="204"/>
      <c r="AA9" s="204"/>
      <c r="AB9" s="197"/>
      <c r="AC9" s="197"/>
      <c r="AD9" s="30"/>
      <c r="AE9" s="30"/>
      <c r="AF9" s="30"/>
      <c r="AG9" s="31"/>
      <c r="AH9" s="31"/>
      <c r="AI9" s="31"/>
      <c r="AJ9" s="31"/>
      <c r="AK9" s="31"/>
      <c r="AL9" s="31"/>
    </row>
    <row r="10" spans="1:38" ht="39.950000000000003" customHeight="1" x14ac:dyDescent="0.25">
      <c r="A10" s="310"/>
      <c r="B10" s="312"/>
      <c r="C10" s="82">
        <v>7</v>
      </c>
      <c r="D10" s="89" t="s">
        <v>547</v>
      </c>
      <c r="E10" s="87" t="s">
        <v>481</v>
      </c>
      <c r="F10" s="88" t="s">
        <v>480</v>
      </c>
      <c r="G10" s="97">
        <v>77500014</v>
      </c>
      <c r="H10" s="238" t="s">
        <v>597</v>
      </c>
      <c r="I10" s="99" t="s">
        <v>600</v>
      </c>
      <c r="J10" s="101">
        <v>246</v>
      </c>
      <c r="K10" s="8">
        <v>10</v>
      </c>
      <c r="L10" s="109">
        <f t="shared" si="1"/>
        <v>0</v>
      </c>
      <c r="M10" s="109">
        <f t="shared" si="2"/>
        <v>0</v>
      </c>
      <c r="N10" s="120"/>
      <c r="O10" s="119">
        <f t="shared" si="3"/>
        <v>2</v>
      </c>
      <c r="P10" s="120"/>
      <c r="Q10" s="120"/>
      <c r="R10" s="120"/>
      <c r="S10" s="13">
        <f t="shared" si="4"/>
        <v>10</v>
      </c>
      <c r="T10" s="14" t="str">
        <f t="shared" si="0"/>
        <v>OK</v>
      </c>
      <c r="U10" s="204"/>
      <c r="V10" s="197"/>
      <c r="W10" s="197"/>
      <c r="X10" s="204"/>
      <c r="Y10" s="204"/>
      <c r="Z10" s="204"/>
      <c r="AA10" s="204"/>
      <c r="AB10" s="197"/>
      <c r="AC10" s="197"/>
      <c r="AD10" s="30"/>
      <c r="AE10" s="30"/>
      <c r="AF10" s="30"/>
      <c r="AG10" s="31"/>
      <c r="AH10" s="31"/>
      <c r="AI10" s="31"/>
      <c r="AJ10" s="31"/>
      <c r="AK10" s="31"/>
      <c r="AL10" s="31"/>
    </row>
    <row r="11" spans="1:38" ht="39.950000000000003" customHeight="1" x14ac:dyDescent="0.25">
      <c r="A11" s="310"/>
      <c r="B11" s="312"/>
      <c r="C11" s="82">
        <v>8</v>
      </c>
      <c r="D11" s="90" t="s">
        <v>548</v>
      </c>
      <c r="E11" s="87" t="s">
        <v>482</v>
      </c>
      <c r="F11" s="85" t="s">
        <v>472</v>
      </c>
      <c r="G11" s="97">
        <v>125377006</v>
      </c>
      <c r="H11" s="238" t="s">
        <v>597</v>
      </c>
      <c r="I11" s="97">
        <v>33903017</v>
      </c>
      <c r="J11" s="101">
        <v>30</v>
      </c>
      <c r="K11" s="8">
        <v>60</v>
      </c>
      <c r="L11" s="109">
        <f t="shared" si="1"/>
        <v>10</v>
      </c>
      <c r="M11" s="109">
        <f t="shared" si="2"/>
        <v>10</v>
      </c>
      <c r="N11" s="120"/>
      <c r="O11" s="119">
        <f t="shared" si="3"/>
        <v>15</v>
      </c>
      <c r="P11" s="120"/>
      <c r="Q11" s="120"/>
      <c r="R11" s="120"/>
      <c r="S11" s="13">
        <f t="shared" si="4"/>
        <v>50</v>
      </c>
      <c r="T11" s="14" t="str">
        <f t="shared" si="0"/>
        <v>OK</v>
      </c>
      <c r="U11" s="204"/>
      <c r="V11" s="197"/>
      <c r="W11" s="198">
        <v>10</v>
      </c>
      <c r="X11" s="204"/>
      <c r="Y11" s="204"/>
      <c r="Z11" s="204"/>
      <c r="AA11" s="197"/>
      <c r="AB11" s="197"/>
      <c r="AC11" s="197"/>
      <c r="AD11" s="30"/>
      <c r="AE11" s="30"/>
      <c r="AF11" s="30"/>
      <c r="AG11" s="31"/>
      <c r="AH11" s="31"/>
      <c r="AI11" s="31"/>
      <c r="AJ11" s="31"/>
      <c r="AK11" s="31"/>
      <c r="AL11" s="31"/>
    </row>
    <row r="12" spans="1:38" ht="39.950000000000003" customHeight="1" x14ac:dyDescent="0.25">
      <c r="A12" s="310"/>
      <c r="B12" s="312"/>
      <c r="C12" s="82">
        <v>9</v>
      </c>
      <c r="D12" s="86" t="s">
        <v>549</v>
      </c>
      <c r="E12" s="91" t="s">
        <v>483</v>
      </c>
      <c r="F12" s="85" t="s">
        <v>472</v>
      </c>
      <c r="G12" s="97">
        <v>125377006</v>
      </c>
      <c r="H12" s="238" t="s">
        <v>597</v>
      </c>
      <c r="I12" s="97">
        <v>33903017</v>
      </c>
      <c r="J12" s="101">
        <v>930</v>
      </c>
      <c r="K12" s="8">
        <v>60</v>
      </c>
      <c r="L12" s="109">
        <f t="shared" si="1"/>
        <v>0</v>
      </c>
      <c r="M12" s="109">
        <f t="shared" si="2"/>
        <v>0</v>
      </c>
      <c r="N12" s="120"/>
      <c r="O12" s="119">
        <f t="shared" si="3"/>
        <v>15</v>
      </c>
      <c r="P12" s="120"/>
      <c r="Q12" s="120"/>
      <c r="R12" s="120"/>
      <c r="S12" s="13">
        <f t="shared" si="4"/>
        <v>60</v>
      </c>
      <c r="T12" s="14" t="str">
        <f t="shared" si="0"/>
        <v>OK</v>
      </c>
      <c r="U12" s="204"/>
      <c r="V12" s="197"/>
      <c r="W12" s="197"/>
      <c r="X12" s="204"/>
      <c r="Y12" s="204"/>
      <c r="Z12" s="204"/>
      <c r="AA12" s="204"/>
      <c r="AB12" s="197"/>
      <c r="AC12" s="197"/>
      <c r="AD12" s="30"/>
      <c r="AE12" s="30"/>
      <c r="AF12" s="30"/>
      <c r="AG12" s="31"/>
      <c r="AH12" s="31"/>
      <c r="AI12" s="31"/>
      <c r="AJ12" s="31"/>
      <c r="AK12" s="31"/>
      <c r="AL12" s="31"/>
    </row>
    <row r="13" spans="1:38" ht="39.950000000000003" customHeight="1" x14ac:dyDescent="0.25">
      <c r="A13" s="310"/>
      <c r="B13" s="312"/>
      <c r="C13" s="82">
        <v>10</v>
      </c>
      <c r="D13" s="92" t="s">
        <v>550</v>
      </c>
      <c r="E13" s="91" t="s">
        <v>484</v>
      </c>
      <c r="F13" s="85" t="s">
        <v>472</v>
      </c>
      <c r="G13" s="97">
        <v>125377006</v>
      </c>
      <c r="H13" s="238" t="s">
        <v>597</v>
      </c>
      <c r="I13" s="97">
        <v>33903047</v>
      </c>
      <c r="J13" s="101">
        <v>380</v>
      </c>
      <c r="K13" s="8">
        <v>50</v>
      </c>
      <c r="L13" s="109">
        <f t="shared" si="1"/>
        <v>0</v>
      </c>
      <c r="M13" s="109">
        <f t="shared" si="2"/>
        <v>0</v>
      </c>
      <c r="N13" s="120"/>
      <c r="O13" s="119">
        <f t="shared" si="3"/>
        <v>12</v>
      </c>
      <c r="P13" s="120"/>
      <c r="Q13" s="120"/>
      <c r="R13" s="120"/>
      <c r="S13" s="13">
        <f t="shared" si="4"/>
        <v>50</v>
      </c>
      <c r="T13" s="14" t="str">
        <f t="shared" si="0"/>
        <v>OK</v>
      </c>
      <c r="U13" s="204"/>
      <c r="V13" s="197"/>
      <c r="W13" s="197"/>
      <c r="X13" s="204"/>
      <c r="Y13" s="204"/>
      <c r="Z13" s="204"/>
      <c r="AA13" s="204"/>
      <c r="AB13" s="197"/>
      <c r="AC13" s="197"/>
      <c r="AD13" s="30"/>
      <c r="AE13" s="30"/>
      <c r="AF13" s="30"/>
      <c r="AG13" s="31"/>
      <c r="AH13" s="31"/>
      <c r="AI13" s="31"/>
      <c r="AJ13" s="31"/>
      <c r="AK13" s="31"/>
      <c r="AL13" s="31"/>
    </row>
    <row r="14" spans="1:38" ht="110.25" x14ac:dyDescent="0.25">
      <c r="A14" s="310"/>
      <c r="B14" s="312"/>
      <c r="C14" s="82">
        <v>11</v>
      </c>
      <c r="D14" s="90" t="s">
        <v>551</v>
      </c>
      <c r="E14" s="91" t="s">
        <v>485</v>
      </c>
      <c r="F14" s="85" t="s">
        <v>472</v>
      </c>
      <c r="G14" s="97">
        <v>125377006</v>
      </c>
      <c r="H14" s="238" t="s">
        <v>597</v>
      </c>
      <c r="I14" s="97">
        <v>33903047</v>
      </c>
      <c r="J14" s="101">
        <v>31</v>
      </c>
      <c r="K14" s="8">
        <v>5</v>
      </c>
      <c r="L14" s="109">
        <f t="shared" si="1"/>
        <v>0</v>
      </c>
      <c r="M14" s="109">
        <f t="shared" si="2"/>
        <v>0</v>
      </c>
      <c r="N14" s="120"/>
      <c r="O14" s="119">
        <f t="shared" si="3"/>
        <v>1</v>
      </c>
      <c r="P14" s="120"/>
      <c r="Q14" s="120"/>
      <c r="R14" s="120"/>
      <c r="S14" s="13">
        <f t="shared" si="4"/>
        <v>5</v>
      </c>
      <c r="T14" s="14" t="str">
        <f t="shared" si="0"/>
        <v>OK</v>
      </c>
      <c r="U14" s="204"/>
      <c r="V14" s="197"/>
      <c r="W14" s="197"/>
      <c r="X14" s="204"/>
      <c r="Y14" s="205"/>
      <c r="Z14" s="204"/>
      <c r="AA14" s="204"/>
      <c r="AB14" s="197"/>
      <c r="AC14" s="197"/>
      <c r="AD14" s="30"/>
      <c r="AE14" s="30"/>
      <c r="AF14" s="30"/>
      <c r="AG14" s="31"/>
      <c r="AH14" s="31"/>
      <c r="AI14" s="31"/>
      <c r="AJ14" s="31"/>
      <c r="AK14" s="31"/>
      <c r="AL14" s="31"/>
    </row>
    <row r="15" spans="1:38" ht="39.950000000000003" customHeight="1" x14ac:dyDescent="0.25">
      <c r="A15" s="310"/>
      <c r="B15" s="312"/>
      <c r="C15" s="82">
        <v>12</v>
      </c>
      <c r="D15" s="86" t="s">
        <v>552</v>
      </c>
      <c r="E15" s="87" t="s">
        <v>486</v>
      </c>
      <c r="F15" s="85" t="s">
        <v>472</v>
      </c>
      <c r="G15" s="97">
        <v>504220065</v>
      </c>
      <c r="H15" s="238" t="s">
        <v>597</v>
      </c>
      <c r="I15" s="99" t="s">
        <v>600</v>
      </c>
      <c r="J15" s="101">
        <v>150</v>
      </c>
      <c r="K15" s="8">
        <v>20</v>
      </c>
      <c r="L15" s="109">
        <f t="shared" si="1"/>
        <v>5</v>
      </c>
      <c r="M15" s="109">
        <f t="shared" si="2"/>
        <v>5</v>
      </c>
      <c r="N15" s="120"/>
      <c r="O15" s="119">
        <f t="shared" si="3"/>
        <v>5</v>
      </c>
      <c r="P15" s="120"/>
      <c r="Q15" s="120"/>
      <c r="R15" s="120"/>
      <c r="S15" s="13">
        <f t="shared" si="4"/>
        <v>15</v>
      </c>
      <c r="T15" s="14" t="str">
        <f t="shared" si="0"/>
        <v>OK</v>
      </c>
      <c r="U15" s="204"/>
      <c r="V15" s="197"/>
      <c r="W15" s="198">
        <v>5</v>
      </c>
      <c r="X15" s="204"/>
      <c r="Y15" s="205"/>
      <c r="Z15" s="204"/>
      <c r="AA15" s="204"/>
      <c r="AB15" s="197"/>
      <c r="AC15" s="197"/>
      <c r="AD15" s="30"/>
      <c r="AE15" s="30"/>
      <c r="AF15" s="30"/>
      <c r="AG15" s="31"/>
      <c r="AH15" s="31"/>
      <c r="AI15" s="31"/>
      <c r="AJ15" s="31"/>
      <c r="AK15" s="31"/>
      <c r="AL15" s="31"/>
    </row>
    <row r="16" spans="1:38" ht="39.950000000000003" customHeight="1" x14ac:dyDescent="0.25">
      <c r="A16" s="310"/>
      <c r="B16" s="313"/>
      <c r="C16" s="82">
        <v>13</v>
      </c>
      <c r="D16" s="92" t="s">
        <v>553</v>
      </c>
      <c r="E16" s="91" t="s">
        <v>487</v>
      </c>
      <c r="F16" s="85" t="s">
        <v>472</v>
      </c>
      <c r="G16" s="97">
        <v>504220065</v>
      </c>
      <c r="H16" s="238" t="s">
        <v>597</v>
      </c>
      <c r="I16" s="99" t="s">
        <v>600</v>
      </c>
      <c r="J16" s="101">
        <v>285</v>
      </c>
      <c r="K16" s="8">
        <v>20</v>
      </c>
      <c r="L16" s="109">
        <f t="shared" si="1"/>
        <v>0</v>
      </c>
      <c r="M16" s="109">
        <f t="shared" si="2"/>
        <v>0</v>
      </c>
      <c r="N16" s="120"/>
      <c r="O16" s="119">
        <f t="shared" si="3"/>
        <v>5</v>
      </c>
      <c r="P16" s="120"/>
      <c r="Q16" s="120"/>
      <c r="R16" s="120"/>
      <c r="S16" s="13">
        <f t="shared" si="4"/>
        <v>20</v>
      </c>
      <c r="T16" s="14" t="str">
        <f t="shared" si="0"/>
        <v>OK</v>
      </c>
      <c r="U16" s="197"/>
      <c r="V16" s="197"/>
      <c r="W16" s="197"/>
      <c r="X16" s="204"/>
      <c r="Y16" s="205"/>
      <c r="Z16" s="204"/>
      <c r="AA16" s="204"/>
      <c r="AB16" s="197"/>
      <c r="AC16" s="197"/>
      <c r="AD16" s="30"/>
      <c r="AE16" s="30"/>
      <c r="AF16" s="30"/>
      <c r="AG16" s="31"/>
      <c r="AH16" s="31"/>
      <c r="AI16" s="31"/>
      <c r="AJ16" s="31"/>
      <c r="AK16" s="31"/>
      <c r="AL16" s="31"/>
    </row>
    <row r="17" spans="1:38" ht="39.950000000000003" customHeight="1" x14ac:dyDescent="0.25">
      <c r="A17" s="305">
        <v>5</v>
      </c>
      <c r="B17" s="307" t="s">
        <v>488</v>
      </c>
      <c r="C17" s="77">
        <v>14</v>
      </c>
      <c r="D17" s="67" t="s">
        <v>554</v>
      </c>
      <c r="E17" s="68" t="s">
        <v>489</v>
      </c>
      <c r="F17" s="46" t="s">
        <v>472</v>
      </c>
      <c r="G17" s="54">
        <v>79588061</v>
      </c>
      <c r="H17" s="38" t="s">
        <v>597</v>
      </c>
      <c r="I17" s="54">
        <v>33903017</v>
      </c>
      <c r="J17" s="100">
        <v>501.2</v>
      </c>
      <c r="K17" s="8"/>
      <c r="L17" s="109">
        <f t="shared" si="1"/>
        <v>0</v>
      </c>
      <c r="M17" s="109">
        <f t="shared" si="2"/>
        <v>0</v>
      </c>
      <c r="N17" s="120"/>
      <c r="O17" s="119">
        <f t="shared" si="3"/>
        <v>0</v>
      </c>
      <c r="P17" s="120"/>
      <c r="Q17" s="120"/>
      <c r="R17" s="120"/>
      <c r="S17" s="13">
        <f t="shared" si="4"/>
        <v>0</v>
      </c>
      <c r="T17" s="14" t="str">
        <f t="shared" si="0"/>
        <v>OK</v>
      </c>
      <c r="U17" s="197"/>
      <c r="V17" s="197"/>
      <c r="W17" s="197"/>
      <c r="X17" s="204"/>
      <c r="Y17" s="205"/>
      <c r="Z17" s="204"/>
      <c r="AA17" s="204"/>
      <c r="AB17" s="197"/>
      <c r="AC17" s="197"/>
      <c r="AD17" s="30"/>
      <c r="AE17" s="30"/>
      <c r="AF17" s="30"/>
      <c r="AG17" s="31"/>
      <c r="AH17" s="31"/>
      <c r="AI17" s="31"/>
      <c r="AJ17" s="31"/>
      <c r="AK17" s="31"/>
      <c r="AL17" s="31"/>
    </row>
    <row r="18" spans="1:38" ht="39.950000000000003" customHeight="1" x14ac:dyDescent="0.25">
      <c r="A18" s="306"/>
      <c r="B18" s="314"/>
      <c r="C18" s="77">
        <v>15</v>
      </c>
      <c r="D18" s="67" t="s">
        <v>555</v>
      </c>
      <c r="E18" s="68" t="s">
        <v>490</v>
      </c>
      <c r="F18" s="46" t="s">
        <v>472</v>
      </c>
      <c r="G18" s="54">
        <v>79588061</v>
      </c>
      <c r="H18" s="38" t="s">
        <v>597</v>
      </c>
      <c r="I18" s="54">
        <v>33903017</v>
      </c>
      <c r="J18" s="100">
        <v>677.7</v>
      </c>
      <c r="K18" s="8">
        <v>4</v>
      </c>
      <c r="L18" s="109">
        <f t="shared" si="1"/>
        <v>0</v>
      </c>
      <c r="M18" s="109">
        <f t="shared" si="2"/>
        <v>0</v>
      </c>
      <c r="N18" s="120"/>
      <c r="O18" s="119">
        <f t="shared" si="3"/>
        <v>1</v>
      </c>
      <c r="P18" s="120"/>
      <c r="Q18" s="120"/>
      <c r="R18" s="120"/>
      <c r="S18" s="13">
        <f t="shared" si="4"/>
        <v>4</v>
      </c>
      <c r="T18" s="14" t="str">
        <f t="shared" si="0"/>
        <v>OK</v>
      </c>
      <c r="U18" s="197"/>
      <c r="V18" s="197"/>
      <c r="W18" s="197"/>
      <c r="X18" s="204"/>
      <c r="Y18" s="205"/>
      <c r="Z18" s="204"/>
      <c r="AA18" s="204"/>
      <c r="AB18" s="197"/>
      <c r="AC18" s="197"/>
      <c r="AD18" s="30"/>
      <c r="AE18" s="30"/>
      <c r="AF18" s="30"/>
      <c r="AG18" s="31"/>
      <c r="AH18" s="31"/>
      <c r="AI18" s="31"/>
      <c r="AJ18" s="31"/>
      <c r="AK18" s="31"/>
      <c r="AL18" s="31"/>
    </row>
    <row r="19" spans="1:38" ht="39.950000000000003" customHeight="1" x14ac:dyDescent="0.25">
      <c r="A19" s="306"/>
      <c r="B19" s="308"/>
      <c r="C19" s="77">
        <v>16</v>
      </c>
      <c r="D19" s="67" t="s">
        <v>556</v>
      </c>
      <c r="E19" s="68" t="s">
        <v>491</v>
      </c>
      <c r="F19" s="46" t="s">
        <v>472</v>
      </c>
      <c r="G19" s="54">
        <v>79588061</v>
      </c>
      <c r="H19" s="38" t="s">
        <v>597</v>
      </c>
      <c r="I19" s="54" t="s">
        <v>15</v>
      </c>
      <c r="J19" s="100">
        <v>460.2</v>
      </c>
      <c r="K19" s="8"/>
      <c r="L19" s="109">
        <f t="shared" si="1"/>
        <v>0</v>
      </c>
      <c r="M19" s="109">
        <f t="shared" si="2"/>
        <v>0</v>
      </c>
      <c r="N19" s="120"/>
      <c r="O19" s="119">
        <f t="shared" si="3"/>
        <v>0</v>
      </c>
      <c r="P19" s="120"/>
      <c r="Q19" s="120"/>
      <c r="R19" s="120"/>
      <c r="S19" s="13">
        <f t="shared" si="4"/>
        <v>0</v>
      </c>
      <c r="T19" s="14" t="str">
        <f t="shared" si="0"/>
        <v>OK</v>
      </c>
      <c r="U19" s="197"/>
      <c r="V19" s="197"/>
      <c r="W19" s="197"/>
      <c r="X19" s="204"/>
      <c r="Y19" s="205"/>
      <c r="Z19" s="204"/>
      <c r="AA19" s="204"/>
      <c r="AB19" s="197"/>
      <c r="AC19" s="197"/>
      <c r="AD19" s="30"/>
      <c r="AE19" s="30"/>
      <c r="AF19" s="30"/>
      <c r="AG19" s="31"/>
      <c r="AH19" s="31"/>
      <c r="AI19" s="31"/>
      <c r="AJ19" s="31"/>
      <c r="AK19" s="31"/>
      <c r="AL19" s="31"/>
    </row>
    <row r="20" spans="1:38" ht="39.950000000000003" customHeight="1" x14ac:dyDescent="0.25">
      <c r="A20" s="80">
        <v>6</v>
      </c>
      <c r="B20" s="81" t="s">
        <v>470</v>
      </c>
      <c r="C20" s="82">
        <v>17</v>
      </c>
      <c r="D20" s="90" t="s">
        <v>557</v>
      </c>
      <c r="E20" s="91" t="s">
        <v>492</v>
      </c>
      <c r="F20" s="85" t="s">
        <v>472</v>
      </c>
      <c r="G20" s="97">
        <v>504220069</v>
      </c>
      <c r="H20" s="238" t="s">
        <v>597</v>
      </c>
      <c r="I20" s="97">
        <v>33903017</v>
      </c>
      <c r="J20" s="101">
        <v>621.25</v>
      </c>
      <c r="K20" s="8">
        <v>5</v>
      </c>
      <c r="L20" s="109">
        <f t="shared" si="1"/>
        <v>2</v>
      </c>
      <c r="M20" s="109">
        <f t="shared" si="2"/>
        <v>2</v>
      </c>
      <c r="N20" s="120"/>
      <c r="O20" s="119">
        <f t="shared" si="3"/>
        <v>1</v>
      </c>
      <c r="P20" s="120"/>
      <c r="Q20" s="120"/>
      <c r="R20" s="120"/>
      <c r="S20" s="13">
        <f t="shared" si="4"/>
        <v>3</v>
      </c>
      <c r="T20" s="14" t="str">
        <f t="shared" si="0"/>
        <v>OK</v>
      </c>
      <c r="U20" s="201"/>
      <c r="V20" s="197"/>
      <c r="W20" s="197"/>
      <c r="X20" s="198">
        <v>2</v>
      </c>
      <c r="Y20" s="205"/>
      <c r="Z20" s="204"/>
      <c r="AA20" s="204"/>
      <c r="AB20" s="197"/>
      <c r="AC20" s="197"/>
      <c r="AD20" s="30"/>
      <c r="AE20" s="30"/>
      <c r="AF20" s="30"/>
      <c r="AG20" s="31"/>
      <c r="AH20" s="31"/>
      <c r="AI20" s="31"/>
      <c r="AJ20" s="31"/>
      <c r="AK20" s="31"/>
      <c r="AL20" s="31"/>
    </row>
    <row r="21" spans="1:38" ht="39.950000000000003" customHeight="1" x14ac:dyDescent="0.25">
      <c r="A21" s="305">
        <v>9</v>
      </c>
      <c r="B21" s="307" t="s">
        <v>493</v>
      </c>
      <c r="C21" s="77">
        <v>26</v>
      </c>
      <c r="D21" s="78" t="s">
        <v>558</v>
      </c>
      <c r="E21" s="79" t="s">
        <v>494</v>
      </c>
      <c r="F21" s="46" t="s">
        <v>472</v>
      </c>
      <c r="G21" s="54" t="s">
        <v>596</v>
      </c>
      <c r="H21" s="38" t="s">
        <v>597</v>
      </c>
      <c r="I21" s="54">
        <v>33903017</v>
      </c>
      <c r="J21" s="100">
        <v>105</v>
      </c>
      <c r="K21" s="8">
        <v>20</v>
      </c>
      <c r="L21" s="109">
        <f t="shared" si="1"/>
        <v>0</v>
      </c>
      <c r="M21" s="109">
        <f t="shared" si="2"/>
        <v>0</v>
      </c>
      <c r="N21" s="120"/>
      <c r="O21" s="119">
        <f t="shared" si="3"/>
        <v>5</v>
      </c>
      <c r="P21" s="120"/>
      <c r="Q21" s="120"/>
      <c r="R21" s="120"/>
      <c r="S21" s="13">
        <f t="shared" si="4"/>
        <v>20</v>
      </c>
      <c r="T21" s="14" t="str">
        <f t="shared" si="0"/>
        <v>OK</v>
      </c>
      <c r="U21" s="197"/>
      <c r="V21" s="197"/>
      <c r="W21" s="197"/>
      <c r="X21" s="204"/>
      <c r="Y21" s="205"/>
      <c r="Z21" s="204"/>
      <c r="AA21" s="204"/>
      <c r="AB21" s="197"/>
      <c r="AC21" s="197"/>
      <c r="AD21" s="30"/>
      <c r="AE21" s="30"/>
      <c r="AF21" s="30"/>
      <c r="AG21" s="31"/>
      <c r="AH21" s="31"/>
      <c r="AI21" s="31"/>
      <c r="AJ21" s="31"/>
      <c r="AK21" s="31"/>
      <c r="AL21" s="31"/>
    </row>
    <row r="22" spans="1:38" ht="39.950000000000003" customHeight="1" x14ac:dyDescent="0.25">
      <c r="A22" s="306"/>
      <c r="B22" s="314"/>
      <c r="C22" s="77">
        <v>27</v>
      </c>
      <c r="D22" s="93" t="s">
        <v>559</v>
      </c>
      <c r="E22" s="94" t="s">
        <v>495</v>
      </c>
      <c r="F22" s="43" t="s">
        <v>472</v>
      </c>
      <c r="G22" s="54">
        <v>105392001</v>
      </c>
      <c r="H22" s="38" t="s">
        <v>597</v>
      </c>
      <c r="I22" s="54">
        <v>33903017</v>
      </c>
      <c r="J22" s="100">
        <v>450.09</v>
      </c>
      <c r="K22" s="8">
        <v>20</v>
      </c>
      <c r="L22" s="109">
        <f t="shared" si="1"/>
        <v>0</v>
      </c>
      <c r="M22" s="109">
        <f t="shared" si="2"/>
        <v>0</v>
      </c>
      <c r="N22" s="120"/>
      <c r="O22" s="119">
        <f t="shared" si="3"/>
        <v>5</v>
      </c>
      <c r="P22" s="120"/>
      <c r="Q22" s="120"/>
      <c r="R22" s="120"/>
      <c r="S22" s="13">
        <f t="shared" si="4"/>
        <v>20</v>
      </c>
      <c r="T22" s="14" t="str">
        <f t="shared" si="0"/>
        <v>OK</v>
      </c>
      <c r="U22" s="197"/>
      <c r="V22" s="197"/>
      <c r="W22" s="197"/>
      <c r="X22" s="204"/>
      <c r="Y22" s="205"/>
      <c r="Z22" s="204"/>
      <c r="AA22" s="204"/>
      <c r="AB22" s="197"/>
      <c r="AC22" s="197"/>
      <c r="AD22" s="30"/>
      <c r="AE22" s="30"/>
      <c r="AF22" s="30"/>
      <c r="AG22" s="31"/>
      <c r="AH22" s="31"/>
      <c r="AI22" s="31"/>
      <c r="AJ22" s="31"/>
      <c r="AK22" s="31"/>
      <c r="AL22" s="31"/>
    </row>
    <row r="23" spans="1:38" ht="39.950000000000003" customHeight="1" x14ac:dyDescent="0.25">
      <c r="A23" s="306"/>
      <c r="B23" s="308"/>
      <c r="C23" s="77">
        <v>28</v>
      </c>
      <c r="D23" s="67" t="s">
        <v>560</v>
      </c>
      <c r="E23" s="68" t="s">
        <v>496</v>
      </c>
      <c r="F23" s="43" t="s">
        <v>497</v>
      </c>
      <c r="G23" s="54">
        <v>105392001</v>
      </c>
      <c r="H23" s="38" t="s">
        <v>597</v>
      </c>
      <c r="I23" s="54">
        <v>33903017</v>
      </c>
      <c r="J23" s="100">
        <v>1371</v>
      </c>
      <c r="K23" s="8">
        <v>4</v>
      </c>
      <c r="L23" s="109">
        <f t="shared" si="1"/>
        <v>0</v>
      </c>
      <c r="M23" s="109">
        <f t="shared" si="2"/>
        <v>0</v>
      </c>
      <c r="N23" s="120"/>
      <c r="O23" s="119">
        <f t="shared" si="3"/>
        <v>1</v>
      </c>
      <c r="P23" s="120"/>
      <c r="Q23" s="120"/>
      <c r="R23" s="120"/>
      <c r="S23" s="13">
        <f t="shared" si="4"/>
        <v>4</v>
      </c>
      <c r="T23" s="14" t="str">
        <f t="shared" si="0"/>
        <v>OK</v>
      </c>
      <c r="U23" s="197"/>
      <c r="V23" s="197"/>
      <c r="W23" s="197"/>
      <c r="X23" s="204"/>
      <c r="Y23" s="205"/>
      <c r="Z23" s="204"/>
      <c r="AA23" s="204"/>
      <c r="AB23" s="197"/>
      <c r="AC23" s="197"/>
      <c r="AD23" s="30"/>
      <c r="AE23" s="30"/>
      <c r="AF23" s="30"/>
      <c r="AG23" s="31"/>
      <c r="AH23" s="31"/>
      <c r="AI23" s="31"/>
      <c r="AJ23" s="31"/>
      <c r="AK23" s="31"/>
      <c r="AL23" s="31"/>
    </row>
    <row r="24" spans="1:38" ht="39.950000000000003" customHeight="1" x14ac:dyDescent="0.25">
      <c r="A24" s="309">
        <v>10</v>
      </c>
      <c r="B24" s="311" t="s">
        <v>498</v>
      </c>
      <c r="C24" s="82">
        <v>29</v>
      </c>
      <c r="D24" s="83" t="s">
        <v>561</v>
      </c>
      <c r="E24" s="84" t="s">
        <v>499</v>
      </c>
      <c r="F24" s="85" t="s">
        <v>383</v>
      </c>
      <c r="G24" s="97" t="s">
        <v>598</v>
      </c>
      <c r="H24" s="238" t="s">
        <v>597</v>
      </c>
      <c r="I24" s="97">
        <v>33903029</v>
      </c>
      <c r="J24" s="101">
        <v>229.85</v>
      </c>
      <c r="K24" s="8">
        <v>10</v>
      </c>
      <c r="L24" s="109">
        <f t="shared" si="1"/>
        <v>5</v>
      </c>
      <c r="M24" s="109">
        <f t="shared" si="2"/>
        <v>5</v>
      </c>
      <c r="N24" s="120">
        <v>-4</v>
      </c>
      <c r="O24" s="119">
        <f t="shared" si="3"/>
        <v>2</v>
      </c>
      <c r="P24" s="120"/>
      <c r="Q24" s="120"/>
      <c r="R24" s="120"/>
      <c r="S24" s="13">
        <f t="shared" si="4"/>
        <v>1</v>
      </c>
      <c r="T24" s="14" t="str">
        <f t="shared" si="0"/>
        <v>OK</v>
      </c>
      <c r="U24" s="204"/>
      <c r="V24" s="197"/>
      <c r="W24" s="197"/>
      <c r="X24" s="204"/>
      <c r="Y24" s="198">
        <v>5</v>
      </c>
      <c r="Z24" s="204"/>
      <c r="AA24" s="204"/>
      <c r="AB24" s="197"/>
      <c r="AC24" s="197"/>
      <c r="AD24" s="30"/>
      <c r="AE24" s="30"/>
      <c r="AF24" s="30"/>
      <c r="AG24" s="31"/>
      <c r="AH24" s="31"/>
      <c r="AI24" s="31"/>
      <c r="AJ24" s="31"/>
      <c r="AK24" s="31"/>
      <c r="AL24" s="31"/>
    </row>
    <row r="25" spans="1:38" ht="39.950000000000003" customHeight="1" x14ac:dyDescent="0.25">
      <c r="A25" s="310"/>
      <c r="B25" s="312"/>
      <c r="C25" s="82">
        <v>30</v>
      </c>
      <c r="D25" s="86" t="s">
        <v>562</v>
      </c>
      <c r="E25" s="87" t="s">
        <v>500</v>
      </c>
      <c r="F25" s="85" t="s">
        <v>383</v>
      </c>
      <c r="G25" s="97" t="s">
        <v>599</v>
      </c>
      <c r="H25" s="238" t="s">
        <v>597</v>
      </c>
      <c r="I25" s="97">
        <v>33903029</v>
      </c>
      <c r="J25" s="101">
        <v>471.08</v>
      </c>
      <c r="K25" s="8">
        <v>10</v>
      </c>
      <c r="L25" s="109">
        <f t="shared" si="1"/>
        <v>5</v>
      </c>
      <c r="M25" s="109">
        <f t="shared" si="2"/>
        <v>5</v>
      </c>
      <c r="N25" s="120"/>
      <c r="O25" s="119">
        <f t="shared" si="3"/>
        <v>2</v>
      </c>
      <c r="P25" s="120"/>
      <c r="Q25" s="120"/>
      <c r="R25" s="120"/>
      <c r="S25" s="13">
        <f t="shared" si="4"/>
        <v>5</v>
      </c>
      <c r="T25" s="14" t="str">
        <f t="shared" si="0"/>
        <v>OK</v>
      </c>
      <c r="U25" s="204"/>
      <c r="V25" s="197"/>
      <c r="W25" s="197"/>
      <c r="X25" s="204"/>
      <c r="Y25" s="198">
        <v>5</v>
      </c>
      <c r="Z25" s="204"/>
      <c r="AA25" s="204"/>
      <c r="AB25" s="197"/>
      <c r="AC25" s="197"/>
      <c r="AD25" s="30"/>
      <c r="AE25" s="30"/>
      <c r="AF25" s="30"/>
      <c r="AG25" s="31"/>
      <c r="AH25" s="31"/>
      <c r="AI25" s="31"/>
      <c r="AJ25" s="31"/>
      <c r="AK25" s="31"/>
      <c r="AL25" s="31"/>
    </row>
    <row r="26" spans="1:38" ht="39.950000000000003" customHeight="1" x14ac:dyDescent="0.25">
      <c r="A26" s="310"/>
      <c r="B26" s="313"/>
      <c r="C26" s="82">
        <v>31</v>
      </c>
      <c r="D26" s="89" t="s">
        <v>563</v>
      </c>
      <c r="E26" s="87" t="s">
        <v>501</v>
      </c>
      <c r="F26" s="85" t="s">
        <v>383</v>
      </c>
      <c r="G26" s="97" t="s">
        <v>599</v>
      </c>
      <c r="H26" s="238" t="s">
        <v>597</v>
      </c>
      <c r="I26" s="97">
        <v>33903029</v>
      </c>
      <c r="J26" s="101">
        <v>230.39</v>
      </c>
      <c r="K26" s="8">
        <v>10</v>
      </c>
      <c r="L26" s="109">
        <f t="shared" si="1"/>
        <v>0</v>
      </c>
      <c r="M26" s="109">
        <f t="shared" si="2"/>
        <v>0</v>
      </c>
      <c r="N26" s="120"/>
      <c r="O26" s="119">
        <f t="shared" si="3"/>
        <v>2</v>
      </c>
      <c r="P26" s="120"/>
      <c r="Q26" s="120"/>
      <c r="R26" s="120"/>
      <c r="S26" s="13">
        <f t="shared" si="4"/>
        <v>10</v>
      </c>
      <c r="T26" s="14" t="str">
        <f t="shared" si="0"/>
        <v>OK</v>
      </c>
      <c r="U26" s="197"/>
      <c r="V26" s="197"/>
      <c r="W26" s="197"/>
      <c r="X26" s="204"/>
      <c r="Y26" s="205"/>
      <c r="Z26" s="204"/>
      <c r="AA26" s="204"/>
      <c r="AB26" s="197"/>
      <c r="AC26" s="197"/>
      <c r="AD26" s="30"/>
      <c r="AE26" s="30"/>
      <c r="AF26" s="30"/>
      <c r="AG26" s="31"/>
      <c r="AH26" s="31"/>
      <c r="AI26" s="31"/>
      <c r="AJ26" s="31"/>
      <c r="AK26" s="31"/>
      <c r="AL26" s="31"/>
    </row>
    <row r="27" spans="1:38" ht="57.2" customHeight="1" x14ac:dyDescent="0.25">
      <c r="A27" s="305">
        <v>12</v>
      </c>
      <c r="B27" s="307" t="s">
        <v>467</v>
      </c>
      <c r="C27" s="77">
        <v>33</v>
      </c>
      <c r="D27" s="67" t="s">
        <v>564</v>
      </c>
      <c r="E27" s="68" t="s">
        <v>502</v>
      </c>
      <c r="F27" s="46" t="s">
        <v>503</v>
      </c>
      <c r="G27" s="54" t="s">
        <v>603</v>
      </c>
      <c r="H27" s="38" t="s">
        <v>597</v>
      </c>
      <c r="I27" s="54">
        <v>33903026</v>
      </c>
      <c r="J27" s="100">
        <v>43.53</v>
      </c>
      <c r="K27" s="8">
        <v>20</v>
      </c>
      <c r="L27" s="109">
        <f t="shared" si="1"/>
        <v>10</v>
      </c>
      <c r="M27" s="109">
        <f t="shared" si="2"/>
        <v>10</v>
      </c>
      <c r="N27" s="120">
        <v>-10</v>
      </c>
      <c r="O27" s="119">
        <f t="shared" si="3"/>
        <v>5</v>
      </c>
      <c r="P27" s="120"/>
      <c r="Q27" s="120"/>
      <c r="R27" s="120"/>
      <c r="S27" s="13">
        <f t="shared" si="4"/>
        <v>0</v>
      </c>
      <c r="T27" s="14" t="str">
        <f t="shared" si="0"/>
        <v>OK</v>
      </c>
      <c r="U27" s="197"/>
      <c r="V27" s="197"/>
      <c r="W27" s="197"/>
      <c r="X27" s="205"/>
      <c r="Y27" s="204"/>
      <c r="Z27" s="204"/>
      <c r="AA27" s="204"/>
      <c r="AB27" s="197"/>
      <c r="AC27" s="198">
        <v>10</v>
      </c>
      <c r="AD27" s="30"/>
      <c r="AE27" s="30"/>
      <c r="AF27" s="30"/>
      <c r="AG27" s="31"/>
      <c r="AH27" s="31"/>
      <c r="AI27" s="31"/>
      <c r="AJ27" s="31"/>
      <c r="AK27" s="31"/>
      <c r="AL27" s="31"/>
    </row>
    <row r="28" spans="1:38" ht="57.2" customHeight="1" x14ac:dyDescent="0.25">
      <c r="A28" s="315"/>
      <c r="B28" s="314"/>
      <c r="C28" s="77">
        <v>34</v>
      </c>
      <c r="D28" s="67" t="s">
        <v>565</v>
      </c>
      <c r="E28" s="68" t="s">
        <v>504</v>
      </c>
      <c r="F28" s="46" t="s">
        <v>503</v>
      </c>
      <c r="G28" s="54" t="s">
        <v>603</v>
      </c>
      <c r="H28" s="38" t="s">
        <v>597</v>
      </c>
      <c r="I28" s="54">
        <v>33903026</v>
      </c>
      <c r="J28" s="100">
        <v>58.25</v>
      </c>
      <c r="K28" s="8"/>
      <c r="L28" s="109">
        <f t="shared" si="1"/>
        <v>0</v>
      </c>
      <c r="M28" s="109">
        <f t="shared" si="2"/>
        <v>0</v>
      </c>
      <c r="N28" s="120"/>
      <c r="O28" s="119">
        <f t="shared" si="3"/>
        <v>0</v>
      </c>
      <c r="P28" s="120"/>
      <c r="Q28" s="120"/>
      <c r="R28" s="120"/>
      <c r="S28" s="13">
        <f t="shared" si="4"/>
        <v>0</v>
      </c>
      <c r="T28" s="14" t="str">
        <f t="shared" si="0"/>
        <v>OK</v>
      </c>
      <c r="U28" s="197"/>
      <c r="V28" s="197"/>
      <c r="W28" s="197"/>
      <c r="X28" s="205"/>
      <c r="Y28" s="204"/>
      <c r="Z28" s="204"/>
      <c r="AA28" s="204"/>
      <c r="AB28" s="197"/>
      <c r="AC28" s="197"/>
      <c r="AD28" s="30"/>
      <c r="AE28" s="30"/>
      <c r="AF28" s="30"/>
      <c r="AG28" s="31"/>
      <c r="AH28" s="31"/>
      <c r="AI28" s="31"/>
      <c r="AJ28" s="31"/>
      <c r="AK28" s="31"/>
      <c r="AL28" s="31"/>
    </row>
    <row r="29" spans="1:38" ht="57.2" customHeight="1" x14ac:dyDescent="0.25">
      <c r="A29" s="315"/>
      <c r="B29" s="314"/>
      <c r="C29" s="77">
        <v>35</v>
      </c>
      <c r="D29" s="67" t="s">
        <v>566</v>
      </c>
      <c r="E29" s="68" t="s">
        <v>505</v>
      </c>
      <c r="F29" s="46" t="s">
        <v>503</v>
      </c>
      <c r="G29" s="54" t="s">
        <v>603</v>
      </c>
      <c r="H29" s="38" t="s">
        <v>597</v>
      </c>
      <c r="I29" s="54">
        <v>33903026</v>
      </c>
      <c r="J29" s="100">
        <v>308.75</v>
      </c>
      <c r="K29" s="8">
        <v>4</v>
      </c>
      <c r="L29" s="109">
        <f t="shared" si="1"/>
        <v>4</v>
      </c>
      <c r="M29" s="109">
        <f t="shared" si="2"/>
        <v>4</v>
      </c>
      <c r="N29" s="120"/>
      <c r="O29" s="119">
        <f t="shared" si="3"/>
        <v>1</v>
      </c>
      <c r="P29" s="120"/>
      <c r="Q29" s="120"/>
      <c r="R29" s="120"/>
      <c r="S29" s="13">
        <f t="shared" si="4"/>
        <v>0</v>
      </c>
      <c r="T29" s="14" t="str">
        <f t="shared" si="0"/>
        <v>OK</v>
      </c>
      <c r="U29" s="197"/>
      <c r="V29" s="197"/>
      <c r="W29" s="197"/>
      <c r="X29" s="205"/>
      <c r="Y29" s="204"/>
      <c r="Z29" s="204"/>
      <c r="AA29" s="204"/>
      <c r="AB29" s="197"/>
      <c r="AC29" s="198">
        <v>4</v>
      </c>
      <c r="AD29" s="30"/>
      <c r="AE29" s="30"/>
      <c r="AF29" s="30"/>
      <c r="AG29" s="31"/>
      <c r="AH29" s="31"/>
      <c r="AI29" s="31"/>
      <c r="AJ29" s="31"/>
      <c r="AK29" s="31"/>
      <c r="AL29" s="31"/>
    </row>
    <row r="30" spans="1:38" ht="69" customHeight="1" x14ac:dyDescent="0.25">
      <c r="A30" s="315"/>
      <c r="B30" s="314"/>
      <c r="C30" s="77">
        <v>36</v>
      </c>
      <c r="D30" s="67" t="s">
        <v>567</v>
      </c>
      <c r="E30" s="68" t="s">
        <v>506</v>
      </c>
      <c r="F30" s="46" t="s">
        <v>503</v>
      </c>
      <c r="G30" s="54" t="s">
        <v>603</v>
      </c>
      <c r="H30" s="38" t="s">
        <v>597</v>
      </c>
      <c r="I30" s="54">
        <v>33903026</v>
      </c>
      <c r="J30" s="100">
        <v>88.13</v>
      </c>
      <c r="K30" s="8">
        <v>4</v>
      </c>
      <c r="L30" s="109">
        <f t="shared" si="1"/>
        <v>4</v>
      </c>
      <c r="M30" s="109">
        <f t="shared" si="2"/>
        <v>4</v>
      </c>
      <c r="N30" s="120"/>
      <c r="O30" s="119">
        <f t="shared" si="3"/>
        <v>1</v>
      </c>
      <c r="P30" s="120"/>
      <c r="Q30" s="120"/>
      <c r="R30" s="120"/>
      <c r="S30" s="13">
        <f t="shared" si="4"/>
        <v>0</v>
      </c>
      <c r="T30" s="14" t="str">
        <f t="shared" si="0"/>
        <v>OK</v>
      </c>
      <c r="U30" s="204"/>
      <c r="V30" s="197"/>
      <c r="W30" s="197"/>
      <c r="X30" s="204"/>
      <c r="Y30" s="204"/>
      <c r="Z30" s="198">
        <v>4</v>
      </c>
      <c r="AA30" s="204"/>
      <c r="AB30" s="197"/>
      <c r="AC30" s="197"/>
      <c r="AD30" s="30"/>
      <c r="AE30" s="30"/>
      <c r="AF30" s="30"/>
      <c r="AG30" s="31"/>
      <c r="AH30" s="31"/>
      <c r="AI30" s="31"/>
      <c r="AJ30" s="31"/>
      <c r="AK30" s="31"/>
      <c r="AL30" s="31"/>
    </row>
    <row r="31" spans="1:38" ht="39.950000000000003" customHeight="1" x14ac:dyDescent="0.25">
      <c r="A31" s="315"/>
      <c r="B31" s="314"/>
      <c r="C31" s="77">
        <v>37</v>
      </c>
      <c r="D31" s="95" t="s">
        <v>568</v>
      </c>
      <c r="E31" s="94" t="s">
        <v>506</v>
      </c>
      <c r="F31" s="46" t="s">
        <v>503</v>
      </c>
      <c r="G31" s="54" t="s">
        <v>603</v>
      </c>
      <c r="H31" s="38" t="s">
        <v>597</v>
      </c>
      <c r="I31" s="54">
        <v>33903026</v>
      </c>
      <c r="J31" s="100">
        <v>333.27</v>
      </c>
      <c r="K31" s="8">
        <v>4</v>
      </c>
      <c r="L31" s="109">
        <f t="shared" si="1"/>
        <v>4</v>
      </c>
      <c r="M31" s="109">
        <f t="shared" si="2"/>
        <v>4</v>
      </c>
      <c r="N31" s="120"/>
      <c r="O31" s="119">
        <f t="shared" si="3"/>
        <v>1</v>
      </c>
      <c r="P31" s="120"/>
      <c r="Q31" s="120"/>
      <c r="R31" s="120"/>
      <c r="S31" s="13">
        <f t="shared" si="4"/>
        <v>0</v>
      </c>
      <c r="T31" s="14" t="str">
        <f t="shared" si="0"/>
        <v>OK</v>
      </c>
      <c r="U31" s="204"/>
      <c r="V31" s="197"/>
      <c r="W31" s="197"/>
      <c r="X31" s="204"/>
      <c r="Y31" s="204"/>
      <c r="Z31" s="198">
        <v>4</v>
      </c>
      <c r="AA31" s="204"/>
      <c r="AB31" s="197"/>
      <c r="AC31" s="197"/>
      <c r="AD31" s="30"/>
      <c r="AE31" s="30"/>
      <c r="AF31" s="30"/>
      <c r="AG31" s="31"/>
      <c r="AH31" s="31"/>
      <c r="AI31" s="31"/>
      <c r="AJ31" s="31"/>
      <c r="AK31" s="31"/>
      <c r="AL31" s="31"/>
    </row>
    <row r="32" spans="1:38" ht="39.950000000000003" customHeight="1" x14ac:dyDescent="0.25">
      <c r="A32" s="315"/>
      <c r="B32" s="314"/>
      <c r="C32" s="77">
        <v>38</v>
      </c>
      <c r="D32" s="95" t="s">
        <v>569</v>
      </c>
      <c r="E32" s="94" t="s">
        <v>507</v>
      </c>
      <c r="F32" s="46" t="s">
        <v>503</v>
      </c>
      <c r="G32" s="54" t="s">
        <v>603</v>
      </c>
      <c r="H32" s="38" t="s">
        <v>597</v>
      </c>
      <c r="I32" s="54">
        <v>33903026</v>
      </c>
      <c r="J32" s="100">
        <v>331.19</v>
      </c>
      <c r="K32" s="8">
        <v>2</v>
      </c>
      <c r="L32" s="109">
        <f t="shared" si="1"/>
        <v>2</v>
      </c>
      <c r="M32" s="109">
        <f t="shared" si="2"/>
        <v>2</v>
      </c>
      <c r="N32" s="120"/>
      <c r="O32" s="119">
        <f t="shared" si="3"/>
        <v>0</v>
      </c>
      <c r="P32" s="120"/>
      <c r="Q32" s="120"/>
      <c r="R32" s="120"/>
      <c r="S32" s="13">
        <f t="shared" si="4"/>
        <v>0</v>
      </c>
      <c r="T32" s="14" t="str">
        <f t="shared" si="0"/>
        <v>OK</v>
      </c>
      <c r="U32" s="197"/>
      <c r="V32" s="197"/>
      <c r="W32" s="197"/>
      <c r="X32" s="204"/>
      <c r="Y32" s="204"/>
      <c r="Z32" s="204"/>
      <c r="AA32" s="204"/>
      <c r="AB32" s="197"/>
      <c r="AC32" s="198">
        <v>2</v>
      </c>
      <c r="AD32" s="30"/>
      <c r="AE32" s="30"/>
      <c r="AF32" s="30"/>
      <c r="AG32" s="31"/>
      <c r="AH32" s="31"/>
      <c r="AI32" s="31"/>
      <c r="AJ32" s="31"/>
      <c r="AK32" s="31"/>
      <c r="AL32" s="31"/>
    </row>
    <row r="33" spans="1:38" ht="39.950000000000003" customHeight="1" x14ac:dyDescent="0.25">
      <c r="A33" s="315"/>
      <c r="B33" s="308"/>
      <c r="C33" s="77">
        <v>39</v>
      </c>
      <c r="D33" s="67" t="s">
        <v>570</v>
      </c>
      <c r="E33" s="68" t="s">
        <v>508</v>
      </c>
      <c r="F33" s="46" t="s">
        <v>503</v>
      </c>
      <c r="G33" s="54" t="s">
        <v>603</v>
      </c>
      <c r="H33" s="38" t="s">
        <v>597</v>
      </c>
      <c r="I33" s="54">
        <v>33903026</v>
      </c>
      <c r="J33" s="100">
        <v>549.65</v>
      </c>
      <c r="K33" s="8">
        <v>2</v>
      </c>
      <c r="L33" s="109">
        <f t="shared" si="1"/>
        <v>2</v>
      </c>
      <c r="M33" s="109">
        <f t="shared" si="2"/>
        <v>2</v>
      </c>
      <c r="N33" s="120"/>
      <c r="O33" s="119">
        <f t="shared" si="3"/>
        <v>0</v>
      </c>
      <c r="P33" s="120"/>
      <c r="Q33" s="120"/>
      <c r="R33" s="120"/>
      <c r="S33" s="13">
        <f t="shared" si="4"/>
        <v>0</v>
      </c>
      <c r="T33" s="14" t="str">
        <f t="shared" si="0"/>
        <v>OK</v>
      </c>
      <c r="U33" s="197"/>
      <c r="V33" s="197"/>
      <c r="W33" s="197"/>
      <c r="X33" s="204"/>
      <c r="Y33" s="204"/>
      <c r="Z33" s="204"/>
      <c r="AA33" s="204"/>
      <c r="AB33" s="197"/>
      <c r="AC33" s="198">
        <v>2</v>
      </c>
      <c r="AD33" s="30"/>
      <c r="AE33" s="30"/>
      <c r="AF33" s="30"/>
      <c r="AG33" s="31"/>
      <c r="AH33" s="31"/>
      <c r="AI33" s="31"/>
      <c r="AJ33" s="31"/>
      <c r="AK33" s="31"/>
      <c r="AL33" s="31"/>
    </row>
    <row r="34" spans="1:38" ht="39.950000000000003" customHeight="1" x14ac:dyDescent="0.25">
      <c r="A34" s="309">
        <v>18</v>
      </c>
      <c r="B34" s="311" t="s">
        <v>509</v>
      </c>
      <c r="C34" s="82">
        <v>59</v>
      </c>
      <c r="D34" s="90" t="s">
        <v>571</v>
      </c>
      <c r="E34" s="91" t="s">
        <v>510</v>
      </c>
      <c r="F34" s="85" t="s">
        <v>472</v>
      </c>
      <c r="G34" s="97" t="s">
        <v>604</v>
      </c>
      <c r="H34" s="238" t="s">
        <v>597</v>
      </c>
      <c r="I34" s="97">
        <v>33903017</v>
      </c>
      <c r="J34" s="101">
        <v>241.02</v>
      </c>
      <c r="K34" s="8">
        <v>0</v>
      </c>
      <c r="L34" s="109">
        <f t="shared" si="1"/>
        <v>0</v>
      </c>
      <c r="M34" s="109">
        <f t="shared" si="2"/>
        <v>0</v>
      </c>
      <c r="N34" s="120"/>
      <c r="O34" s="119">
        <f t="shared" si="3"/>
        <v>0</v>
      </c>
      <c r="P34" s="120"/>
      <c r="Q34" s="120"/>
      <c r="R34" s="120"/>
      <c r="S34" s="13">
        <f t="shared" si="4"/>
        <v>0</v>
      </c>
      <c r="T34" s="14" t="str">
        <f t="shared" si="0"/>
        <v>OK</v>
      </c>
      <c r="U34" s="197"/>
      <c r="V34" s="197"/>
      <c r="W34" s="197"/>
      <c r="X34" s="204"/>
      <c r="Y34" s="204"/>
      <c r="Z34" s="204"/>
      <c r="AA34" s="204"/>
      <c r="AB34" s="197"/>
      <c r="AC34" s="197"/>
      <c r="AD34" s="30"/>
      <c r="AE34" s="30"/>
      <c r="AF34" s="30"/>
      <c r="AG34" s="31"/>
      <c r="AH34" s="31"/>
      <c r="AI34" s="31"/>
      <c r="AJ34" s="31"/>
      <c r="AK34" s="31"/>
      <c r="AL34" s="31"/>
    </row>
    <row r="35" spans="1:38" ht="39.950000000000003" customHeight="1" x14ac:dyDescent="0.25">
      <c r="A35" s="310"/>
      <c r="B35" s="312"/>
      <c r="C35" s="82">
        <v>60</v>
      </c>
      <c r="D35" s="90" t="s">
        <v>572</v>
      </c>
      <c r="E35" s="91" t="s">
        <v>730</v>
      </c>
      <c r="F35" s="85" t="s">
        <v>472</v>
      </c>
      <c r="G35" s="97" t="s">
        <v>605</v>
      </c>
      <c r="H35" s="238" t="s">
        <v>597</v>
      </c>
      <c r="I35" s="97">
        <v>33903017</v>
      </c>
      <c r="J35" s="101">
        <v>285.95999999999998</v>
      </c>
      <c r="K35" s="8">
        <v>10</v>
      </c>
      <c r="L35" s="109">
        <f t="shared" si="1"/>
        <v>0</v>
      </c>
      <c r="M35" s="109">
        <f t="shared" si="2"/>
        <v>0</v>
      </c>
      <c r="N35" s="120"/>
      <c r="O35" s="119">
        <f t="shared" si="3"/>
        <v>2</v>
      </c>
      <c r="P35" s="120"/>
      <c r="Q35" s="120"/>
      <c r="R35" s="120"/>
      <c r="S35" s="13">
        <f t="shared" si="4"/>
        <v>10</v>
      </c>
      <c r="T35" s="14" t="str">
        <f t="shared" si="0"/>
        <v>OK</v>
      </c>
      <c r="U35" s="197"/>
      <c r="V35" s="197"/>
      <c r="W35" s="197"/>
      <c r="X35" s="204"/>
      <c r="Y35" s="204"/>
      <c r="Z35" s="204"/>
      <c r="AA35" s="204"/>
      <c r="AB35" s="197"/>
      <c r="AC35" s="197"/>
      <c r="AD35" s="30"/>
      <c r="AE35" s="30"/>
      <c r="AF35" s="30"/>
      <c r="AG35" s="31"/>
      <c r="AH35" s="31"/>
      <c r="AI35" s="31"/>
      <c r="AJ35" s="31"/>
      <c r="AK35" s="31"/>
      <c r="AL35" s="31"/>
    </row>
    <row r="36" spans="1:38" ht="39.950000000000003" customHeight="1" x14ac:dyDescent="0.25">
      <c r="A36" s="310"/>
      <c r="B36" s="312"/>
      <c r="C36" s="82">
        <v>61</v>
      </c>
      <c r="D36" s="90" t="s">
        <v>573</v>
      </c>
      <c r="E36" s="91" t="s">
        <v>512</v>
      </c>
      <c r="F36" s="85" t="s">
        <v>472</v>
      </c>
      <c r="G36" s="97" t="s">
        <v>605</v>
      </c>
      <c r="H36" s="238" t="s">
        <v>597</v>
      </c>
      <c r="I36" s="97">
        <v>33903017</v>
      </c>
      <c r="J36" s="101">
        <v>652.70000000000005</v>
      </c>
      <c r="K36" s="8">
        <v>20</v>
      </c>
      <c r="L36" s="109">
        <f t="shared" si="1"/>
        <v>5</v>
      </c>
      <c r="M36" s="109">
        <f t="shared" si="2"/>
        <v>5</v>
      </c>
      <c r="N36" s="120"/>
      <c r="O36" s="119">
        <f t="shared" si="3"/>
        <v>5</v>
      </c>
      <c r="P36" s="120"/>
      <c r="Q36" s="120"/>
      <c r="R36" s="120"/>
      <c r="S36" s="13">
        <f t="shared" si="4"/>
        <v>15</v>
      </c>
      <c r="T36" s="14" t="str">
        <f t="shared" si="0"/>
        <v>OK</v>
      </c>
      <c r="U36" s="201"/>
      <c r="V36" s="197"/>
      <c r="W36" s="197"/>
      <c r="X36" s="204"/>
      <c r="Y36" s="204"/>
      <c r="Z36" s="204"/>
      <c r="AA36" s="198">
        <v>5</v>
      </c>
      <c r="AB36" s="197"/>
      <c r="AC36" s="197"/>
      <c r="AD36" s="30"/>
      <c r="AE36" s="30"/>
      <c r="AF36" s="30"/>
      <c r="AG36" s="31"/>
      <c r="AH36" s="31"/>
      <c r="AI36" s="31"/>
      <c r="AJ36" s="31"/>
      <c r="AK36" s="31"/>
      <c r="AL36" s="31"/>
    </row>
    <row r="37" spans="1:38" ht="39.950000000000003" customHeight="1" x14ac:dyDescent="0.25">
      <c r="A37" s="310"/>
      <c r="B37" s="312"/>
      <c r="C37" s="82">
        <v>62</v>
      </c>
      <c r="D37" s="92" t="s">
        <v>574</v>
      </c>
      <c r="E37" s="91" t="s">
        <v>513</v>
      </c>
      <c r="F37" s="85" t="s">
        <v>472</v>
      </c>
      <c r="G37" s="97" t="s">
        <v>605</v>
      </c>
      <c r="H37" s="238" t="s">
        <v>597</v>
      </c>
      <c r="I37" s="97">
        <v>33903017</v>
      </c>
      <c r="J37" s="101">
        <v>646.72</v>
      </c>
      <c r="K37" s="8"/>
      <c r="L37" s="109">
        <f t="shared" si="1"/>
        <v>0</v>
      </c>
      <c r="M37" s="109">
        <f t="shared" si="2"/>
        <v>0</v>
      </c>
      <c r="N37" s="120"/>
      <c r="O37" s="119">
        <f t="shared" si="3"/>
        <v>0</v>
      </c>
      <c r="P37" s="120"/>
      <c r="Q37" s="120"/>
      <c r="R37" s="120"/>
      <c r="S37" s="13">
        <f t="shared" si="4"/>
        <v>0</v>
      </c>
      <c r="T37" s="14" t="str">
        <f t="shared" si="0"/>
        <v>OK</v>
      </c>
      <c r="U37" s="197"/>
      <c r="V37" s="197"/>
      <c r="W37" s="197"/>
      <c r="X37" s="204"/>
      <c r="Y37" s="204"/>
      <c r="Z37" s="204"/>
      <c r="AA37" s="204"/>
      <c r="AB37" s="197"/>
      <c r="AC37" s="197"/>
      <c r="AD37" s="30"/>
      <c r="AE37" s="30"/>
      <c r="AF37" s="30"/>
      <c r="AG37" s="31"/>
      <c r="AH37" s="31"/>
      <c r="AI37" s="31"/>
      <c r="AJ37" s="31"/>
      <c r="AK37" s="31"/>
      <c r="AL37" s="31"/>
    </row>
    <row r="38" spans="1:38" ht="39.950000000000003" customHeight="1" x14ac:dyDescent="0.25">
      <c r="A38" s="310"/>
      <c r="B38" s="312"/>
      <c r="C38" s="82">
        <v>63</v>
      </c>
      <c r="D38" s="89" t="s">
        <v>575</v>
      </c>
      <c r="E38" s="87" t="s">
        <v>514</v>
      </c>
      <c r="F38" s="85" t="s">
        <v>472</v>
      </c>
      <c r="G38" s="97" t="s">
        <v>605</v>
      </c>
      <c r="H38" s="238" t="s">
        <v>597</v>
      </c>
      <c r="I38" s="97">
        <v>33903017</v>
      </c>
      <c r="J38" s="101">
        <v>1144.82</v>
      </c>
      <c r="K38" s="8">
        <v>4</v>
      </c>
      <c r="L38" s="109">
        <f t="shared" si="1"/>
        <v>0</v>
      </c>
      <c r="M38" s="109">
        <f t="shared" si="2"/>
        <v>0</v>
      </c>
      <c r="N38" s="120"/>
      <c r="O38" s="119">
        <f t="shared" si="3"/>
        <v>1</v>
      </c>
      <c r="P38" s="120"/>
      <c r="Q38" s="120"/>
      <c r="R38" s="120"/>
      <c r="S38" s="13">
        <f t="shared" si="4"/>
        <v>4</v>
      </c>
      <c r="T38" s="14" t="str">
        <f t="shared" si="0"/>
        <v>OK</v>
      </c>
      <c r="U38" s="197"/>
      <c r="V38" s="197"/>
      <c r="W38" s="197"/>
      <c r="X38" s="204"/>
      <c r="Y38" s="204"/>
      <c r="Z38" s="205"/>
      <c r="AA38" s="204"/>
      <c r="AB38" s="197"/>
      <c r="AC38" s="197"/>
      <c r="AD38" s="30"/>
      <c r="AE38" s="30"/>
      <c r="AF38" s="30"/>
      <c r="AG38" s="31"/>
      <c r="AH38" s="31"/>
      <c r="AI38" s="31"/>
      <c r="AJ38" s="31"/>
      <c r="AK38" s="31"/>
      <c r="AL38" s="31"/>
    </row>
    <row r="39" spans="1:38" ht="39.950000000000003" customHeight="1" x14ac:dyDescent="0.25">
      <c r="A39" s="310"/>
      <c r="B39" s="312"/>
      <c r="C39" s="82">
        <v>64</v>
      </c>
      <c r="D39" s="90" t="s">
        <v>576</v>
      </c>
      <c r="E39" s="91" t="s">
        <v>515</v>
      </c>
      <c r="F39" s="85" t="s">
        <v>472</v>
      </c>
      <c r="G39" s="97" t="s">
        <v>606</v>
      </c>
      <c r="H39" s="238" t="s">
        <v>597</v>
      </c>
      <c r="I39" s="97">
        <v>33903017</v>
      </c>
      <c r="J39" s="101">
        <v>2771.79</v>
      </c>
      <c r="K39" s="8">
        <v>4</v>
      </c>
      <c r="L39" s="109">
        <f t="shared" si="1"/>
        <v>0</v>
      </c>
      <c r="M39" s="109">
        <f t="shared" si="2"/>
        <v>0</v>
      </c>
      <c r="N39" s="120"/>
      <c r="O39" s="119">
        <f t="shared" si="3"/>
        <v>1</v>
      </c>
      <c r="P39" s="120"/>
      <c r="Q39" s="120"/>
      <c r="R39" s="120"/>
      <c r="S39" s="13">
        <f t="shared" si="4"/>
        <v>4</v>
      </c>
      <c r="T39" s="14" t="str">
        <f t="shared" si="0"/>
        <v>OK</v>
      </c>
      <c r="U39" s="197"/>
      <c r="V39" s="197"/>
      <c r="W39" s="197"/>
      <c r="X39" s="204"/>
      <c r="Y39" s="204"/>
      <c r="Z39" s="205"/>
      <c r="AA39" s="204"/>
      <c r="AB39" s="197"/>
      <c r="AC39" s="197"/>
      <c r="AD39" s="30"/>
      <c r="AE39" s="30"/>
      <c r="AF39" s="30"/>
      <c r="AG39" s="31"/>
      <c r="AH39" s="31"/>
      <c r="AI39" s="31"/>
      <c r="AJ39" s="31"/>
      <c r="AK39" s="31"/>
      <c r="AL39" s="31"/>
    </row>
    <row r="40" spans="1:38" ht="39.950000000000003" customHeight="1" x14ac:dyDescent="0.25">
      <c r="A40" s="310"/>
      <c r="B40" s="313"/>
      <c r="C40" s="82">
        <v>65</v>
      </c>
      <c r="D40" s="90" t="s">
        <v>577</v>
      </c>
      <c r="E40" s="91" t="s">
        <v>516</v>
      </c>
      <c r="F40" s="85" t="s">
        <v>472</v>
      </c>
      <c r="G40" s="97" t="s">
        <v>607</v>
      </c>
      <c r="H40" s="238" t="s">
        <v>597</v>
      </c>
      <c r="I40" s="97">
        <v>33903017</v>
      </c>
      <c r="J40" s="101">
        <v>1058.8599999999999</v>
      </c>
      <c r="K40" s="8">
        <v>0</v>
      </c>
      <c r="L40" s="109">
        <f t="shared" si="1"/>
        <v>0</v>
      </c>
      <c r="M40" s="109">
        <f t="shared" si="2"/>
        <v>0</v>
      </c>
      <c r="N40" s="120"/>
      <c r="O40" s="119">
        <f t="shared" si="3"/>
        <v>0</v>
      </c>
      <c r="P40" s="120"/>
      <c r="Q40" s="120"/>
      <c r="R40" s="120"/>
      <c r="S40" s="13">
        <f t="shared" si="4"/>
        <v>0</v>
      </c>
      <c r="T40" s="14" t="str">
        <f t="shared" si="0"/>
        <v>OK</v>
      </c>
      <c r="U40" s="197"/>
      <c r="V40" s="197"/>
      <c r="W40" s="197"/>
      <c r="X40" s="204"/>
      <c r="Y40" s="204"/>
      <c r="Z40" s="205"/>
      <c r="AA40" s="204"/>
      <c r="AB40" s="197"/>
      <c r="AC40" s="197"/>
      <c r="AD40" s="30"/>
      <c r="AE40" s="30"/>
      <c r="AF40" s="30"/>
      <c r="AG40" s="31"/>
      <c r="AH40" s="31"/>
      <c r="AI40" s="31"/>
      <c r="AJ40" s="31"/>
      <c r="AK40" s="31"/>
      <c r="AL40" s="31"/>
    </row>
    <row r="41" spans="1:38" ht="39.950000000000003" customHeight="1" x14ac:dyDescent="0.25">
      <c r="A41" s="75">
        <v>21</v>
      </c>
      <c r="B41" s="76" t="s">
        <v>517</v>
      </c>
      <c r="C41" s="77">
        <v>68</v>
      </c>
      <c r="D41" s="95" t="s">
        <v>578</v>
      </c>
      <c r="E41" s="94" t="s">
        <v>518</v>
      </c>
      <c r="F41" s="46" t="s">
        <v>519</v>
      </c>
      <c r="G41" s="54" t="s">
        <v>608</v>
      </c>
      <c r="H41" s="38" t="s">
        <v>597</v>
      </c>
      <c r="I41" s="54">
        <v>33903016</v>
      </c>
      <c r="J41" s="100">
        <v>56.81</v>
      </c>
      <c r="K41" s="8">
        <v>4</v>
      </c>
      <c r="L41" s="109">
        <f t="shared" si="1"/>
        <v>0</v>
      </c>
      <c r="M41" s="109">
        <f t="shared" si="2"/>
        <v>0</v>
      </c>
      <c r="N41" s="120"/>
      <c r="O41" s="119">
        <f t="shared" si="3"/>
        <v>1</v>
      </c>
      <c r="P41" s="120"/>
      <c r="Q41" s="120"/>
      <c r="R41" s="120"/>
      <c r="S41" s="13">
        <f t="shared" si="4"/>
        <v>4</v>
      </c>
      <c r="T41" s="14" t="str">
        <f t="shared" si="0"/>
        <v>OK</v>
      </c>
      <c r="U41" s="197"/>
      <c r="V41" s="197"/>
      <c r="W41" s="197"/>
      <c r="X41" s="204"/>
      <c r="Y41" s="204"/>
      <c r="Z41" s="205"/>
      <c r="AA41" s="204"/>
      <c r="AB41" s="197"/>
      <c r="AC41" s="197"/>
      <c r="AD41" s="30"/>
      <c r="AE41" s="30"/>
      <c r="AF41" s="30"/>
      <c r="AG41" s="31"/>
      <c r="AH41" s="31"/>
      <c r="AI41" s="31"/>
      <c r="AJ41" s="31"/>
      <c r="AK41" s="31"/>
      <c r="AL41" s="31"/>
    </row>
    <row r="42" spans="1:38" ht="39.950000000000003" customHeight="1" x14ac:dyDescent="0.25">
      <c r="A42" s="309">
        <v>23</v>
      </c>
      <c r="B42" s="311" t="s">
        <v>520</v>
      </c>
      <c r="C42" s="82">
        <v>75</v>
      </c>
      <c r="D42" s="83" t="s">
        <v>579</v>
      </c>
      <c r="E42" s="84" t="s">
        <v>521</v>
      </c>
      <c r="F42" s="85" t="s">
        <v>522</v>
      </c>
      <c r="G42" s="97" t="s">
        <v>609</v>
      </c>
      <c r="H42" s="238" t="s">
        <v>597</v>
      </c>
      <c r="I42" s="97">
        <v>33903017</v>
      </c>
      <c r="J42" s="101">
        <v>13.87</v>
      </c>
      <c r="K42" s="8">
        <v>10</v>
      </c>
      <c r="L42" s="109">
        <f t="shared" si="1"/>
        <v>5</v>
      </c>
      <c r="M42" s="109">
        <f t="shared" si="2"/>
        <v>5</v>
      </c>
      <c r="N42" s="120"/>
      <c r="O42" s="119">
        <f t="shared" si="3"/>
        <v>2</v>
      </c>
      <c r="P42" s="120"/>
      <c r="Q42" s="120"/>
      <c r="R42" s="120"/>
      <c r="S42" s="13">
        <f t="shared" si="4"/>
        <v>5</v>
      </c>
      <c r="T42" s="14" t="str">
        <f t="shared" si="0"/>
        <v>OK</v>
      </c>
      <c r="U42" s="204"/>
      <c r="V42" s="197"/>
      <c r="W42" s="197"/>
      <c r="X42" s="204"/>
      <c r="Y42" s="204"/>
      <c r="Z42" s="205"/>
      <c r="AA42" s="204"/>
      <c r="AB42" s="198">
        <v>5</v>
      </c>
      <c r="AC42" s="197"/>
      <c r="AD42" s="30"/>
      <c r="AE42" s="30"/>
      <c r="AF42" s="30"/>
      <c r="AG42" s="31"/>
      <c r="AH42" s="31"/>
      <c r="AI42" s="31"/>
      <c r="AJ42" s="31"/>
      <c r="AK42" s="31"/>
      <c r="AL42" s="31"/>
    </row>
    <row r="43" spans="1:38" ht="39.950000000000003" customHeight="1" x14ac:dyDescent="0.25">
      <c r="A43" s="310"/>
      <c r="B43" s="312"/>
      <c r="C43" s="82">
        <v>76</v>
      </c>
      <c r="D43" s="83" t="s">
        <v>580</v>
      </c>
      <c r="E43" s="84" t="s">
        <v>523</v>
      </c>
      <c r="F43" s="85" t="s">
        <v>524</v>
      </c>
      <c r="G43" s="97">
        <v>3816046</v>
      </c>
      <c r="H43" s="238" t="s">
        <v>597</v>
      </c>
      <c r="I43" s="97">
        <v>33903016</v>
      </c>
      <c r="J43" s="101">
        <v>24.91</v>
      </c>
      <c r="K43" s="8">
        <v>10</v>
      </c>
      <c r="L43" s="109">
        <f t="shared" si="1"/>
        <v>0</v>
      </c>
      <c r="M43" s="109">
        <f t="shared" si="2"/>
        <v>0</v>
      </c>
      <c r="N43" s="120"/>
      <c r="O43" s="119">
        <f t="shared" si="3"/>
        <v>2</v>
      </c>
      <c r="P43" s="120"/>
      <c r="Q43" s="120"/>
      <c r="R43" s="120"/>
      <c r="S43" s="13">
        <f t="shared" si="4"/>
        <v>10</v>
      </c>
      <c r="T43" s="14" t="str">
        <f t="shared" si="0"/>
        <v>OK</v>
      </c>
      <c r="U43" s="204"/>
      <c r="V43" s="197"/>
      <c r="W43" s="197"/>
      <c r="X43" s="204"/>
      <c r="Y43" s="204"/>
      <c r="Z43" s="205"/>
      <c r="AA43" s="204"/>
      <c r="AB43" s="197"/>
      <c r="AC43" s="197"/>
      <c r="AD43" s="30"/>
      <c r="AE43" s="30"/>
      <c r="AF43" s="30"/>
      <c r="AG43" s="31"/>
      <c r="AH43" s="31"/>
      <c r="AI43" s="31"/>
      <c r="AJ43" s="31"/>
      <c r="AK43" s="31"/>
      <c r="AL43" s="31"/>
    </row>
    <row r="44" spans="1:38" ht="39.950000000000003" customHeight="1" x14ac:dyDescent="0.25">
      <c r="A44" s="310"/>
      <c r="B44" s="313"/>
      <c r="C44" s="82">
        <v>77</v>
      </c>
      <c r="D44" s="83" t="s">
        <v>581</v>
      </c>
      <c r="E44" s="84" t="s">
        <v>523</v>
      </c>
      <c r="F44" s="85" t="s">
        <v>525</v>
      </c>
      <c r="G44" s="97">
        <v>36021004</v>
      </c>
      <c r="H44" s="238" t="s">
        <v>597</v>
      </c>
      <c r="I44" s="97">
        <v>33903011</v>
      </c>
      <c r="J44" s="101">
        <v>27.94</v>
      </c>
      <c r="K44" s="8">
        <v>20</v>
      </c>
      <c r="L44" s="109">
        <f t="shared" si="1"/>
        <v>5</v>
      </c>
      <c r="M44" s="109">
        <f t="shared" si="2"/>
        <v>5</v>
      </c>
      <c r="N44" s="120"/>
      <c r="O44" s="119">
        <f t="shared" si="3"/>
        <v>5</v>
      </c>
      <c r="P44" s="120"/>
      <c r="Q44" s="120"/>
      <c r="R44" s="120"/>
      <c r="S44" s="13">
        <f t="shared" si="4"/>
        <v>15</v>
      </c>
      <c r="T44" s="14" t="str">
        <f t="shared" si="0"/>
        <v>OK</v>
      </c>
      <c r="U44" s="204"/>
      <c r="V44" s="197"/>
      <c r="W44" s="197"/>
      <c r="X44" s="204"/>
      <c r="Y44" s="204"/>
      <c r="Z44" s="205"/>
      <c r="AA44" s="204"/>
      <c r="AB44" s="198">
        <v>5</v>
      </c>
      <c r="AC44" s="197"/>
      <c r="AD44" s="30"/>
      <c r="AE44" s="30"/>
      <c r="AF44" s="30"/>
      <c r="AG44" s="31"/>
      <c r="AH44" s="31"/>
      <c r="AI44" s="31"/>
      <c r="AJ44" s="31"/>
      <c r="AK44" s="31"/>
      <c r="AL44" s="31"/>
    </row>
    <row r="45" spans="1:38" ht="39.950000000000003" customHeight="1" x14ac:dyDescent="0.25">
      <c r="A45" s="75">
        <v>24</v>
      </c>
      <c r="B45" s="76" t="s">
        <v>526</v>
      </c>
      <c r="C45" s="77">
        <v>78</v>
      </c>
      <c r="D45" s="96" t="s">
        <v>582</v>
      </c>
      <c r="E45" s="68" t="s">
        <v>527</v>
      </c>
      <c r="F45" s="46" t="s">
        <v>522</v>
      </c>
      <c r="G45" s="54" t="s">
        <v>610</v>
      </c>
      <c r="H45" s="38" t="s">
        <v>597</v>
      </c>
      <c r="I45" s="54">
        <v>33903017</v>
      </c>
      <c r="J45" s="100">
        <v>250</v>
      </c>
      <c r="K45" s="8"/>
      <c r="L45" s="109">
        <f t="shared" si="1"/>
        <v>0</v>
      </c>
      <c r="M45" s="109">
        <f t="shared" si="2"/>
        <v>0</v>
      </c>
      <c r="N45" s="120"/>
      <c r="O45" s="119">
        <f t="shared" si="3"/>
        <v>0</v>
      </c>
      <c r="P45" s="120"/>
      <c r="Q45" s="120"/>
      <c r="R45" s="120"/>
      <c r="S45" s="13">
        <f t="shared" si="4"/>
        <v>0</v>
      </c>
      <c r="T45" s="14" t="str">
        <f t="shared" si="0"/>
        <v>OK</v>
      </c>
      <c r="U45" s="197"/>
      <c r="V45" s="197"/>
      <c r="W45" s="197"/>
      <c r="X45" s="204"/>
      <c r="Y45" s="204"/>
      <c r="Z45" s="205"/>
      <c r="AA45" s="204"/>
      <c r="AB45" s="197"/>
      <c r="AC45" s="197"/>
      <c r="AD45" s="30"/>
      <c r="AE45" s="30"/>
      <c r="AF45" s="30"/>
      <c r="AG45" s="31"/>
      <c r="AH45" s="31"/>
      <c r="AI45" s="31"/>
      <c r="AJ45" s="31"/>
      <c r="AK45" s="31"/>
      <c r="AL45" s="31"/>
    </row>
    <row r="46" spans="1:38" ht="39.950000000000003" customHeight="1" x14ac:dyDescent="0.25">
      <c r="A46" s="309">
        <v>30</v>
      </c>
      <c r="B46" s="311" t="s">
        <v>528</v>
      </c>
      <c r="C46" s="82">
        <v>84</v>
      </c>
      <c r="D46" s="92" t="s">
        <v>583</v>
      </c>
      <c r="E46" s="91" t="s">
        <v>529</v>
      </c>
      <c r="F46" s="85" t="s">
        <v>530</v>
      </c>
      <c r="G46" s="97" t="s">
        <v>611</v>
      </c>
      <c r="H46" s="238" t="s">
        <v>597</v>
      </c>
      <c r="I46" s="97">
        <v>33903017</v>
      </c>
      <c r="J46" s="101">
        <v>1357.6</v>
      </c>
      <c r="K46" s="8"/>
      <c r="L46" s="109">
        <f t="shared" si="1"/>
        <v>0</v>
      </c>
      <c r="M46" s="109">
        <f t="shared" si="2"/>
        <v>0</v>
      </c>
      <c r="N46" s="120"/>
      <c r="O46" s="119">
        <f t="shared" si="3"/>
        <v>0</v>
      </c>
      <c r="P46" s="120"/>
      <c r="Q46" s="120"/>
      <c r="R46" s="120"/>
      <c r="S46" s="13">
        <f t="shared" si="4"/>
        <v>0</v>
      </c>
      <c r="T46" s="14" t="str">
        <f t="shared" si="0"/>
        <v>OK</v>
      </c>
      <c r="U46" s="197"/>
      <c r="V46" s="197"/>
      <c r="W46" s="197"/>
      <c r="X46" s="204"/>
      <c r="Y46" s="204"/>
      <c r="Z46" s="205"/>
      <c r="AA46" s="204"/>
      <c r="AB46" s="197"/>
      <c r="AC46" s="197"/>
      <c r="AD46" s="30"/>
      <c r="AE46" s="30"/>
      <c r="AF46" s="30"/>
      <c r="AG46" s="31"/>
      <c r="AH46" s="31"/>
      <c r="AI46" s="31"/>
      <c r="AJ46" s="31"/>
      <c r="AK46" s="31"/>
      <c r="AL46" s="31"/>
    </row>
    <row r="47" spans="1:38" ht="39.950000000000003" customHeight="1" x14ac:dyDescent="0.25">
      <c r="A47" s="310"/>
      <c r="B47" s="312"/>
      <c r="C47" s="82">
        <v>85</v>
      </c>
      <c r="D47" s="92" t="s">
        <v>584</v>
      </c>
      <c r="E47" s="91" t="s">
        <v>529</v>
      </c>
      <c r="F47" s="85" t="s">
        <v>530</v>
      </c>
      <c r="G47" s="97" t="s">
        <v>611</v>
      </c>
      <c r="H47" s="238" t="s">
        <v>597</v>
      </c>
      <c r="I47" s="97">
        <v>33903017</v>
      </c>
      <c r="J47" s="101">
        <v>1413.46</v>
      </c>
      <c r="K47" s="8"/>
      <c r="L47" s="109">
        <f t="shared" si="1"/>
        <v>0</v>
      </c>
      <c r="M47" s="109">
        <f t="shared" si="2"/>
        <v>0</v>
      </c>
      <c r="N47" s="120"/>
      <c r="O47" s="119">
        <f t="shared" si="3"/>
        <v>0</v>
      </c>
      <c r="P47" s="120"/>
      <c r="Q47" s="120"/>
      <c r="R47" s="120"/>
      <c r="S47" s="13">
        <f t="shared" si="4"/>
        <v>0</v>
      </c>
      <c r="T47" s="14" t="str">
        <f t="shared" si="0"/>
        <v>OK</v>
      </c>
      <c r="U47" s="197"/>
      <c r="V47" s="197"/>
      <c r="W47" s="197"/>
      <c r="X47" s="204"/>
      <c r="Y47" s="204"/>
      <c r="Z47" s="205"/>
      <c r="AA47" s="204"/>
      <c r="AB47" s="197"/>
      <c r="AC47" s="197"/>
      <c r="AD47" s="30"/>
      <c r="AE47" s="30"/>
      <c r="AF47" s="30"/>
      <c r="AG47" s="31"/>
      <c r="AH47" s="31"/>
      <c r="AI47" s="31"/>
      <c r="AJ47" s="31"/>
      <c r="AK47" s="31"/>
      <c r="AL47" s="31"/>
    </row>
    <row r="48" spans="1:38" ht="39.950000000000003" customHeight="1" x14ac:dyDescent="0.25">
      <c r="A48" s="310"/>
      <c r="B48" s="312"/>
      <c r="C48" s="82">
        <v>86</v>
      </c>
      <c r="D48" s="92" t="s">
        <v>585</v>
      </c>
      <c r="E48" s="91" t="s">
        <v>529</v>
      </c>
      <c r="F48" s="85" t="s">
        <v>530</v>
      </c>
      <c r="G48" s="97" t="s">
        <v>611</v>
      </c>
      <c r="H48" s="238" t="s">
        <v>597</v>
      </c>
      <c r="I48" s="97">
        <v>33903017</v>
      </c>
      <c r="J48" s="101">
        <v>1452.36</v>
      </c>
      <c r="K48" s="8"/>
      <c r="L48" s="109">
        <f t="shared" si="1"/>
        <v>0</v>
      </c>
      <c r="M48" s="109">
        <f t="shared" si="2"/>
        <v>0</v>
      </c>
      <c r="N48" s="120"/>
      <c r="O48" s="119">
        <f t="shared" si="3"/>
        <v>0</v>
      </c>
      <c r="P48" s="120"/>
      <c r="Q48" s="120"/>
      <c r="R48" s="120"/>
      <c r="S48" s="13">
        <f t="shared" si="4"/>
        <v>0</v>
      </c>
      <c r="T48" s="14" t="str">
        <f t="shared" si="0"/>
        <v>OK</v>
      </c>
      <c r="U48" s="197"/>
      <c r="V48" s="197"/>
      <c r="W48" s="197"/>
      <c r="X48" s="204"/>
      <c r="Y48" s="204"/>
      <c r="Z48" s="205"/>
      <c r="AA48" s="204"/>
      <c r="AB48" s="197"/>
      <c r="AC48" s="197"/>
      <c r="AD48" s="30"/>
      <c r="AE48" s="30"/>
      <c r="AF48" s="30"/>
      <c r="AG48" s="31"/>
      <c r="AH48" s="31"/>
      <c r="AI48" s="31"/>
      <c r="AJ48" s="31"/>
      <c r="AK48" s="31"/>
      <c r="AL48" s="31"/>
    </row>
    <row r="49" spans="1:38" ht="39.950000000000003" customHeight="1" x14ac:dyDescent="0.25">
      <c r="A49" s="310"/>
      <c r="B49" s="313"/>
      <c r="C49" s="82">
        <v>87</v>
      </c>
      <c r="D49" s="92" t="s">
        <v>586</v>
      </c>
      <c r="E49" s="91" t="s">
        <v>529</v>
      </c>
      <c r="F49" s="85" t="s">
        <v>530</v>
      </c>
      <c r="G49" s="97" t="s">
        <v>611</v>
      </c>
      <c r="H49" s="238" t="s">
        <v>597</v>
      </c>
      <c r="I49" s="97">
        <v>33903017</v>
      </c>
      <c r="J49" s="101">
        <v>1462.34</v>
      </c>
      <c r="K49" s="8"/>
      <c r="L49" s="109">
        <f t="shared" si="1"/>
        <v>0</v>
      </c>
      <c r="M49" s="109">
        <f t="shared" si="2"/>
        <v>0</v>
      </c>
      <c r="N49" s="120"/>
      <c r="O49" s="119">
        <f t="shared" si="3"/>
        <v>0</v>
      </c>
      <c r="P49" s="120"/>
      <c r="Q49" s="120"/>
      <c r="R49" s="120"/>
      <c r="S49" s="13">
        <f t="shared" si="4"/>
        <v>0</v>
      </c>
      <c r="T49" s="14" t="str">
        <f t="shared" si="0"/>
        <v>OK</v>
      </c>
      <c r="U49" s="197"/>
      <c r="V49" s="197"/>
      <c r="W49" s="197"/>
      <c r="X49" s="204"/>
      <c r="Y49" s="204"/>
      <c r="Z49" s="205"/>
      <c r="AA49" s="204"/>
      <c r="AB49" s="197"/>
      <c r="AC49" s="197"/>
      <c r="AD49" s="30"/>
      <c r="AE49" s="30"/>
      <c r="AF49" s="30"/>
      <c r="AG49" s="31"/>
      <c r="AH49" s="31"/>
      <c r="AI49" s="31"/>
      <c r="AJ49" s="31"/>
      <c r="AK49" s="31"/>
      <c r="AL49" s="31"/>
    </row>
    <row r="50" spans="1:38" ht="39.950000000000003" customHeight="1" x14ac:dyDescent="0.25">
      <c r="A50" s="305">
        <v>32</v>
      </c>
      <c r="B50" s="307" t="s">
        <v>532</v>
      </c>
      <c r="C50" s="77">
        <v>89</v>
      </c>
      <c r="D50" s="95" t="s">
        <v>587</v>
      </c>
      <c r="E50" s="94" t="s">
        <v>533</v>
      </c>
      <c r="F50" s="46" t="s">
        <v>531</v>
      </c>
      <c r="G50" s="54" t="s">
        <v>612</v>
      </c>
      <c r="H50" s="38" t="s">
        <v>597</v>
      </c>
      <c r="I50" s="54">
        <v>33903041</v>
      </c>
      <c r="J50" s="100">
        <v>68.25</v>
      </c>
      <c r="K50" s="8"/>
      <c r="L50" s="109">
        <f t="shared" si="1"/>
        <v>0</v>
      </c>
      <c r="M50" s="109">
        <f t="shared" si="2"/>
        <v>0</v>
      </c>
      <c r="N50" s="120"/>
      <c r="O50" s="119">
        <f t="shared" si="3"/>
        <v>0</v>
      </c>
      <c r="P50" s="120"/>
      <c r="Q50" s="120"/>
      <c r="R50" s="120"/>
      <c r="S50" s="13">
        <f t="shared" si="4"/>
        <v>0</v>
      </c>
      <c r="T50" s="14" t="str">
        <f t="shared" si="0"/>
        <v>OK</v>
      </c>
      <c r="U50" s="197"/>
      <c r="V50" s="197"/>
      <c r="W50" s="197"/>
      <c r="X50" s="204"/>
      <c r="Y50" s="204"/>
      <c r="Z50" s="205"/>
      <c r="AA50" s="204"/>
      <c r="AB50" s="197"/>
      <c r="AC50" s="197"/>
      <c r="AD50" s="30"/>
      <c r="AE50" s="30"/>
      <c r="AF50" s="30"/>
      <c r="AG50" s="31"/>
      <c r="AH50" s="31"/>
      <c r="AI50" s="31"/>
      <c r="AJ50" s="31"/>
      <c r="AK50" s="31"/>
      <c r="AL50" s="31"/>
    </row>
    <row r="51" spans="1:38" ht="39.950000000000003" customHeight="1" x14ac:dyDescent="0.25">
      <c r="A51" s="315"/>
      <c r="B51" s="314"/>
      <c r="C51" s="77">
        <v>90</v>
      </c>
      <c r="D51" s="95" t="s">
        <v>588</v>
      </c>
      <c r="E51" s="94" t="s">
        <v>534</v>
      </c>
      <c r="F51" s="46" t="s">
        <v>531</v>
      </c>
      <c r="G51" s="54" t="s">
        <v>612</v>
      </c>
      <c r="H51" s="38" t="s">
        <v>597</v>
      </c>
      <c r="I51" s="54">
        <v>33903041</v>
      </c>
      <c r="J51" s="100">
        <v>72.45</v>
      </c>
      <c r="K51" s="8"/>
      <c r="L51" s="109">
        <f t="shared" si="1"/>
        <v>0</v>
      </c>
      <c r="M51" s="109">
        <f t="shared" si="2"/>
        <v>0</v>
      </c>
      <c r="N51" s="120"/>
      <c r="O51" s="119">
        <f t="shared" si="3"/>
        <v>0</v>
      </c>
      <c r="P51" s="120"/>
      <c r="Q51" s="120"/>
      <c r="R51" s="120"/>
      <c r="S51" s="13">
        <f t="shared" si="4"/>
        <v>0</v>
      </c>
      <c r="T51" s="14" t="str">
        <f t="shared" si="0"/>
        <v>OK</v>
      </c>
      <c r="U51" s="197"/>
      <c r="V51" s="197"/>
      <c r="W51" s="197"/>
      <c r="X51" s="204"/>
      <c r="Y51" s="204"/>
      <c r="Z51" s="205"/>
      <c r="AA51" s="204"/>
      <c r="AB51" s="197"/>
      <c r="AC51" s="197"/>
      <c r="AD51" s="30"/>
      <c r="AE51" s="30"/>
      <c r="AF51" s="30"/>
      <c r="AG51" s="31"/>
      <c r="AH51" s="31"/>
      <c r="AI51" s="31"/>
      <c r="AJ51" s="31"/>
      <c r="AK51" s="31"/>
      <c r="AL51" s="31"/>
    </row>
    <row r="52" spans="1:38" ht="39.950000000000003" customHeight="1" x14ac:dyDescent="0.25">
      <c r="A52" s="315"/>
      <c r="B52" s="314"/>
      <c r="C52" s="77">
        <v>91</v>
      </c>
      <c r="D52" s="95" t="s">
        <v>589</v>
      </c>
      <c r="E52" s="94" t="s">
        <v>535</v>
      </c>
      <c r="F52" s="46" t="s">
        <v>531</v>
      </c>
      <c r="G52" s="54" t="s">
        <v>612</v>
      </c>
      <c r="H52" s="38" t="s">
        <v>597</v>
      </c>
      <c r="I52" s="54">
        <v>33903041</v>
      </c>
      <c r="J52" s="100">
        <v>71.400000000000006</v>
      </c>
      <c r="K52" s="8"/>
      <c r="L52" s="109">
        <f t="shared" si="1"/>
        <v>0</v>
      </c>
      <c r="M52" s="109">
        <f t="shared" si="2"/>
        <v>0</v>
      </c>
      <c r="N52" s="120"/>
      <c r="O52" s="119">
        <f t="shared" si="3"/>
        <v>0</v>
      </c>
      <c r="P52" s="120"/>
      <c r="Q52" s="120"/>
      <c r="R52" s="120"/>
      <c r="S52" s="13">
        <f t="shared" si="4"/>
        <v>0</v>
      </c>
      <c r="T52" s="14" t="str">
        <f t="shared" si="0"/>
        <v>OK</v>
      </c>
      <c r="U52" s="197"/>
      <c r="V52" s="197"/>
      <c r="W52" s="197"/>
      <c r="X52" s="204"/>
      <c r="Y52" s="204"/>
      <c r="Z52" s="205"/>
      <c r="AA52" s="204"/>
      <c r="AB52" s="197"/>
      <c r="AC52" s="197"/>
      <c r="AD52" s="30"/>
      <c r="AE52" s="30"/>
      <c r="AF52" s="30"/>
      <c r="AG52" s="31"/>
      <c r="AH52" s="31"/>
      <c r="AI52" s="31"/>
      <c r="AJ52" s="31"/>
      <c r="AK52" s="31"/>
      <c r="AL52" s="31"/>
    </row>
    <row r="53" spans="1:38" ht="39.950000000000003" customHeight="1" x14ac:dyDescent="0.25">
      <c r="A53" s="315"/>
      <c r="B53" s="314"/>
      <c r="C53" s="77">
        <v>92</v>
      </c>
      <c r="D53" s="95" t="s">
        <v>590</v>
      </c>
      <c r="E53" s="94" t="s">
        <v>536</v>
      </c>
      <c r="F53" s="46" t="s">
        <v>531</v>
      </c>
      <c r="G53" s="54" t="s">
        <v>612</v>
      </c>
      <c r="H53" s="38" t="s">
        <v>597</v>
      </c>
      <c r="I53" s="54">
        <v>33903041</v>
      </c>
      <c r="J53" s="100">
        <v>99.75</v>
      </c>
      <c r="K53" s="8"/>
      <c r="L53" s="109">
        <f t="shared" si="1"/>
        <v>0</v>
      </c>
      <c r="M53" s="109">
        <f t="shared" si="2"/>
        <v>0</v>
      </c>
      <c r="N53" s="120"/>
      <c r="O53" s="119">
        <f t="shared" si="3"/>
        <v>0</v>
      </c>
      <c r="P53" s="120"/>
      <c r="Q53" s="120"/>
      <c r="R53" s="120"/>
      <c r="S53" s="13">
        <f t="shared" si="4"/>
        <v>0</v>
      </c>
      <c r="T53" s="14" t="str">
        <f t="shared" si="0"/>
        <v>OK</v>
      </c>
      <c r="U53" s="197"/>
      <c r="V53" s="197"/>
      <c r="W53" s="197"/>
      <c r="X53" s="204"/>
      <c r="Y53" s="204"/>
      <c r="Z53" s="205"/>
      <c r="AA53" s="204"/>
      <c r="AB53" s="197"/>
      <c r="AC53" s="197"/>
      <c r="AD53" s="30"/>
      <c r="AE53" s="30"/>
      <c r="AF53" s="30"/>
      <c r="AG53" s="31"/>
      <c r="AH53" s="31"/>
      <c r="AI53" s="31"/>
      <c r="AJ53" s="31"/>
      <c r="AK53" s="31"/>
      <c r="AL53" s="31"/>
    </row>
    <row r="54" spans="1:38" ht="39.950000000000003" customHeight="1" x14ac:dyDescent="0.25">
      <c r="A54" s="315"/>
      <c r="B54" s="314"/>
      <c r="C54" s="77">
        <v>93</v>
      </c>
      <c r="D54" s="95" t="s">
        <v>591</v>
      </c>
      <c r="E54" s="94" t="s">
        <v>537</v>
      </c>
      <c r="F54" s="46" t="s">
        <v>531</v>
      </c>
      <c r="G54" s="54" t="s">
        <v>612</v>
      </c>
      <c r="H54" s="38" t="s">
        <v>597</v>
      </c>
      <c r="I54" s="54">
        <v>33903041</v>
      </c>
      <c r="J54" s="100">
        <v>136.5</v>
      </c>
      <c r="K54" s="8"/>
      <c r="L54" s="109">
        <f t="shared" si="1"/>
        <v>0</v>
      </c>
      <c r="M54" s="109">
        <f t="shared" si="2"/>
        <v>0</v>
      </c>
      <c r="N54" s="120"/>
      <c r="O54" s="119">
        <f t="shared" si="3"/>
        <v>0</v>
      </c>
      <c r="P54" s="120"/>
      <c r="Q54" s="120"/>
      <c r="R54" s="120"/>
      <c r="S54" s="13">
        <f t="shared" si="4"/>
        <v>0</v>
      </c>
      <c r="T54" s="14" t="str">
        <f t="shared" si="0"/>
        <v>OK</v>
      </c>
      <c r="U54" s="197"/>
      <c r="V54" s="197"/>
      <c r="W54" s="197"/>
      <c r="X54" s="204"/>
      <c r="Y54" s="204"/>
      <c r="Z54" s="205"/>
      <c r="AA54" s="204"/>
      <c r="AB54" s="197"/>
      <c r="AC54" s="197"/>
      <c r="AD54" s="30"/>
      <c r="AE54" s="30"/>
      <c r="AF54" s="30"/>
      <c r="AG54" s="31"/>
      <c r="AH54" s="31"/>
      <c r="AI54" s="31"/>
      <c r="AJ54" s="31"/>
      <c r="AK54" s="31"/>
      <c r="AL54" s="31"/>
    </row>
    <row r="55" spans="1:38" ht="39.950000000000003" customHeight="1" x14ac:dyDescent="0.25">
      <c r="A55" s="315"/>
      <c r="B55" s="314"/>
      <c r="C55" s="77">
        <v>94</v>
      </c>
      <c r="D55" s="95" t="s">
        <v>592</v>
      </c>
      <c r="E55" s="94" t="s">
        <v>534</v>
      </c>
      <c r="F55" s="46" t="s">
        <v>531</v>
      </c>
      <c r="G55" s="54" t="s">
        <v>612</v>
      </c>
      <c r="H55" s="38" t="s">
        <v>597</v>
      </c>
      <c r="I55" s="54">
        <v>33903041</v>
      </c>
      <c r="J55" s="100">
        <v>72.45</v>
      </c>
      <c r="K55" s="8"/>
      <c r="L55" s="109">
        <f t="shared" si="1"/>
        <v>0</v>
      </c>
      <c r="M55" s="109">
        <f t="shared" si="2"/>
        <v>0</v>
      </c>
      <c r="N55" s="120"/>
      <c r="O55" s="119">
        <f t="shared" si="3"/>
        <v>0</v>
      </c>
      <c r="P55" s="120"/>
      <c r="Q55" s="120"/>
      <c r="R55" s="120"/>
      <c r="S55" s="13">
        <f t="shared" si="4"/>
        <v>0</v>
      </c>
      <c r="T55" s="14" t="str">
        <f t="shared" si="0"/>
        <v>OK</v>
      </c>
      <c r="U55" s="197"/>
      <c r="V55" s="197"/>
      <c r="W55" s="197"/>
      <c r="X55" s="204"/>
      <c r="Y55" s="204"/>
      <c r="Z55" s="205"/>
      <c r="AA55" s="204"/>
      <c r="AB55" s="197"/>
      <c r="AC55" s="197"/>
      <c r="AD55" s="30"/>
      <c r="AE55" s="30"/>
      <c r="AF55" s="30"/>
      <c r="AG55" s="31"/>
      <c r="AH55" s="31"/>
      <c r="AI55" s="31"/>
      <c r="AJ55" s="31"/>
      <c r="AK55" s="31"/>
      <c r="AL55" s="31"/>
    </row>
    <row r="56" spans="1:38" ht="39.950000000000003" customHeight="1" x14ac:dyDescent="0.25">
      <c r="A56" s="315"/>
      <c r="B56" s="314"/>
      <c r="C56" s="77">
        <v>95</v>
      </c>
      <c r="D56" s="95" t="s">
        <v>593</v>
      </c>
      <c r="E56" s="94" t="s">
        <v>535</v>
      </c>
      <c r="F56" s="46" t="s">
        <v>531</v>
      </c>
      <c r="G56" s="54" t="s">
        <v>612</v>
      </c>
      <c r="H56" s="38" t="s">
        <v>597</v>
      </c>
      <c r="I56" s="54">
        <v>33903041</v>
      </c>
      <c r="J56" s="100">
        <v>71.400000000000006</v>
      </c>
      <c r="K56" s="8"/>
      <c r="L56" s="109">
        <f t="shared" si="1"/>
        <v>0</v>
      </c>
      <c r="M56" s="109">
        <f t="shared" si="2"/>
        <v>0</v>
      </c>
      <c r="N56" s="120"/>
      <c r="O56" s="119">
        <f t="shared" si="3"/>
        <v>0</v>
      </c>
      <c r="P56" s="120"/>
      <c r="Q56" s="120"/>
      <c r="R56" s="120"/>
      <c r="S56" s="13">
        <f t="shared" si="4"/>
        <v>0</v>
      </c>
      <c r="T56" s="14" t="str">
        <f t="shared" si="0"/>
        <v>OK</v>
      </c>
      <c r="U56" s="197"/>
      <c r="V56" s="197"/>
      <c r="W56" s="197"/>
      <c r="X56" s="204"/>
      <c r="Y56" s="204"/>
      <c r="Z56" s="205"/>
      <c r="AA56" s="204"/>
      <c r="AB56" s="197"/>
      <c r="AC56" s="197"/>
      <c r="AD56" s="30"/>
      <c r="AE56" s="30"/>
      <c r="AF56" s="30"/>
      <c r="AG56" s="31"/>
      <c r="AH56" s="31"/>
      <c r="AI56" s="31"/>
      <c r="AJ56" s="31"/>
      <c r="AK56" s="31"/>
      <c r="AL56" s="31"/>
    </row>
    <row r="57" spans="1:38" ht="39.950000000000003" customHeight="1" x14ac:dyDescent="0.25">
      <c r="A57" s="315"/>
      <c r="B57" s="308"/>
      <c r="C57" s="77">
        <v>96</v>
      </c>
      <c r="D57" s="67" t="s">
        <v>594</v>
      </c>
      <c r="E57" s="68" t="s">
        <v>537</v>
      </c>
      <c r="F57" s="46" t="s">
        <v>531</v>
      </c>
      <c r="G57" s="54" t="s">
        <v>612</v>
      </c>
      <c r="H57" s="38" t="s">
        <v>597</v>
      </c>
      <c r="I57" s="54">
        <v>33903041</v>
      </c>
      <c r="J57" s="100">
        <v>136.5</v>
      </c>
      <c r="K57" s="8"/>
      <c r="L57" s="109">
        <f t="shared" si="1"/>
        <v>0</v>
      </c>
      <c r="M57" s="109">
        <f t="shared" si="2"/>
        <v>0</v>
      </c>
      <c r="N57" s="120"/>
      <c r="O57" s="119">
        <f t="shared" si="3"/>
        <v>0</v>
      </c>
      <c r="P57" s="120"/>
      <c r="Q57" s="120"/>
      <c r="R57" s="120"/>
      <c r="S57" s="13">
        <f t="shared" si="4"/>
        <v>0</v>
      </c>
      <c r="T57" s="14" t="str">
        <f t="shared" si="0"/>
        <v>OK</v>
      </c>
      <c r="U57" s="197"/>
      <c r="V57" s="197"/>
      <c r="W57" s="197"/>
      <c r="X57" s="204"/>
      <c r="Y57" s="204"/>
      <c r="Z57" s="205"/>
      <c r="AA57" s="204"/>
      <c r="AB57" s="197"/>
      <c r="AC57" s="197"/>
      <c r="AD57" s="30"/>
      <c r="AE57" s="30"/>
      <c r="AF57" s="30"/>
      <c r="AG57" s="31"/>
      <c r="AH57" s="31"/>
      <c r="AI57" s="31"/>
      <c r="AJ57" s="31"/>
      <c r="AK57" s="31"/>
      <c r="AL57" s="31"/>
    </row>
    <row r="58" spans="1:38" ht="39.950000000000003" customHeight="1" x14ac:dyDescent="0.25">
      <c r="A58" s="80">
        <v>36</v>
      </c>
      <c r="B58" s="81" t="s">
        <v>538</v>
      </c>
      <c r="C58" s="82">
        <v>101</v>
      </c>
      <c r="D58" s="86" t="s">
        <v>595</v>
      </c>
      <c r="E58" s="87" t="s">
        <v>539</v>
      </c>
      <c r="F58" s="85" t="s">
        <v>540</v>
      </c>
      <c r="G58" s="97" t="s">
        <v>613</v>
      </c>
      <c r="H58" s="238" t="s">
        <v>597</v>
      </c>
      <c r="I58" s="97">
        <v>33903035</v>
      </c>
      <c r="J58" s="101">
        <v>204.7</v>
      </c>
      <c r="K58" s="8"/>
      <c r="L58" s="109">
        <f t="shared" si="1"/>
        <v>0</v>
      </c>
      <c r="M58" s="109">
        <f t="shared" si="2"/>
        <v>0</v>
      </c>
      <c r="N58" s="120"/>
      <c r="O58" s="119">
        <f t="shared" si="3"/>
        <v>0</v>
      </c>
      <c r="P58" s="120"/>
      <c r="Q58" s="120"/>
      <c r="R58" s="120"/>
      <c r="S58" s="13">
        <f t="shared" si="4"/>
        <v>0</v>
      </c>
      <c r="T58" s="14" t="str">
        <f t="shared" si="0"/>
        <v>OK</v>
      </c>
      <c r="U58" s="197"/>
      <c r="V58" s="197"/>
      <c r="W58" s="197"/>
      <c r="X58" s="204"/>
      <c r="Y58" s="204"/>
      <c r="Z58" s="205"/>
      <c r="AA58" s="204"/>
      <c r="AB58" s="197"/>
      <c r="AC58" s="197"/>
      <c r="AD58" s="30"/>
      <c r="AE58" s="30"/>
      <c r="AF58" s="30"/>
      <c r="AG58" s="31"/>
      <c r="AH58" s="31"/>
      <c r="AI58" s="31"/>
      <c r="AJ58" s="31"/>
      <c r="AK58" s="31"/>
      <c r="AL58" s="31"/>
    </row>
    <row r="59" spans="1:38" x14ac:dyDescent="0.25">
      <c r="K59" s="4">
        <f>SUM(K4:K58)</f>
        <v>688</v>
      </c>
      <c r="S59" s="16">
        <f>SUM(S4:S58)</f>
        <v>546</v>
      </c>
      <c r="U59" s="210">
        <f>SUMPRODUCT($J$4:$J$58,U4:U58)</f>
        <v>332</v>
      </c>
      <c r="V59" s="210">
        <f t="shared" ref="V59:AI59" si="5">SUMPRODUCT($J$4:$J$58,V4:V58)</f>
        <v>684</v>
      </c>
      <c r="W59" s="210">
        <f t="shared" si="5"/>
        <v>1330</v>
      </c>
      <c r="X59" s="210">
        <f t="shared" si="5"/>
        <v>1242.5</v>
      </c>
      <c r="Y59" s="210">
        <f t="shared" si="5"/>
        <v>3504.65</v>
      </c>
      <c r="Z59" s="210">
        <f t="shared" si="5"/>
        <v>1685.6</v>
      </c>
      <c r="AA59" s="210">
        <f t="shared" si="5"/>
        <v>3263.5</v>
      </c>
      <c r="AB59" s="210">
        <f t="shared" si="5"/>
        <v>209.05</v>
      </c>
      <c r="AC59" s="210">
        <f t="shared" si="5"/>
        <v>3431.9799999999996</v>
      </c>
      <c r="AD59" s="210">
        <f t="shared" si="5"/>
        <v>0</v>
      </c>
      <c r="AE59" s="210">
        <f t="shared" si="5"/>
        <v>0</v>
      </c>
      <c r="AF59" s="210">
        <f t="shared" si="5"/>
        <v>0</v>
      </c>
      <c r="AG59" s="210">
        <f t="shared" si="5"/>
        <v>0</v>
      </c>
      <c r="AH59" s="210">
        <f t="shared" si="5"/>
        <v>0</v>
      </c>
      <c r="AI59" s="210">
        <f t="shared" si="5"/>
        <v>0</v>
      </c>
      <c r="AJ59" s="210">
        <f t="shared" ref="AJ59:AL59" si="6">SUMPRODUCT($J$4:$J$58,AJ4:AJ58)</f>
        <v>0</v>
      </c>
      <c r="AK59" s="210">
        <f t="shared" si="6"/>
        <v>0</v>
      </c>
      <c r="AL59" s="210">
        <f t="shared" si="6"/>
        <v>0</v>
      </c>
    </row>
    <row r="60" spans="1:38" ht="39.950000000000003" customHeight="1" x14ac:dyDescent="0.25">
      <c r="K60" s="160">
        <f>SUMPRODUCT($J$4:$J$58,K4:K58)</f>
        <v>204362.62999999995</v>
      </c>
      <c r="L60" s="160">
        <f t="shared" ref="L60:M60" si="7">SUMPRODUCT($J$4:$J$58,L4:L58)</f>
        <v>15683.28</v>
      </c>
      <c r="M60" s="160">
        <f t="shared" si="7"/>
        <v>15683.28</v>
      </c>
      <c r="U60" s="201"/>
      <c r="V60" s="201"/>
      <c r="W60" s="201"/>
      <c r="X60" s="201"/>
      <c r="Y60" s="201"/>
      <c r="Z60" s="201"/>
      <c r="AA60" s="201"/>
      <c r="AB60" s="201"/>
      <c r="AC60" s="201"/>
    </row>
    <row r="61" spans="1:38" ht="39.950000000000003" customHeight="1" x14ac:dyDescent="0.25">
      <c r="U61" s="201"/>
      <c r="V61" s="201"/>
      <c r="W61" s="201"/>
      <c r="X61" s="201"/>
      <c r="Y61" s="201"/>
      <c r="Z61" s="201"/>
      <c r="AA61" s="201"/>
      <c r="AB61" s="201"/>
      <c r="AC61" s="201"/>
    </row>
    <row r="62" spans="1:38" ht="39.950000000000003" customHeight="1" x14ac:dyDescent="0.25">
      <c r="U62" s="201"/>
      <c r="V62" s="201"/>
      <c r="W62" s="201"/>
      <c r="X62" s="201"/>
      <c r="Y62" s="201"/>
      <c r="Z62" s="201"/>
      <c r="AA62" s="201"/>
      <c r="AB62" s="201"/>
      <c r="AC62" s="201"/>
    </row>
    <row r="63" spans="1:38" ht="39.950000000000003" customHeight="1" x14ac:dyDescent="0.25">
      <c r="U63" s="201"/>
      <c r="V63" s="201"/>
      <c r="W63" s="201"/>
      <c r="X63" s="201"/>
      <c r="Y63" s="201"/>
      <c r="Z63" s="201"/>
      <c r="AA63" s="201"/>
      <c r="AB63" s="201"/>
      <c r="AC63" s="201"/>
    </row>
    <row r="64" spans="1:38" ht="39.950000000000003" customHeight="1" x14ac:dyDescent="0.25">
      <c r="U64" s="201"/>
      <c r="V64" s="201"/>
      <c r="W64" s="201"/>
      <c r="X64" s="201"/>
      <c r="Y64" s="201"/>
      <c r="Z64" s="201"/>
      <c r="AA64" s="201"/>
      <c r="AB64" s="201"/>
      <c r="AC64" s="201"/>
    </row>
    <row r="65" spans="21:29" ht="39.950000000000003" customHeight="1" x14ac:dyDescent="0.25">
      <c r="U65" s="201"/>
      <c r="V65" s="201"/>
      <c r="W65" s="201"/>
      <c r="X65" s="201"/>
      <c r="Y65" s="201"/>
      <c r="Z65" s="201"/>
      <c r="AA65" s="201"/>
      <c r="AB65" s="201"/>
      <c r="AC65" s="201"/>
    </row>
    <row r="66" spans="21:29" ht="39.950000000000003" customHeight="1" x14ac:dyDescent="0.25">
      <c r="U66" s="201"/>
      <c r="V66" s="201"/>
      <c r="W66" s="201"/>
      <c r="X66" s="201"/>
      <c r="Y66" s="201"/>
      <c r="Z66" s="201"/>
      <c r="AA66" s="201"/>
      <c r="AB66" s="201"/>
      <c r="AC66" s="201"/>
    </row>
    <row r="67" spans="21:29" ht="39.950000000000003" customHeight="1" x14ac:dyDescent="0.25">
      <c r="U67" s="201"/>
      <c r="V67" s="201"/>
      <c r="W67" s="201"/>
      <c r="X67" s="201"/>
      <c r="Y67" s="201"/>
      <c r="Z67" s="201"/>
      <c r="AA67" s="201"/>
      <c r="AB67" s="201"/>
      <c r="AC67" s="201"/>
    </row>
    <row r="68" spans="21:29" ht="39.950000000000003" customHeight="1" x14ac:dyDescent="0.25">
      <c r="U68" s="201"/>
      <c r="V68" s="201"/>
      <c r="W68" s="201"/>
      <c r="X68" s="201"/>
      <c r="Y68" s="201"/>
      <c r="Z68" s="201"/>
      <c r="AA68" s="201"/>
      <c r="AB68" s="201"/>
      <c r="AC68" s="201"/>
    </row>
    <row r="69" spans="21:29" ht="39.950000000000003" customHeight="1" x14ac:dyDescent="0.25">
      <c r="U69" s="201"/>
      <c r="V69" s="201"/>
      <c r="W69" s="201"/>
      <c r="X69" s="201"/>
      <c r="Y69" s="201"/>
      <c r="Z69" s="201"/>
      <c r="AA69" s="201"/>
      <c r="AB69" s="201"/>
      <c r="AC69" s="201"/>
    </row>
    <row r="70" spans="21:29" ht="39.950000000000003" customHeight="1" x14ac:dyDescent="0.25">
      <c r="U70" s="201"/>
      <c r="V70" s="201"/>
      <c r="W70" s="201"/>
      <c r="X70" s="201"/>
      <c r="Y70" s="201"/>
      <c r="Z70" s="201"/>
      <c r="AA70" s="201"/>
      <c r="AB70" s="201"/>
      <c r="AC70" s="201"/>
    </row>
    <row r="71" spans="21:29" ht="39.950000000000003" customHeight="1" x14ac:dyDescent="0.25">
      <c r="U71" s="201"/>
      <c r="V71" s="201"/>
      <c r="W71" s="201"/>
      <c r="X71" s="201"/>
      <c r="Y71" s="201"/>
      <c r="Z71" s="201"/>
      <c r="AA71" s="201"/>
      <c r="AB71" s="201"/>
      <c r="AC71" s="201"/>
    </row>
    <row r="72" spans="21:29" ht="39.950000000000003" customHeight="1" x14ac:dyDescent="0.25">
      <c r="U72" s="201"/>
      <c r="V72" s="201"/>
      <c r="W72" s="201"/>
      <c r="X72" s="201"/>
      <c r="Y72" s="201"/>
      <c r="Z72" s="201"/>
      <c r="AA72" s="201"/>
      <c r="AB72" s="201"/>
      <c r="AC72" s="201"/>
    </row>
    <row r="73" spans="21:29" ht="39.950000000000003" customHeight="1" x14ac:dyDescent="0.25">
      <c r="U73" s="201"/>
      <c r="V73" s="201"/>
      <c r="W73" s="201"/>
      <c r="X73" s="201"/>
      <c r="Y73" s="201"/>
      <c r="Z73" s="201"/>
      <c r="AA73" s="201"/>
      <c r="AB73" s="201"/>
      <c r="AC73" s="201"/>
    </row>
    <row r="74" spans="21:29" ht="39.950000000000003" customHeight="1" x14ac:dyDescent="0.25">
      <c r="U74" s="201"/>
      <c r="V74" s="201"/>
      <c r="W74" s="201"/>
      <c r="X74" s="201"/>
      <c r="Y74" s="201"/>
      <c r="Z74" s="201"/>
      <c r="AA74" s="201"/>
      <c r="AB74" s="201"/>
      <c r="AC74" s="201"/>
    </row>
    <row r="75" spans="21:29" ht="39.950000000000003" customHeight="1" x14ac:dyDescent="0.25">
      <c r="U75" s="201"/>
      <c r="V75" s="201"/>
      <c r="W75" s="201"/>
      <c r="X75" s="201"/>
      <c r="Y75" s="201"/>
      <c r="Z75" s="201"/>
      <c r="AA75" s="201"/>
      <c r="AB75" s="201"/>
      <c r="AC75" s="201"/>
    </row>
    <row r="76" spans="21:29" ht="39.950000000000003" customHeight="1" x14ac:dyDescent="0.25">
      <c r="U76" s="201"/>
      <c r="V76" s="201"/>
      <c r="W76" s="201"/>
      <c r="X76" s="201"/>
      <c r="Y76" s="201"/>
      <c r="Z76" s="201"/>
      <c r="AA76" s="201"/>
      <c r="AB76" s="201"/>
      <c r="AC76" s="201"/>
    </row>
    <row r="77" spans="21:29" ht="39.950000000000003" customHeight="1" x14ac:dyDescent="0.25">
      <c r="U77" s="201"/>
      <c r="V77" s="201"/>
      <c r="W77" s="201"/>
      <c r="X77" s="201"/>
      <c r="Y77" s="201"/>
      <c r="Z77" s="201"/>
      <c r="AA77" s="201"/>
      <c r="AB77" s="201"/>
      <c r="AC77" s="201"/>
    </row>
    <row r="78" spans="21:29" ht="39.950000000000003" customHeight="1" x14ac:dyDescent="0.25">
      <c r="U78" s="201"/>
      <c r="V78" s="201"/>
      <c r="W78" s="201"/>
      <c r="X78" s="201"/>
      <c r="Y78" s="201"/>
      <c r="Z78" s="201"/>
      <c r="AA78" s="201"/>
      <c r="AB78" s="201"/>
      <c r="AC78" s="201"/>
    </row>
    <row r="79" spans="21:29" ht="39.950000000000003" customHeight="1" x14ac:dyDescent="0.25">
      <c r="U79" s="201"/>
      <c r="V79" s="201"/>
      <c r="W79" s="201"/>
      <c r="X79" s="201"/>
      <c r="Y79" s="201"/>
      <c r="Z79" s="201"/>
      <c r="AA79" s="201"/>
      <c r="AB79" s="201"/>
      <c r="AC79" s="201"/>
    </row>
    <row r="80" spans="21:29" ht="39.950000000000003" customHeight="1" x14ac:dyDescent="0.25">
      <c r="U80" s="201"/>
      <c r="V80" s="201"/>
      <c r="W80" s="201"/>
      <c r="X80" s="201"/>
      <c r="Y80" s="201"/>
      <c r="Z80" s="201"/>
      <c r="AA80" s="201"/>
      <c r="AB80" s="201"/>
      <c r="AC80" s="201"/>
    </row>
    <row r="81" spans="21:29" ht="39.950000000000003" customHeight="1" x14ac:dyDescent="0.25">
      <c r="U81" s="201"/>
      <c r="V81" s="201"/>
      <c r="W81" s="201"/>
      <c r="X81" s="201"/>
      <c r="Y81" s="201"/>
      <c r="Z81" s="201"/>
      <c r="AA81" s="201"/>
      <c r="AB81" s="201"/>
      <c r="AC81" s="201"/>
    </row>
    <row r="82" spans="21:29" ht="39.950000000000003" customHeight="1" x14ac:dyDescent="0.25">
      <c r="U82" s="201"/>
      <c r="V82" s="201"/>
      <c r="W82" s="201"/>
      <c r="X82" s="201"/>
      <c r="Y82" s="201"/>
      <c r="Z82" s="201"/>
      <c r="AA82" s="201"/>
      <c r="AB82" s="201"/>
      <c r="AC82" s="201"/>
    </row>
    <row r="83" spans="21:29" ht="39.950000000000003" customHeight="1" x14ac:dyDescent="0.25">
      <c r="U83" s="201"/>
      <c r="V83" s="201"/>
      <c r="W83" s="201"/>
      <c r="X83" s="201"/>
      <c r="Y83" s="201"/>
      <c r="Z83" s="201"/>
      <c r="AA83" s="201"/>
      <c r="AB83" s="201"/>
      <c r="AC83" s="201"/>
    </row>
    <row r="84" spans="21:29" ht="39.950000000000003" customHeight="1" x14ac:dyDescent="0.25">
      <c r="U84" s="201"/>
      <c r="V84" s="201"/>
      <c r="W84" s="201"/>
      <c r="X84" s="201"/>
      <c r="Y84" s="201"/>
      <c r="Z84" s="201"/>
      <c r="AA84" s="201"/>
      <c r="AB84" s="201"/>
      <c r="AC84" s="201"/>
    </row>
    <row r="85" spans="21:29" ht="39.950000000000003" customHeight="1" x14ac:dyDescent="0.25">
      <c r="U85" s="201"/>
      <c r="V85" s="201"/>
      <c r="W85" s="201"/>
      <c r="X85" s="201"/>
      <c r="Y85" s="201"/>
      <c r="Z85" s="201"/>
      <c r="AA85" s="201"/>
      <c r="AB85" s="201"/>
      <c r="AC85" s="201"/>
    </row>
    <row r="86" spans="21:29" ht="39.950000000000003" customHeight="1" x14ac:dyDescent="0.25">
      <c r="U86" s="201"/>
      <c r="V86" s="201"/>
      <c r="W86" s="201"/>
      <c r="X86" s="201"/>
      <c r="Y86" s="201"/>
      <c r="Z86" s="201"/>
      <c r="AA86" s="201"/>
      <c r="AB86" s="201"/>
      <c r="AC86" s="201"/>
    </row>
    <row r="87" spans="21:29" ht="39.950000000000003" customHeight="1" x14ac:dyDescent="0.25">
      <c r="U87" s="201"/>
      <c r="V87" s="201"/>
      <c r="W87" s="201"/>
      <c r="X87" s="201"/>
      <c r="Y87" s="201"/>
      <c r="Z87" s="201"/>
      <c r="AA87" s="201"/>
      <c r="AB87" s="201"/>
      <c r="AC87" s="201"/>
    </row>
    <row r="88" spans="21:29" ht="39.950000000000003" customHeight="1" x14ac:dyDescent="0.25">
      <c r="U88" s="201"/>
      <c r="V88" s="201"/>
      <c r="W88" s="201"/>
      <c r="X88" s="201"/>
      <c r="Y88" s="201"/>
      <c r="Z88" s="201"/>
      <c r="AA88" s="201"/>
      <c r="AB88" s="201"/>
      <c r="AC88" s="201"/>
    </row>
    <row r="89" spans="21:29" ht="39.950000000000003" customHeight="1" x14ac:dyDescent="0.25">
      <c r="U89" s="201"/>
      <c r="V89" s="201"/>
      <c r="W89" s="201"/>
      <c r="X89" s="201"/>
      <c r="Y89" s="201"/>
      <c r="Z89" s="201"/>
      <c r="AA89" s="201"/>
      <c r="AB89" s="201"/>
      <c r="AC89" s="201"/>
    </row>
    <row r="90" spans="21:29" ht="39.950000000000003" customHeight="1" x14ac:dyDescent="0.25">
      <c r="U90" s="201"/>
      <c r="V90" s="201"/>
      <c r="W90" s="201"/>
      <c r="X90" s="201"/>
      <c r="Y90" s="201"/>
      <c r="Z90" s="201"/>
      <c r="AA90" s="201"/>
      <c r="AB90" s="201"/>
      <c r="AC90" s="201"/>
    </row>
    <row r="91" spans="21:29" ht="39.950000000000003" customHeight="1" x14ac:dyDescent="0.25">
      <c r="U91" s="201"/>
      <c r="V91" s="201"/>
      <c r="W91" s="201"/>
      <c r="X91" s="201"/>
      <c r="Y91" s="201"/>
      <c r="Z91" s="201"/>
      <c r="AA91" s="201"/>
      <c r="AB91" s="201"/>
      <c r="AC91" s="201"/>
    </row>
    <row r="92" spans="21:29" ht="39.950000000000003" customHeight="1" x14ac:dyDescent="0.25">
      <c r="U92" s="201"/>
      <c r="V92" s="201"/>
      <c r="W92" s="201"/>
      <c r="X92" s="201"/>
      <c r="Y92" s="201"/>
      <c r="Z92" s="201"/>
      <c r="AA92" s="201"/>
      <c r="AB92" s="201"/>
      <c r="AC92" s="201"/>
    </row>
    <row r="93" spans="21:29" ht="39.950000000000003" customHeight="1" x14ac:dyDescent="0.25">
      <c r="U93" s="201"/>
      <c r="V93" s="201"/>
      <c r="W93" s="201"/>
      <c r="X93" s="201"/>
      <c r="Y93" s="201"/>
      <c r="Z93" s="201"/>
      <c r="AA93" s="201"/>
      <c r="AB93" s="201"/>
      <c r="AC93" s="201"/>
    </row>
    <row r="94" spans="21:29" ht="39.950000000000003" customHeight="1" x14ac:dyDescent="0.25">
      <c r="U94" s="201"/>
      <c r="V94" s="201"/>
      <c r="W94" s="201"/>
      <c r="X94" s="201"/>
      <c r="Y94" s="201"/>
      <c r="Z94" s="201"/>
      <c r="AA94" s="201"/>
      <c r="AB94" s="201"/>
      <c r="AC94" s="201"/>
    </row>
    <row r="95" spans="21:29" ht="39.950000000000003" customHeight="1" x14ac:dyDescent="0.25">
      <c r="U95" s="201"/>
      <c r="V95" s="201"/>
      <c r="W95" s="201"/>
      <c r="X95" s="201"/>
      <c r="Y95" s="201"/>
      <c r="Z95" s="201"/>
      <c r="AA95" s="201"/>
      <c r="AB95" s="201"/>
      <c r="AC95" s="201"/>
    </row>
    <row r="96" spans="21:29" ht="39.950000000000003" customHeight="1" x14ac:dyDescent="0.25">
      <c r="U96" s="201"/>
      <c r="V96" s="201"/>
      <c r="W96" s="201"/>
      <c r="X96" s="201"/>
      <c r="Y96" s="201"/>
      <c r="Z96" s="201"/>
      <c r="AA96" s="201"/>
      <c r="AB96" s="201"/>
      <c r="AC96" s="201"/>
    </row>
    <row r="97" spans="21:29" ht="39.950000000000003" customHeight="1" x14ac:dyDescent="0.25">
      <c r="U97" s="201"/>
      <c r="V97" s="201"/>
      <c r="W97" s="201"/>
      <c r="X97" s="201"/>
      <c r="Y97" s="201"/>
      <c r="Z97" s="201"/>
      <c r="AA97" s="201"/>
      <c r="AB97" s="201"/>
      <c r="AC97" s="201"/>
    </row>
    <row r="98" spans="21:29" ht="39.950000000000003" customHeight="1" x14ac:dyDescent="0.25">
      <c r="U98" s="201"/>
      <c r="V98" s="201"/>
      <c r="W98" s="201"/>
      <c r="X98" s="201"/>
      <c r="Y98" s="201"/>
      <c r="Z98" s="201"/>
      <c r="AA98" s="201"/>
      <c r="AB98" s="201"/>
      <c r="AC98" s="201"/>
    </row>
    <row r="99" spans="21:29" ht="39.950000000000003" customHeight="1" x14ac:dyDescent="0.25">
      <c r="U99" s="201"/>
      <c r="V99" s="201"/>
      <c r="W99" s="201"/>
      <c r="X99" s="201"/>
      <c r="Y99" s="201"/>
      <c r="Z99" s="201"/>
      <c r="AA99" s="201"/>
      <c r="AB99" s="201"/>
      <c r="AC99" s="201"/>
    </row>
    <row r="100" spans="21:29" ht="39.950000000000003" customHeight="1" x14ac:dyDescent="0.25">
      <c r="U100" s="201"/>
      <c r="V100" s="201"/>
      <c r="W100" s="201"/>
      <c r="X100" s="201"/>
      <c r="Y100" s="201"/>
      <c r="Z100" s="201"/>
      <c r="AA100" s="201"/>
      <c r="AB100" s="201"/>
      <c r="AC100" s="201"/>
    </row>
    <row r="101" spans="21:29" ht="39.950000000000003" customHeight="1" x14ac:dyDescent="0.25">
      <c r="U101" s="201"/>
      <c r="V101" s="201"/>
      <c r="W101" s="201"/>
      <c r="X101" s="201"/>
      <c r="Y101" s="201"/>
      <c r="Z101" s="201"/>
      <c r="AA101" s="201"/>
      <c r="AB101" s="201"/>
      <c r="AC101" s="201"/>
    </row>
    <row r="102" spans="21:29" ht="39.950000000000003" customHeight="1" x14ac:dyDescent="0.25">
      <c r="U102" s="201"/>
      <c r="V102" s="201"/>
      <c r="W102" s="201"/>
      <c r="X102" s="201"/>
      <c r="Y102" s="201"/>
      <c r="Z102" s="201"/>
      <c r="AA102" s="201"/>
      <c r="AB102" s="201"/>
      <c r="AC102" s="201"/>
    </row>
    <row r="103" spans="21:29" ht="39.950000000000003" customHeight="1" x14ac:dyDescent="0.25">
      <c r="U103" s="201"/>
      <c r="V103" s="201"/>
      <c r="W103" s="201"/>
      <c r="X103" s="201"/>
      <c r="Y103" s="201"/>
      <c r="Z103" s="201"/>
      <c r="AA103" s="201"/>
      <c r="AB103" s="201"/>
      <c r="AC103" s="201"/>
    </row>
    <row r="104" spans="21:29" ht="39.950000000000003" customHeight="1" x14ac:dyDescent="0.25">
      <c r="U104" s="201"/>
      <c r="V104" s="201"/>
      <c r="W104" s="201"/>
      <c r="X104" s="201"/>
      <c r="Y104" s="201"/>
      <c r="Z104" s="201"/>
      <c r="AA104" s="201"/>
      <c r="AB104" s="201"/>
      <c r="AC104" s="201"/>
    </row>
    <row r="105" spans="21:29" ht="39.950000000000003" customHeight="1" x14ac:dyDescent="0.25">
      <c r="U105" s="201"/>
      <c r="V105" s="201"/>
      <c r="W105" s="201"/>
      <c r="X105" s="201"/>
      <c r="Y105" s="201"/>
      <c r="Z105" s="201"/>
      <c r="AA105" s="201"/>
      <c r="AB105" s="201"/>
      <c r="AC105" s="201"/>
    </row>
    <row r="106" spans="21:29" ht="39.950000000000003" customHeight="1" x14ac:dyDescent="0.25">
      <c r="U106" s="201"/>
      <c r="V106" s="201"/>
      <c r="W106" s="201"/>
      <c r="X106" s="201"/>
      <c r="Y106" s="201"/>
      <c r="Z106" s="201"/>
      <c r="AA106" s="201"/>
      <c r="AB106" s="201"/>
      <c r="AC106" s="201"/>
    </row>
    <row r="107" spans="21:29" ht="39.950000000000003" customHeight="1" x14ac:dyDescent="0.25">
      <c r="U107" s="201"/>
      <c r="V107" s="201"/>
      <c r="W107" s="201"/>
      <c r="X107" s="201"/>
      <c r="Y107" s="201"/>
      <c r="Z107" s="201"/>
      <c r="AA107" s="201"/>
      <c r="AB107" s="201"/>
      <c r="AC107" s="201"/>
    </row>
    <row r="108" spans="21:29" ht="39.950000000000003" customHeight="1" x14ac:dyDescent="0.25">
      <c r="U108" s="201"/>
      <c r="V108" s="201"/>
      <c r="W108" s="201"/>
      <c r="X108" s="201"/>
      <c r="Y108" s="201"/>
      <c r="Z108" s="201"/>
      <c r="AA108" s="201"/>
      <c r="AB108" s="201"/>
      <c r="AC108" s="201"/>
    </row>
    <row r="109" spans="21:29" ht="39.950000000000003" customHeight="1" x14ac:dyDescent="0.25">
      <c r="U109" s="201"/>
      <c r="V109" s="201"/>
      <c r="W109" s="201"/>
      <c r="X109" s="201"/>
      <c r="Y109" s="201"/>
      <c r="Z109" s="201"/>
      <c r="AA109" s="201"/>
      <c r="AB109" s="201"/>
      <c r="AC109" s="201"/>
    </row>
    <row r="110" spans="21:29" ht="39.950000000000003" customHeight="1" x14ac:dyDescent="0.25">
      <c r="U110" s="201"/>
      <c r="V110" s="201"/>
      <c r="W110" s="201"/>
      <c r="X110" s="201"/>
      <c r="Y110" s="201"/>
      <c r="Z110" s="201"/>
      <c r="AA110" s="201"/>
      <c r="AB110" s="201"/>
      <c r="AC110" s="201"/>
    </row>
    <row r="111" spans="21:29" ht="39.950000000000003" customHeight="1" x14ac:dyDescent="0.25">
      <c r="U111" s="201"/>
      <c r="V111" s="201"/>
      <c r="W111" s="201"/>
      <c r="X111" s="201"/>
      <c r="Y111" s="201"/>
      <c r="Z111" s="201"/>
      <c r="AA111" s="201"/>
      <c r="AB111" s="201"/>
      <c r="AC111" s="201"/>
    </row>
    <row r="112" spans="21:29" ht="39.950000000000003" customHeight="1" x14ac:dyDescent="0.25">
      <c r="U112" s="201"/>
      <c r="V112" s="201"/>
      <c r="W112" s="201"/>
      <c r="X112" s="201"/>
      <c r="Y112" s="201"/>
      <c r="Z112" s="201"/>
      <c r="AA112" s="201"/>
      <c r="AB112" s="201"/>
      <c r="AC112" s="201"/>
    </row>
    <row r="113" spans="21:29" ht="39.950000000000003" customHeight="1" x14ac:dyDescent="0.25">
      <c r="U113" s="201"/>
      <c r="V113" s="201"/>
      <c r="W113" s="201"/>
      <c r="X113" s="201"/>
      <c r="Y113" s="201"/>
      <c r="Z113" s="201"/>
      <c r="AA113" s="201"/>
      <c r="AB113" s="201"/>
      <c r="AC113" s="201"/>
    </row>
    <row r="114" spans="21:29" ht="39.950000000000003" customHeight="1" x14ac:dyDescent="0.25">
      <c r="U114" s="201"/>
      <c r="V114" s="201"/>
      <c r="W114" s="201"/>
      <c r="X114" s="201"/>
      <c r="Y114" s="201"/>
      <c r="Z114" s="201"/>
      <c r="AA114" s="201"/>
      <c r="AB114" s="201"/>
      <c r="AC114" s="201"/>
    </row>
    <row r="115" spans="21:29" ht="39.950000000000003" customHeight="1" x14ac:dyDescent="0.25">
      <c r="U115" s="201"/>
      <c r="V115" s="201"/>
      <c r="W115" s="201"/>
      <c r="X115" s="201"/>
      <c r="Y115" s="201"/>
      <c r="Z115" s="201"/>
      <c r="AA115" s="201"/>
      <c r="AB115" s="201"/>
      <c r="AC115" s="201"/>
    </row>
    <row r="116" spans="21:29" ht="39.950000000000003" customHeight="1" x14ac:dyDescent="0.25">
      <c r="U116" s="201"/>
      <c r="V116" s="201"/>
      <c r="W116" s="201"/>
      <c r="X116" s="201"/>
      <c r="Y116" s="201"/>
      <c r="Z116" s="201"/>
      <c r="AA116" s="201"/>
      <c r="AB116" s="201"/>
      <c r="AC116" s="201"/>
    </row>
    <row r="117" spans="21:29" ht="39.950000000000003" customHeight="1" x14ac:dyDescent="0.25">
      <c r="U117" s="201"/>
      <c r="V117" s="201"/>
      <c r="W117" s="201"/>
      <c r="X117" s="201"/>
      <c r="Y117" s="201"/>
      <c r="Z117" s="201"/>
      <c r="AA117" s="201"/>
      <c r="AB117" s="201"/>
      <c r="AC117" s="201"/>
    </row>
    <row r="118" spans="21:29" ht="39.950000000000003" customHeight="1" x14ac:dyDescent="0.25">
      <c r="U118" s="201"/>
      <c r="V118" s="201"/>
      <c r="W118" s="201"/>
      <c r="X118" s="201"/>
      <c r="Y118" s="201"/>
      <c r="Z118" s="201"/>
      <c r="AA118" s="201"/>
      <c r="AB118" s="201"/>
      <c r="AC118" s="201"/>
    </row>
    <row r="119" spans="21:29" ht="39.950000000000003" customHeight="1" x14ac:dyDescent="0.25">
      <c r="U119" s="201"/>
      <c r="V119" s="201"/>
      <c r="W119" s="201"/>
      <c r="X119" s="201"/>
      <c r="Y119" s="201"/>
      <c r="Z119" s="201"/>
      <c r="AA119" s="201"/>
      <c r="AB119" s="201"/>
      <c r="AC119" s="201"/>
    </row>
    <row r="120" spans="21:29" ht="39.950000000000003" customHeight="1" x14ac:dyDescent="0.25">
      <c r="U120" s="201"/>
      <c r="V120" s="201"/>
      <c r="W120" s="201"/>
      <c r="X120" s="201"/>
      <c r="Y120" s="201"/>
      <c r="Z120" s="201"/>
      <c r="AA120" s="201"/>
      <c r="AB120" s="201"/>
      <c r="AC120" s="201"/>
    </row>
    <row r="121" spans="21:29" ht="39.950000000000003" customHeight="1" x14ac:dyDescent="0.25">
      <c r="U121" s="201"/>
      <c r="V121" s="201"/>
      <c r="W121" s="201"/>
      <c r="X121" s="201"/>
      <c r="Y121" s="201"/>
      <c r="Z121" s="201"/>
      <c r="AA121" s="201"/>
      <c r="AB121" s="201"/>
      <c r="AC121" s="201"/>
    </row>
    <row r="122" spans="21:29" ht="39.950000000000003" customHeight="1" x14ac:dyDescent="0.25">
      <c r="U122" s="201"/>
      <c r="V122" s="201"/>
      <c r="W122" s="201"/>
      <c r="X122" s="201"/>
      <c r="Y122" s="201"/>
      <c r="Z122" s="201"/>
      <c r="AA122" s="201"/>
      <c r="AB122" s="201"/>
      <c r="AC122" s="201"/>
    </row>
    <row r="123" spans="21:29" ht="39.950000000000003" customHeight="1" x14ac:dyDescent="0.25">
      <c r="U123" s="201"/>
      <c r="V123" s="201"/>
      <c r="W123" s="201"/>
      <c r="X123" s="201"/>
      <c r="Y123" s="201"/>
      <c r="Z123" s="201"/>
      <c r="AA123" s="201"/>
      <c r="AB123" s="201"/>
      <c r="AC123" s="201"/>
    </row>
    <row r="124" spans="21:29" ht="39.950000000000003" customHeight="1" x14ac:dyDescent="0.25">
      <c r="U124" s="201"/>
      <c r="V124" s="201"/>
      <c r="W124" s="201"/>
      <c r="X124" s="201"/>
      <c r="Y124" s="201"/>
      <c r="Z124" s="201"/>
      <c r="AA124" s="201"/>
      <c r="AB124" s="201"/>
      <c r="AC124" s="201"/>
    </row>
    <row r="125" spans="21:29" ht="39.950000000000003" customHeight="1" x14ac:dyDescent="0.25">
      <c r="U125" s="201"/>
      <c r="V125" s="201"/>
      <c r="W125" s="201"/>
      <c r="X125" s="201"/>
      <c r="Y125" s="201"/>
      <c r="Z125" s="201"/>
      <c r="AA125" s="201"/>
      <c r="AB125" s="201"/>
      <c r="AC125" s="201"/>
    </row>
    <row r="126" spans="21:29" ht="39.950000000000003" customHeight="1" x14ac:dyDescent="0.25">
      <c r="U126" s="201"/>
      <c r="V126" s="201"/>
      <c r="W126" s="201"/>
      <c r="X126" s="201"/>
      <c r="Y126" s="201"/>
      <c r="Z126" s="201"/>
      <c r="AA126" s="201"/>
      <c r="AB126" s="201"/>
      <c r="AC126" s="201"/>
    </row>
    <row r="127" spans="21:29" ht="39.950000000000003" customHeight="1" x14ac:dyDescent="0.25">
      <c r="U127" s="201"/>
      <c r="V127" s="201"/>
      <c r="W127" s="201"/>
      <c r="X127" s="201"/>
      <c r="Y127" s="201"/>
      <c r="Z127" s="201"/>
      <c r="AA127" s="201"/>
      <c r="AB127" s="201"/>
      <c r="AC127" s="201"/>
    </row>
    <row r="128" spans="21:29" ht="39.950000000000003" customHeight="1" x14ac:dyDescent="0.25">
      <c r="U128" s="201"/>
      <c r="V128" s="201"/>
      <c r="W128" s="201"/>
      <c r="X128" s="201"/>
      <c r="Y128" s="201"/>
      <c r="Z128" s="201"/>
      <c r="AA128" s="201"/>
      <c r="AB128" s="201"/>
      <c r="AC128" s="201"/>
    </row>
    <row r="129" spans="21:29" ht="39.950000000000003" customHeight="1" x14ac:dyDescent="0.25">
      <c r="U129" s="201"/>
      <c r="V129" s="201"/>
      <c r="W129" s="201"/>
      <c r="X129" s="201"/>
      <c r="Y129" s="201"/>
      <c r="Z129" s="201"/>
      <c r="AA129" s="201"/>
      <c r="AB129" s="201"/>
      <c r="AC129" s="201"/>
    </row>
    <row r="130" spans="21:29" ht="39.950000000000003" customHeight="1" x14ac:dyDescent="0.25">
      <c r="U130" s="201"/>
      <c r="V130" s="201"/>
      <c r="W130" s="201"/>
      <c r="X130" s="201"/>
      <c r="Y130" s="201"/>
      <c r="Z130" s="201"/>
      <c r="AA130" s="201"/>
      <c r="AB130" s="201"/>
      <c r="AC130" s="201"/>
    </row>
    <row r="131" spans="21:29" ht="39.950000000000003" customHeight="1" x14ac:dyDescent="0.25">
      <c r="U131" s="201"/>
      <c r="V131" s="201"/>
      <c r="W131" s="201"/>
      <c r="X131" s="201"/>
      <c r="Y131" s="201"/>
      <c r="Z131" s="201"/>
      <c r="AA131" s="201"/>
      <c r="AB131" s="201"/>
      <c r="AC131" s="201"/>
    </row>
    <row r="132" spans="21:29" ht="39.950000000000003" customHeight="1" x14ac:dyDescent="0.25">
      <c r="U132" s="201"/>
      <c r="V132" s="201"/>
      <c r="W132" s="201"/>
      <c r="X132" s="201"/>
      <c r="Y132" s="201"/>
      <c r="Z132" s="201"/>
      <c r="AA132" s="201"/>
      <c r="AB132" s="201"/>
      <c r="AC132" s="201"/>
    </row>
    <row r="133" spans="21:29" ht="39.950000000000003" customHeight="1" x14ac:dyDescent="0.25">
      <c r="U133" s="201"/>
      <c r="V133" s="201"/>
      <c r="W133" s="201"/>
      <c r="X133" s="201"/>
      <c r="Y133" s="201"/>
      <c r="Z133" s="201"/>
      <c r="AA133" s="201"/>
      <c r="AB133" s="201"/>
      <c r="AC133" s="201"/>
    </row>
    <row r="134" spans="21:29" ht="39.950000000000003" customHeight="1" x14ac:dyDescent="0.25">
      <c r="U134" s="201"/>
      <c r="V134" s="201"/>
      <c r="W134" s="201"/>
      <c r="X134" s="201"/>
      <c r="Y134" s="201"/>
      <c r="Z134" s="201"/>
      <c r="AA134" s="201"/>
      <c r="AB134" s="201"/>
      <c r="AC134" s="201"/>
    </row>
    <row r="135" spans="21:29" ht="39.950000000000003" customHeight="1" x14ac:dyDescent="0.25">
      <c r="U135" s="201"/>
      <c r="V135" s="201"/>
      <c r="W135" s="201"/>
      <c r="X135" s="201"/>
      <c r="Y135" s="201"/>
      <c r="Z135" s="201"/>
      <c r="AA135" s="201"/>
      <c r="AB135" s="201"/>
      <c r="AC135" s="201"/>
    </row>
    <row r="136" spans="21:29" ht="39.950000000000003" customHeight="1" x14ac:dyDescent="0.25">
      <c r="U136" s="201"/>
      <c r="V136" s="201"/>
      <c r="W136" s="201"/>
      <c r="X136" s="201"/>
      <c r="Y136" s="201"/>
      <c r="Z136" s="201"/>
      <c r="AA136" s="201"/>
      <c r="AB136" s="201"/>
      <c r="AC136" s="201"/>
    </row>
    <row r="137" spans="21:29" ht="39.950000000000003" customHeight="1" x14ac:dyDescent="0.25">
      <c r="U137" s="201"/>
      <c r="V137" s="201"/>
      <c r="W137" s="201"/>
      <c r="X137" s="201"/>
      <c r="Y137" s="201"/>
      <c r="Z137" s="201"/>
      <c r="AA137" s="201"/>
      <c r="AB137" s="201"/>
      <c r="AC137" s="201"/>
    </row>
    <row r="138" spans="21:29" ht="39.950000000000003" customHeight="1" x14ac:dyDescent="0.25">
      <c r="U138" s="201"/>
      <c r="V138" s="201"/>
      <c r="W138" s="201"/>
      <c r="X138" s="201"/>
      <c r="Y138" s="201"/>
      <c r="Z138" s="201"/>
      <c r="AA138" s="201"/>
      <c r="AB138" s="201"/>
      <c r="AC138" s="201"/>
    </row>
    <row r="139" spans="21:29" ht="39.950000000000003" customHeight="1" x14ac:dyDescent="0.25">
      <c r="U139" s="201"/>
      <c r="V139" s="201"/>
      <c r="W139" s="201"/>
      <c r="X139" s="201"/>
      <c r="Y139" s="201"/>
      <c r="Z139" s="201"/>
      <c r="AA139" s="201"/>
      <c r="AB139" s="201"/>
      <c r="AC139" s="201"/>
    </row>
    <row r="140" spans="21:29" ht="39.950000000000003" customHeight="1" x14ac:dyDescent="0.25">
      <c r="U140" s="201"/>
      <c r="V140" s="201"/>
      <c r="W140" s="201"/>
      <c r="X140" s="201"/>
      <c r="Y140" s="201"/>
      <c r="Z140" s="201"/>
      <c r="AA140" s="201"/>
      <c r="AB140" s="201"/>
      <c r="AC140" s="201"/>
    </row>
    <row r="141" spans="21:29" ht="39.950000000000003" customHeight="1" x14ac:dyDescent="0.25">
      <c r="U141" s="201"/>
      <c r="V141" s="201"/>
      <c r="W141" s="201"/>
      <c r="X141" s="201"/>
      <c r="Y141" s="201"/>
      <c r="Z141" s="201"/>
      <c r="AA141" s="201"/>
      <c r="AB141" s="201"/>
      <c r="AC141" s="201"/>
    </row>
    <row r="142" spans="21:29" ht="39.950000000000003" customHeight="1" x14ac:dyDescent="0.25">
      <c r="U142" s="201"/>
      <c r="V142" s="201"/>
      <c r="W142" s="201"/>
      <c r="X142" s="201"/>
      <c r="Y142" s="201"/>
      <c r="Z142" s="201"/>
      <c r="AA142" s="201"/>
      <c r="AB142" s="201"/>
      <c r="AC142" s="201"/>
    </row>
    <row r="143" spans="21:29" ht="39.950000000000003" customHeight="1" x14ac:dyDescent="0.25">
      <c r="U143" s="201"/>
      <c r="V143" s="201"/>
      <c r="W143" s="201"/>
      <c r="X143" s="201"/>
      <c r="Y143" s="201"/>
      <c r="Z143" s="201"/>
      <c r="AA143" s="201"/>
      <c r="AB143" s="201"/>
      <c r="AC143" s="201"/>
    </row>
    <row r="144" spans="21:29" ht="39.950000000000003" customHeight="1" x14ac:dyDescent="0.25">
      <c r="U144" s="201"/>
      <c r="V144" s="201"/>
      <c r="W144" s="201"/>
      <c r="X144" s="201"/>
      <c r="Y144" s="201"/>
      <c r="Z144" s="201"/>
      <c r="AA144" s="201"/>
      <c r="AB144" s="201"/>
      <c r="AC144" s="201"/>
    </row>
    <row r="145" spans="21:29" ht="39.950000000000003" customHeight="1" x14ac:dyDescent="0.25">
      <c r="U145" s="201"/>
      <c r="V145" s="201"/>
      <c r="W145" s="201"/>
      <c r="X145" s="201"/>
      <c r="Y145" s="201"/>
      <c r="Z145" s="201"/>
      <c r="AA145" s="201"/>
      <c r="AB145" s="201"/>
      <c r="AC145" s="201"/>
    </row>
    <row r="146" spans="21:29" ht="39.950000000000003" customHeight="1" x14ac:dyDescent="0.25">
      <c r="U146" s="201"/>
      <c r="V146" s="201"/>
      <c r="W146" s="201"/>
      <c r="X146" s="201"/>
      <c r="Y146" s="201"/>
      <c r="Z146" s="201"/>
      <c r="AA146" s="201"/>
      <c r="AB146" s="201"/>
      <c r="AC146" s="201"/>
    </row>
    <row r="147" spans="21:29" ht="39.950000000000003" customHeight="1" x14ac:dyDescent="0.25">
      <c r="U147" s="201"/>
      <c r="V147" s="201"/>
      <c r="W147" s="201"/>
      <c r="X147" s="201"/>
      <c r="Y147" s="201"/>
      <c r="Z147" s="201"/>
      <c r="AA147" s="201"/>
      <c r="AB147" s="201"/>
      <c r="AC147" s="201"/>
    </row>
    <row r="148" spans="21:29" ht="39.950000000000003" customHeight="1" x14ac:dyDescent="0.25">
      <c r="U148" s="201"/>
      <c r="V148" s="201"/>
      <c r="W148" s="201"/>
      <c r="X148" s="201"/>
      <c r="Y148" s="201"/>
      <c r="Z148" s="201"/>
      <c r="AA148" s="201"/>
      <c r="AB148" s="201"/>
      <c r="AC148" s="201"/>
    </row>
    <row r="149" spans="21:29" ht="39.950000000000003" customHeight="1" x14ac:dyDescent="0.25">
      <c r="U149" s="201"/>
      <c r="V149" s="201"/>
      <c r="W149" s="201"/>
      <c r="X149" s="201"/>
      <c r="Y149" s="201"/>
      <c r="Z149" s="201"/>
      <c r="AA149" s="201"/>
      <c r="AB149" s="201"/>
      <c r="AC149" s="201"/>
    </row>
    <row r="150" spans="21:29" ht="39.950000000000003" customHeight="1" x14ac:dyDescent="0.25">
      <c r="U150" s="201"/>
      <c r="V150" s="201"/>
      <c r="W150" s="201"/>
      <c r="X150" s="201"/>
      <c r="Y150" s="201"/>
      <c r="Z150" s="201"/>
      <c r="AA150" s="201"/>
      <c r="AB150" s="201"/>
      <c r="AC150" s="201"/>
    </row>
    <row r="151" spans="21:29" ht="39.950000000000003" customHeight="1" x14ac:dyDescent="0.25">
      <c r="U151" s="201"/>
      <c r="V151" s="201"/>
      <c r="W151" s="201"/>
      <c r="X151" s="201"/>
      <c r="Y151" s="201"/>
      <c r="Z151" s="201"/>
      <c r="AA151" s="201"/>
      <c r="AB151" s="201"/>
      <c r="AC151" s="201"/>
    </row>
    <row r="152" spans="21:29" ht="39.950000000000003" customHeight="1" x14ac:dyDescent="0.25">
      <c r="U152" s="201"/>
      <c r="V152" s="201"/>
      <c r="W152" s="201"/>
      <c r="X152" s="201"/>
      <c r="Y152" s="201"/>
      <c r="Z152" s="201"/>
      <c r="AA152" s="201"/>
      <c r="AB152" s="201"/>
      <c r="AC152" s="201"/>
    </row>
    <row r="153" spans="21:29" ht="39.950000000000003" customHeight="1" x14ac:dyDescent="0.25">
      <c r="U153" s="201"/>
      <c r="V153" s="201"/>
      <c r="W153" s="201"/>
      <c r="X153" s="201"/>
      <c r="Y153" s="201"/>
      <c r="Z153" s="201"/>
      <c r="AA153" s="201"/>
      <c r="AB153" s="201"/>
      <c r="AC153" s="201"/>
    </row>
    <row r="154" spans="21:29" ht="39.950000000000003" customHeight="1" x14ac:dyDescent="0.25">
      <c r="U154" s="201"/>
      <c r="V154" s="201"/>
      <c r="W154" s="201"/>
      <c r="X154" s="201"/>
      <c r="Y154" s="201"/>
      <c r="Z154" s="201"/>
      <c r="AA154" s="201"/>
      <c r="AB154" s="201"/>
      <c r="AC154" s="201"/>
    </row>
    <row r="155" spans="21:29" ht="39.950000000000003" customHeight="1" x14ac:dyDescent="0.25">
      <c r="U155" s="201"/>
      <c r="V155" s="201"/>
      <c r="W155" s="201"/>
      <c r="X155" s="201"/>
      <c r="Y155" s="201"/>
      <c r="Z155" s="201"/>
      <c r="AA155" s="201"/>
      <c r="AB155" s="201"/>
      <c r="AC155" s="201"/>
    </row>
    <row r="156" spans="21:29" ht="39.950000000000003" customHeight="1" x14ac:dyDescent="0.25">
      <c r="U156" s="201"/>
      <c r="V156" s="201"/>
      <c r="W156" s="201"/>
      <c r="X156" s="201"/>
      <c r="Y156" s="201"/>
      <c r="Z156" s="201"/>
      <c r="AA156" s="201"/>
      <c r="AB156" s="201"/>
      <c r="AC156" s="201"/>
    </row>
    <row r="157" spans="21:29" ht="39.950000000000003" customHeight="1" x14ac:dyDescent="0.25">
      <c r="U157" s="201"/>
      <c r="V157" s="201"/>
      <c r="W157" s="201"/>
      <c r="X157" s="201"/>
      <c r="Y157" s="201"/>
      <c r="Z157" s="201"/>
      <c r="AA157" s="201"/>
      <c r="AB157" s="201"/>
      <c r="AC157" s="201"/>
    </row>
    <row r="158" spans="21:29" ht="39.950000000000003" customHeight="1" x14ac:dyDescent="0.25">
      <c r="U158" s="201"/>
      <c r="V158" s="201"/>
      <c r="W158" s="201"/>
      <c r="X158" s="201"/>
      <c r="Y158" s="201"/>
      <c r="Z158" s="201"/>
      <c r="AA158" s="201"/>
      <c r="AB158" s="201"/>
      <c r="AC158" s="201"/>
    </row>
    <row r="159" spans="21:29" ht="39.950000000000003" customHeight="1" x14ac:dyDescent="0.25">
      <c r="U159" s="201"/>
      <c r="V159" s="201"/>
      <c r="W159" s="201"/>
      <c r="X159" s="201"/>
      <c r="Y159" s="201"/>
      <c r="Z159" s="201"/>
      <c r="AA159" s="201"/>
      <c r="AB159" s="201"/>
      <c r="AC159" s="201"/>
    </row>
    <row r="160" spans="21:29" ht="39.950000000000003" customHeight="1" x14ac:dyDescent="0.25">
      <c r="U160" s="201"/>
      <c r="V160" s="201"/>
      <c r="W160" s="201"/>
      <c r="X160" s="201"/>
      <c r="Y160" s="201"/>
      <c r="Z160" s="201"/>
      <c r="AA160" s="201"/>
      <c r="AB160" s="201"/>
      <c r="AC160" s="201"/>
    </row>
    <row r="161" spans="21:29" ht="39.950000000000003" customHeight="1" x14ac:dyDescent="0.25">
      <c r="U161" s="201"/>
      <c r="V161" s="201"/>
      <c r="W161" s="201"/>
      <c r="X161" s="201"/>
      <c r="Y161" s="201"/>
      <c r="Z161" s="201"/>
      <c r="AA161" s="201"/>
      <c r="AB161" s="201"/>
      <c r="AC161" s="201"/>
    </row>
    <row r="162" spans="21:29" ht="39.950000000000003" customHeight="1" x14ac:dyDescent="0.25">
      <c r="U162" s="201"/>
      <c r="V162" s="201"/>
      <c r="W162" s="201"/>
      <c r="X162" s="201"/>
      <c r="Y162" s="201"/>
      <c r="Z162" s="201"/>
      <c r="AA162" s="201"/>
      <c r="AB162" s="201"/>
      <c r="AC162" s="201"/>
    </row>
    <row r="163" spans="21:29" ht="39.950000000000003" customHeight="1" x14ac:dyDescent="0.25">
      <c r="U163" s="201"/>
      <c r="V163" s="201"/>
      <c r="W163" s="201"/>
      <c r="X163" s="201"/>
      <c r="Y163" s="201"/>
      <c r="Z163" s="201"/>
      <c r="AA163" s="201"/>
      <c r="AB163" s="201"/>
      <c r="AC163" s="201"/>
    </row>
    <row r="164" spans="21:29" ht="39.950000000000003" customHeight="1" x14ac:dyDescent="0.25">
      <c r="U164" s="201"/>
      <c r="V164" s="201"/>
      <c r="W164" s="201"/>
      <c r="X164" s="201"/>
      <c r="Y164" s="201"/>
      <c r="Z164" s="201"/>
      <c r="AA164" s="201"/>
      <c r="AB164" s="201"/>
      <c r="AC164" s="201"/>
    </row>
    <row r="165" spans="21:29" ht="39.950000000000003" customHeight="1" x14ac:dyDescent="0.25">
      <c r="U165" s="201"/>
      <c r="V165" s="201"/>
      <c r="W165" s="201"/>
      <c r="X165" s="201"/>
      <c r="Y165" s="201"/>
      <c r="Z165" s="201"/>
      <c r="AA165" s="201"/>
      <c r="AB165" s="201"/>
      <c r="AC165" s="201"/>
    </row>
    <row r="166" spans="21:29" ht="39.950000000000003" customHeight="1" x14ac:dyDescent="0.25">
      <c r="U166" s="201"/>
      <c r="V166" s="201"/>
      <c r="W166" s="201"/>
      <c r="X166" s="201"/>
      <c r="Y166" s="201"/>
      <c r="Z166" s="201"/>
      <c r="AA166" s="201"/>
      <c r="AB166" s="201"/>
      <c r="AC166" s="201"/>
    </row>
    <row r="167" spans="21:29" ht="39.950000000000003" customHeight="1" x14ac:dyDescent="0.25">
      <c r="U167" s="201"/>
      <c r="V167" s="201"/>
      <c r="W167" s="201"/>
      <c r="X167" s="201"/>
      <c r="Y167" s="201"/>
      <c r="Z167" s="201"/>
      <c r="AA167" s="201"/>
      <c r="AB167" s="201"/>
      <c r="AC167" s="201"/>
    </row>
    <row r="168" spans="21:29" ht="39.950000000000003" customHeight="1" x14ac:dyDescent="0.25">
      <c r="U168" s="201"/>
      <c r="V168" s="201"/>
      <c r="W168" s="201"/>
      <c r="X168" s="201"/>
      <c r="Y168" s="201"/>
      <c r="Z168" s="201"/>
      <c r="AA168" s="201"/>
      <c r="AB168" s="201"/>
      <c r="AC168" s="201"/>
    </row>
    <row r="169" spans="21:29" ht="39.950000000000003" customHeight="1" x14ac:dyDescent="0.25">
      <c r="U169" s="201"/>
      <c r="V169" s="201"/>
      <c r="W169" s="201"/>
      <c r="X169" s="201"/>
      <c r="Y169" s="201"/>
      <c r="Z169" s="201"/>
      <c r="AA169" s="201"/>
      <c r="AB169" s="201"/>
      <c r="AC169" s="201"/>
    </row>
    <row r="170" spans="21:29" ht="39.950000000000003" customHeight="1" x14ac:dyDescent="0.25">
      <c r="U170" s="201"/>
      <c r="V170" s="201"/>
      <c r="W170" s="201"/>
      <c r="X170" s="201"/>
      <c r="Y170" s="201"/>
      <c r="Z170" s="201"/>
      <c r="AA170" s="201"/>
      <c r="AB170" s="201"/>
      <c r="AC170" s="201"/>
    </row>
    <row r="171" spans="21:29" ht="39.950000000000003" customHeight="1" x14ac:dyDescent="0.25">
      <c r="U171" s="201"/>
      <c r="V171" s="201"/>
      <c r="W171" s="201"/>
      <c r="X171" s="201"/>
      <c r="Y171" s="201"/>
      <c r="Z171" s="201"/>
      <c r="AA171" s="201"/>
      <c r="AB171" s="201"/>
      <c r="AC171" s="201"/>
    </row>
    <row r="172" spans="21:29" ht="39.950000000000003" customHeight="1" x14ac:dyDescent="0.25">
      <c r="U172" s="201"/>
      <c r="V172" s="201"/>
      <c r="W172" s="201"/>
      <c r="X172" s="201"/>
      <c r="Y172" s="201"/>
      <c r="Z172" s="201"/>
      <c r="AA172" s="201"/>
      <c r="AB172" s="201"/>
      <c r="AC172" s="201"/>
    </row>
    <row r="173" spans="21:29" ht="39.950000000000003" customHeight="1" x14ac:dyDescent="0.25">
      <c r="U173" s="201"/>
      <c r="V173" s="201"/>
      <c r="W173" s="201"/>
      <c r="X173" s="201"/>
      <c r="Y173" s="201"/>
      <c r="Z173" s="201"/>
      <c r="AA173" s="201"/>
      <c r="AB173" s="201"/>
      <c r="AC173" s="201"/>
    </row>
    <row r="174" spans="21:29" ht="39.950000000000003" customHeight="1" x14ac:dyDescent="0.25">
      <c r="U174" s="201"/>
      <c r="V174" s="201"/>
      <c r="W174" s="201"/>
      <c r="X174" s="201"/>
      <c r="Y174" s="201"/>
      <c r="Z174" s="201"/>
      <c r="AA174" s="201"/>
      <c r="AB174" s="201"/>
      <c r="AC174" s="201"/>
    </row>
    <row r="175" spans="21:29" ht="39.950000000000003" customHeight="1" x14ac:dyDescent="0.25">
      <c r="U175" s="201"/>
      <c r="V175" s="201"/>
      <c r="W175" s="201"/>
      <c r="X175" s="201"/>
      <c r="Y175" s="201"/>
      <c r="Z175" s="201"/>
      <c r="AA175" s="201"/>
      <c r="AB175" s="201"/>
      <c r="AC175" s="201"/>
    </row>
    <row r="176" spans="21:29" ht="39.950000000000003" customHeight="1" x14ac:dyDescent="0.25">
      <c r="U176" s="201"/>
      <c r="V176" s="201"/>
      <c r="W176" s="201"/>
      <c r="X176" s="201"/>
      <c r="Y176" s="201"/>
      <c r="Z176" s="201"/>
      <c r="AA176" s="201"/>
      <c r="AB176" s="201"/>
      <c r="AC176" s="201"/>
    </row>
    <row r="177" spans="21:29" ht="39.950000000000003" customHeight="1" x14ac:dyDescent="0.25">
      <c r="U177" s="201"/>
      <c r="V177" s="201"/>
      <c r="W177" s="201"/>
      <c r="X177" s="201"/>
      <c r="Y177" s="201"/>
      <c r="Z177" s="201"/>
      <c r="AA177" s="201"/>
      <c r="AB177" s="201"/>
      <c r="AC177" s="201"/>
    </row>
    <row r="178" spans="21:29" ht="39.950000000000003" customHeight="1" x14ac:dyDescent="0.25">
      <c r="U178" s="201"/>
      <c r="V178" s="201"/>
      <c r="W178" s="201"/>
      <c r="X178" s="201"/>
      <c r="Y178" s="201"/>
      <c r="Z178" s="201"/>
      <c r="AA178" s="201"/>
      <c r="AB178" s="201"/>
      <c r="AC178" s="201"/>
    </row>
    <row r="179" spans="21:29" ht="39.950000000000003" customHeight="1" x14ac:dyDescent="0.25">
      <c r="U179" s="201"/>
      <c r="V179" s="201"/>
      <c r="W179" s="201"/>
      <c r="X179" s="201"/>
      <c r="Y179" s="201"/>
      <c r="Z179" s="201"/>
      <c r="AA179" s="201"/>
      <c r="AB179" s="201"/>
      <c r="AC179" s="201"/>
    </row>
    <row r="180" spans="21:29" ht="39.950000000000003" customHeight="1" x14ac:dyDescent="0.25">
      <c r="U180" s="201"/>
      <c r="V180" s="201"/>
      <c r="W180" s="201"/>
      <c r="X180" s="201"/>
      <c r="Y180" s="201"/>
      <c r="Z180" s="201"/>
      <c r="AA180" s="201"/>
      <c r="AB180" s="201"/>
      <c r="AC180" s="201"/>
    </row>
    <row r="181" spans="21:29" ht="39.950000000000003" customHeight="1" x14ac:dyDescent="0.25">
      <c r="U181" s="201"/>
      <c r="V181" s="201"/>
      <c r="W181" s="201"/>
      <c r="X181" s="201"/>
      <c r="Y181" s="201"/>
      <c r="Z181" s="201"/>
      <c r="AA181" s="201"/>
      <c r="AB181" s="201"/>
      <c r="AC181" s="201"/>
    </row>
    <row r="182" spans="21:29" ht="39.950000000000003" customHeight="1" x14ac:dyDescent="0.25">
      <c r="U182" s="201"/>
      <c r="V182" s="201"/>
      <c r="W182" s="201"/>
      <c r="X182" s="201"/>
      <c r="Y182" s="201"/>
      <c r="Z182" s="201"/>
      <c r="AA182" s="201"/>
      <c r="AB182" s="201"/>
      <c r="AC182" s="201"/>
    </row>
    <row r="183" spans="21:29" ht="39.950000000000003" customHeight="1" x14ac:dyDescent="0.25">
      <c r="U183" s="201"/>
      <c r="V183" s="201"/>
      <c r="W183" s="201"/>
      <c r="X183" s="201"/>
      <c r="Y183" s="201"/>
      <c r="Z183" s="201"/>
      <c r="AA183" s="201"/>
      <c r="AB183" s="201"/>
      <c r="AC183" s="201"/>
    </row>
    <row r="184" spans="21:29" ht="39.950000000000003" customHeight="1" x14ac:dyDescent="0.25">
      <c r="U184" s="201"/>
      <c r="V184" s="201"/>
      <c r="W184" s="201"/>
      <c r="X184" s="201"/>
      <c r="Y184" s="201"/>
      <c r="Z184" s="201"/>
      <c r="AA184" s="201"/>
      <c r="AB184" s="201"/>
      <c r="AC184" s="201"/>
    </row>
    <row r="185" spans="21:29" ht="39.950000000000003" customHeight="1" x14ac:dyDescent="0.25">
      <c r="U185" s="201"/>
      <c r="V185" s="201"/>
      <c r="W185" s="201"/>
      <c r="X185" s="201"/>
      <c r="Y185" s="201"/>
      <c r="Z185" s="201"/>
      <c r="AA185" s="201"/>
      <c r="AB185" s="201"/>
      <c r="AC185" s="201"/>
    </row>
    <row r="186" spans="21:29" ht="39.950000000000003" customHeight="1" x14ac:dyDescent="0.25">
      <c r="U186" s="201"/>
      <c r="V186" s="201"/>
      <c r="W186" s="201"/>
      <c r="X186" s="201"/>
      <c r="Y186" s="201"/>
      <c r="Z186" s="201"/>
      <c r="AA186" s="201"/>
      <c r="AB186" s="201"/>
      <c r="AC186" s="201"/>
    </row>
    <row r="187" spans="21:29" ht="39.950000000000003" customHeight="1" x14ac:dyDescent="0.25">
      <c r="U187" s="201"/>
      <c r="V187" s="201"/>
      <c r="W187" s="201"/>
      <c r="X187" s="201"/>
      <c r="Y187" s="201"/>
      <c r="Z187" s="201"/>
      <c r="AA187" s="201"/>
      <c r="AB187" s="201"/>
      <c r="AC187" s="201"/>
    </row>
    <row r="188" spans="21:29" ht="39.950000000000003" customHeight="1" x14ac:dyDescent="0.25">
      <c r="U188" s="201"/>
      <c r="V188" s="201"/>
      <c r="W188" s="201"/>
      <c r="X188" s="201"/>
      <c r="Y188" s="201"/>
      <c r="Z188" s="201"/>
      <c r="AA188" s="201"/>
      <c r="AB188" s="201"/>
      <c r="AC188" s="201"/>
    </row>
    <row r="189" spans="21:29" ht="39.950000000000003" customHeight="1" x14ac:dyDescent="0.25">
      <c r="U189" s="201"/>
      <c r="V189" s="201"/>
      <c r="W189" s="201"/>
      <c r="X189" s="201"/>
      <c r="Y189" s="201"/>
      <c r="Z189" s="201"/>
      <c r="AA189" s="201"/>
      <c r="AB189" s="201"/>
      <c r="AC189" s="201"/>
    </row>
    <row r="190" spans="21:29" ht="39.950000000000003" customHeight="1" x14ac:dyDescent="0.25">
      <c r="U190" s="201"/>
      <c r="V190" s="201"/>
      <c r="W190" s="201"/>
      <c r="X190" s="201"/>
      <c r="Y190" s="201"/>
      <c r="Z190" s="201"/>
      <c r="AA190" s="201"/>
      <c r="AB190" s="201"/>
      <c r="AC190" s="201"/>
    </row>
    <row r="191" spans="21:29" ht="39.950000000000003" customHeight="1" x14ac:dyDescent="0.25">
      <c r="U191" s="201"/>
      <c r="V191" s="201"/>
      <c r="W191" s="201"/>
      <c r="X191" s="201"/>
      <c r="Y191" s="201"/>
      <c r="Z191" s="201"/>
      <c r="AA191" s="201"/>
      <c r="AB191" s="201"/>
      <c r="AC191" s="201"/>
    </row>
    <row r="192" spans="21:29" ht="39.950000000000003" customHeight="1" x14ac:dyDescent="0.25">
      <c r="U192" s="201"/>
      <c r="V192" s="201"/>
      <c r="W192" s="201"/>
      <c r="X192" s="201"/>
      <c r="Y192" s="201"/>
      <c r="Z192" s="201"/>
      <c r="AA192" s="201"/>
      <c r="AB192" s="201"/>
      <c r="AC192" s="201"/>
    </row>
    <row r="193" spans="21:29" ht="39.950000000000003" customHeight="1" x14ac:dyDescent="0.25">
      <c r="U193" s="201"/>
      <c r="V193" s="201"/>
      <c r="W193" s="201"/>
      <c r="X193" s="201"/>
      <c r="Y193" s="201"/>
      <c r="Z193" s="201"/>
      <c r="AA193" s="201"/>
      <c r="AB193" s="201"/>
      <c r="AC193" s="201"/>
    </row>
    <row r="194" spans="21:29" ht="39.950000000000003" customHeight="1" x14ac:dyDescent="0.25">
      <c r="U194" s="201"/>
      <c r="V194" s="201"/>
      <c r="W194" s="201"/>
      <c r="X194" s="201"/>
      <c r="Y194" s="201"/>
      <c r="Z194" s="201"/>
      <c r="AA194" s="201"/>
      <c r="AB194" s="201"/>
      <c r="AC194" s="201"/>
    </row>
    <row r="195" spans="21:29" ht="39.950000000000003" customHeight="1" x14ac:dyDescent="0.25">
      <c r="U195" s="201"/>
      <c r="V195" s="201"/>
      <c r="W195" s="201"/>
      <c r="X195" s="201"/>
      <c r="Y195" s="201"/>
      <c r="Z195" s="201"/>
      <c r="AA195" s="201"/>
      <c r="AB195" s="201"/>
      <c r="AC195" s="201"/>
    </row>
    <row r="196" spans="21:29" ht="39.950000000000003" customHeight="1" x14ac:dyDescent="0.25">
      <c r="U196" s="201"/>
      <c r="V196" s="201"/>
      <c r="W196" s="201"/>
      <c r="X196" s="201"/>
      <c r="Y196" s="201"/>
      <c r="Z196" s="201"/>
      <c r="AA196" s="201"/>
      <c r="AB196" s="201"/>
      <c r="AC196" s="201"/>
    </row>
    <row r="197" spans="21:29" ht="39.950000000000003" customHeight="1" x14ac:dyDescent="0.25">
      <c r="U197" s="201"/>
      <c r="V197" s="201"/>
      <c r="W197" s="201"/>
      <c r="X197" s="201"/>
      <c r="Y197" s="201"/>
      <c r="Z197" s="201"/>
      <c r="AA197" s="201"/>
      <c r="AB197" s="201"/>
      <c r="AC197" s="201"/>
    </row>
    <row r="198" spans="21:29" ht="39.950000000000003" customHeight="1" x14ac:dyDescent="0.25">
      <c r="U198" s="201"/>
      <c r="V198" s="201"/>
      <c r="W198" s="201"/>
      <c r="X198" s="201"/>
      <c r="Y198" s="201"/>
      <c r="Z198" s="201"/>
      <c r="AA198" s="201"/>
      <c r="AB198" s="201"/>
      <c r="AC198" s="201"/>
    </row>
    <row r="199" spans="21:29" ht="39.950000000000003" customHeight="1" x14ac:dyDescent="0.25">
      <c r="U199" s="201"/>
      <c r="V199" s="201"/>
      <c r="W199" s="201"/>
      <c r="X199" s="201"/>
      <c r="Y199" s="201"/>
      <c r="Z199" s="201"/>
      <c r="AA199" s="201"/>
      <c r="AB199" s="201"/>
      <c r="AC199" s="201"/>
    </row>
    <row r="200" spans="21:29" ht="39.950000000000003" customHeight="1" x14ac:dyDescent="0.25">
      <c r="U200" s="201"/>
      <c r="V200" s="201"/>
      <c r="W200" s="201"/>
      <c r="X200" s="201"/>
      <c r="Y200" s="201"/>
      <c r="Z200" s="201"/>
      <c r="AA200" s="201"/>
      <c r="AB200" s="201"/>
      <c r="AC200" s="201"/>
    </row>
    <row r="201" spans="21:29" ht="39.950000000000003" customHeight="1" x14ac:dyDescent="0.25">
      <c r="U201" s="201"/>
      <c r="V201" s="201"/>
      <c r="W201" s="201"/>
      <c r="X201" s="201"/>
      <c r="Y201" s="201"/>
      <c r="Z201" s="201"/>
      <c r="AA201" s="201"/>
      <c r="AB201" s="201"/>
      <c r="AC201" s="201"/>
    </row>
    <row r="202" spans="21:29" ht="39.950000000000003" customHeight="1" x14ac:dyDescent="0.25">
      <c r="U202" s="201"/>
      <c r="V202" s="201"/>
      <c r="W202" s="201"/>
      <c r="X202" s="201"/>
      <c r="Y202" s="201"/>
      <c r="Z202" s="201"/>
      <c r="AA202" s="201"/>
      <c r="AB202" s="201"/>
      <c r="AC202" s="201"/>
    </row>
    <row r="203" spans="21:29" ht="39.950000000000003" customHeight="1" x14ac:dyDescent="0.25">
      <c r="U203" s="201"/>
      <c r="V203" s="201"/>
      <c r="W203" s="201"/>
      <c r="X203" s="201"/>
      <c r="Y203" s="201"/>
      <c r="Z203" s="201"/>
      <c r="AA203" s="201"/>
      <c r="AB203" s="201"/>
      <c r="AC203" s="201"/>
    </row>
    <row r="204" spans="21:29" ht="39.950000000000003" customHeight="1" x14ac:dyDescent="0.25">
      <c r="U204" s="201"/>
      <c r="V204" s="201"/>
      <c r="W204" s="201"/>
      <c r="X204" s="201"/>
      <c r="Y204" s="201"/>
      <c r="Z204" s="201"/>
      <c r="AA204" s="201"/>
      <c r="AB204" s="201"/>
      <c r="AC204" s="201"/>
    </row>
    <row r="205" spans="21:29" ht="39.950000000000003" customHeight="1" x14ac:dyDescent="0.25">
      <c r="U205" s="201"/>
      <c r="V205" s="201"/>
      <c r="W205" s="201"/>
      <c r="X205" s="201"/>
      <c r="Y205" s="201"/>
      <c r="Z205" s="201"/>
      <c r="AA205" s="201"/>
      <c r="AB205" s="201"/>
      <c r="AC205" s="201"/>
    </row>
    <row r="206" spans="21:29" ht="39.950000000000003" customHeight="1" x14ac:dyDescent="0.25">
      <c r="U206" s="201"/>
      <c r="V206" s="201"/>
      <c r="W206" s="201"/>
      <c r="X206" s="201"/>
      <c r="Y206" s="201"/>
      <c r="Z206" s="201"/>
      <c r="AA206" s="201"/>
      <c r="AB206" s="201"/>
      <c r="AC206" s="201"/>
    </row>
    <row r="207" spans="21:29" ht="39.950000000000003" customHeight="1" x14ac:dyDescent="0.25">
      <c r="U207" s="201"/>
      <c r="V207" s="201"/>
      <c r="W207" s="201"/>
      <c r="X207" s="201"/>
      <c r="Y207" s="201"/>
      <c r="Z207" s="201"/>
      <c r="AA207" s="201"/>
      <c r="AB207" s="201"/>
      <c r="AC207" s="201"/>
    </row>
    <row r="208" spans="21:29" ht="39.950000000000003" customHeight="1" x14ac:dyDescent="0.25">
      <c r="U208" s="201"/>
      <c r="V208" s="201"/>
      <c r="W208" s="201"/>
      <c r="X208" s="201"/>
      <c r="Y208" s="201"/>
      <c r="Z208" s="201"/>
      <c r="AA208" s="201"/>
      <c r="AB208" s="201"/>
      <c r="AC208" s="201"/>
    </row>
    <row r="209" spans="21:29" ht="39.950000000000003" customHeight="1" x14ac:dyDescent="0.25">
      <c r="U209" s="201"/>
      <c r="V209" s="201"/>
      <c r="W209" s="201"/>
      <c r="X209" s="201"/>
      <c r="Y209" s="201"/>
      <c r="Z209" s="201"/>
      <c r="AA209" s="201"/>
      <c r="AB209" s="201"/>
      <c r="AC209" s="201"/>
    </row>
    <row r="210" spans="21:29" ht="39.950000000000003" customHeight="1" x14ac:dyDescent="0.25">
      <c r="U210" s="201"/>
      <c r="V210" s="201"/>
      <c r="W210" s="201"/>
      <c r="X210" s="201"/>
      <c r="Y210" s="201"/>
      <c r="Z210" s="201"/>
      <c r="AA210" s="201"/>
      <c r="AB210" s="201"/>
      <c r="AC210" s="201"/>
    </row>
    <row r="211" spans="21:29" ht="39.950000000000003" customHeight="1" x14ac:dyDescent="0.25">
      <c r="U211" s="201"/>
      <c r="V211" s="201"/>
      <c r="W211" s="201"/>
      <c r="X211" s="201"/>
      <c r="Y211" s="201"/>
      <c r="Z211" s="201"/>
      <c r="AA211" s="201"/>
      <c r="AB211" s="201"/>
      <c r="AC211" s="201"/>
    </row>
    <row r="212" spans="21:29" ht="39.950000000000003" customHeight="1" x14ac:dyDescent="0.25">
      <c r="U212" s="201"/>
      <c r="V212" s="201"/>
      <c r="W212" s="201"/>
      <c r="X212" s="201"/>
      <c r="Y212" s="201"/>
      <c r="Z212" s="201"/>
      <c r="AA212" s="201"/>
      <c r="AB212" s="201"/>
      <c r="AC212" s="201"/>
    </row>
    <row r="213" spans="21:29" ht="39.950000000000003" customHeight="1" x14ac:dyDescent="0.25">
      <c r="U213" s="201"/>
      <c r="V213" s="201"/>
      <c r="W213" s="201"/>
      <c r="X213" s="201"/>
      <c r="Y213" s="201"/>
      <c r="Z213" s="201"/>
      <c r="AA213" s="201"/>
      <c r="AB213" s="201"/>
      <c r="AC213" s="201"/>
    </row>
    <row r="214" spans="21:29" ht="39.950000000000003" customHeight="1" x14ac:dyDescent="0.25">
      <c r="U214" s="201"/>
      <c r="V214" s="201"/>
      <c r="W214" s="201"/>
      <c r="X214" s="201"/>
      <c r="Y214" s="201"/>
      <c r="Z214" s="201"/>
      <c r="AA214" s="201"/>
      <c r="AB214" s="201"/>
      <c r="AC214" s="201"/>
    </row>
    <row r="215" spans="21:29" ht="39.950000000000003" customHeight="1" x14ac:dyDescent="0.25">
      <c r="U215" s="201"/>
      <c r="V215" s="201"/>
      <c r="W215" s="201"/>
      <c r="X215" s="201"/>
      <c r="Y215" s="201"/>
      <c r="Z215" s="201"/>
      <c r="AA215" s="201"/>
      <c r="AB215" s="201"/>
      <c r="AC215" s="201"/>
    </row>
    <row r="216" spans="21:29" ht="39.950000000000003" customHeight="1" x14ac:dyDescent="0.25">
      <c r="U216" s="201"/>
      <c r="V216" s="201"/>
      <c r="W216" s="201"/>
      <c r="X216" s="201"/>
      <c r="Y216" s="201"/>
      <c r="Z216" s="201"/>
      <c r="AA216" s="201"/>
      <c r="AB216" s="201"/>
      <c r="AC216" s="201"/>
    </row>
    <row r="217" spans="21:29" ht="39.950000000000003" customHeight="1" x14ac:dyDescent="0.25">
      <c r="U217" s="201"/>
      <c r="V217" s="201"/>
      <c r="W217" s="201"/>
      <c r="X217" s="201"/>
      <c r="Y217" s="201"/>
      <c r="Z217" s="201"/>
      <c r="AA217" s="201"/>
      <c r="AB217" s="201"/>
      <c r="AC217" s="201"/>
    </row>
    <row r="218" spans="21:29" ht="39.950000000000003" customHeight="1" x14ac:dyDescent="0.25">
      <c r="U218" s="201"/>
      <c r="V218" s="201"/>
      <c r="W218" s="201"/>
      <c r="X218" s="201"/>
      <c r="Y218" s="201"/>
      <c r="Z218" s="201"/>
      <c r="AA218" s="201"/>
      <c r="AB218" s="201"/>
      <c r="AC218" s="201"/>
    </row>
    <row r="219" spans="21:29" ht="39.950000000000003" customHeight="1" x14ac:dyDescent="0.25">
      <c r="U219" s="201"/>
      <c r="V219" s="201"/>
      <c r="W219" s="201"/>
      <c r="X219" s="201"/>
      <c r="Y219" s="201"/>
      <c r="Z219" s="201"/>
      <c r="AA219" s="201"/>
      <c r="AB219" s="201"/>
      <c r="AC219" s="201"/>
    </row>
    <row r="220" spans="21:29" ht="39.950000000000003" customHeight="1" x14ac:dyDescent="0.25">
      <c r="U220" s="201"/>
      <c r="V220" s="201"/>
      <c r="W220" s="201"/>
      <c r="X220" s="201"/>
      <c r="Y220" s="201"/>
      <c r="Z220" s="201"/>
      <c r="AA220" s="201"/>
      <c r="AB220" s="201"/>
      <c r="AC220" s="201"/>
    </row>
    <row r="221" spans="21:29" ht="39.950000000000003" customHeight="1" x14ac:dyDescent="0.25">
      <c r="U221" s="201"/>
      <c r="V221" s="201"/>
      <c r="W221" s="201"/>
      <c r="X221" s="201"/>
      <c r="Y221" s="201"/>
      <c r="Z221" s="201"/>
      <c r="AA221" s="201"/>
      <c r="AB221" s="201"/>
      <c r="AC221" s="201"/>
    </row>
    <row r="222" spans="21:29" ht="39.950000000000003" customHeight="1" x14ac:dyDescent="0.25">
      <c r="U222" s="201"/>
      <c r="V222" s="201"/>
      <c r="W222" s="201"/>
      <c r="X222" s="201"/>
      <c r="Y222" s="201"/>
      <c r="Z222" s="201"/>
      <c r="AA222" s="201"/>
      <c r="AB222" s="201"/>
      <c r="AC222" s="201"/>
    </row>
    <row r="223" spans="21:29" ht="39.950000000000003" customHeight="1" x14ac:dyDescent="0.25">
      <c r="U223" s="201"/>
      <c r="V223" s="201"/>
      <c r="W223" s="201"/>
      <c r="X223" s="201"/>
      <c r="Y223" s="201"/>
      <c r="Z223" s="201"/>
      <c r="AA223" s="201"/>
      <c r="AB223" s="201"/>
      <c r="AC223" s="201"/>
    </row>
    <row r="224" spans="21:29" ht="39.950000000000003" customHeight="1" x14ac:dyDescent="0.25">
      <c r="U224" s="201"/>
      <c r="V224" s="201"/>
      <c r="W224" s="201"/>
      <c r="X224" s="201"/>
      <c r="Y224" s="201"/>
      <c r="Z224" s="201"/>
      <c r="AA224" s="201"/>
      <c r="AB224" s="201"/>
      <c r="AC224" s="201"/>
    </row>
    <row r="225" spans="21:29" ht="39.950000000000003" customHeight="1" x14ac:dyDescent="0.25">
      <c r="U225" s="201"/>
      <c r="V225" s="201"/>
      <c r="W225" s="201"/>
      <c r="X225" s="201"/>
      <c r="Y225" s="201"/>
      <c r="Z225" s="201"/>
      <c r="AA225" s="201"/>
      <c r="AB225" s="201"/>
      <c r="AC225" s="201"/>
    </row>
    <row r="226" spans="21:29" ht="39.950000000000003" customHeight="1" x14ac:dyDescent="0.25">
      <c r="U226" s="201"/>
      <c r="V226" s="201"/>
      <c r="W226" s="201"/>
      <c r="X226" s="201"/>
      <c r="Y226" s="201"/>
      <c r="Z226" s="201"/>
      <c r="AA226" s="201"/>
      <c r="AB226" s="201"/>
      <c r="AC226" s="201"/>
    </row>
    <row r="227" spans="21:29" ht="39.950000000000003" customHeight="1" x14ac:dyDescent="0.25">
      <c r="U227" s="201"/>
      <c r="V227" s="201"/>
      <c r="W227" s="201"/>
      <c r="X227" s="201"/>
      <c r="Y227" s="201"/>
      <c r="Z227" s="201"/>
      <c r="AA227" s="201"/>
      <c r="AB227" s="201"/>
      <c r="AC227" s="201"/>
    </row>
    <row r="228" spans="21:29" ht="39.950000000000003" customHeight="1" x14ac:dyDescent="0.25">
      <c r="U228" s="201"/>
      <c r="V228" s="201"/>
      <c r="W228" s="201"/>
      <c r="X228" s="201"/>
      <c r="Y228" s="201"/>
      <c r="Z228" s="201"/>
      <c r="AA228" s="201"/>
      <c r="AB228" s="201"/>
      <c r="AC228" s="201"/>
    </row>
    <row r="229" spans="21:29" ht="39.950000000000003" customHeight="1" x14ac:dyDescent="0.25">
      <c r="U229" s="201"/>
      <c r="V229" s="201"/>
      <c r="W229" s="201"/>
      <c r="X229" s="201"/>
      <c r="Y229" s="201"/>
      <c r="Z229" s="201"/>
      <c r="AA229" s="201"/>
      <c r="AB229" s="201"/>
      <c r="AC229" s="201"/>
    </row>
    <row r="230" spans="21:29" ht="39.950000000000003" customHeight="1" x14ac:dyDescent="0.25">
      <c r="U230" s="201"/>
      <c r="V230" s="201"/>
      <c r="W230" s="201"/>
      <c r="X230" s="201"/>
      <c r="Y230" s="201"/>
      <c r="Z230" s="201"/>
      <c r="AA230" s="201"/>
      <c r="AB230" s="201"/>
      <c r="AC230" s="201"/>
    </row>
    <row r="231" spans="21:29" ht="39.950000000000003" customHeight="1" x14ac:dyDescent="0.25">
      <c r="U231" s="201"/>
      <c r="V231" s="201"/>
      <c r="W231" s="201"/>
      <c r="X231" s="201"/>
      <c r="Y231" s="201"/>
      <c r="Z231" s="201"/>
      <c r="AA231" s="201"/>
      <c r="AB231" s="201"/>
      <c r="AC231" s="201"/>
    </row>
    <row r="232" spans="21:29" ht="39.950000000000003" customHeight="1" x14ac:dyDescent="0.25">
      <c r="U232" s="201"/>
      <c r="V232" s="201"/>
      <c r="W232" s="201"/>
      <c r="X232" s="201"/>
      <c r="Y232" s="201"/>
      <c r="Z232" s="201"/>
      <c r="AA232" s="201"/>
      <c r="AB232" s="201"/>
      <c r="AC232" s="201"/>
    </row>
    <row r="233" spans="21:29" ht="39.950000000000003" customHeight="1" x14ac:dyDescent="0.25">
      <c r="U233" s="201"/>
      <c r="V233" s="201"/>
      <c r="W233" s="201"/>
      <c r="X233" s="201"/>
      <c r="Y233" s="201"/>
      <c r="Z233" s="201"/>
      <c r="AA233" s="201"/>
      <c r="AB233" s="201"/>
      <c r="AC233" s="201"/>
    </row>
    <row r="234" spans="21:29" ht="39.950000000000003" customHeight="1" x14ac:dyDescent="0.25">
      <c r="U234" s="201"/>
      <c r="V234" s="201"/>
      <c r="W234" s="201"/>
      <c r="X234" s="201"/>
      <c r="Y234" s="201"/>
      <c r="Z234" s="201"/>
      <c r="AA234" s="201"/>
      <c r="AB234" s="201"/>
      <c r="AC234" s="201"/>
    </row>
    <row r="235" spans="21:29" ht="39.950000000000003" customHeight="1" x14ac:dyDescent="0.25">
      <c r="U235" s="201"/>
      <c r="V235" s="201"/>
      <c r="W235" s="201"/>
      <c r="X235" s="201"/>
      <c r="Y235" s="201"/>
      <c r="Z235" s="201"/>
      <c r="AA235" s="201"/>
      <c r="AB235" s="201"/>
      <c r="AC235" s="201"/>
    </row>
    <row r="236" spans="21:29" ht="39.950000000000003" customHeight="1" x14ac:dyDescent="0.25">
      <c r="U236" s="201"/>
      <c r="V236" s="201"/>
      <c r="W236" s="201"/>
      <c r="X236" s="201"/>
      <c r="Y236" s="201"/>
      <c r="Z236" s="201"/>
      <c r="AA236" s="201"/>
      <c r="AB236" s="201"/>
      <c r="AC236" s="201"/>
    </row>
    <row r="237" spans="21:29" ht="39.950000000000003" customHeight="1" x14ac:dyDescent="0.25">
      <c r="U237" s="201"/>
      <c r="V237" s="201"/>
      <c r="W237" s="201"/>
      <c r="X237" s="201"/>
      <c r="Y237" s="201"/>
      <c r="Z237" s="201"/>
      <c r="AA237" s="201"/>
      <c r="AB237" s="201"/>
      <c r="AC237" s="201"/>
    </row>
    <row r="238" spans="21:29" ht="39.950000000000003" customHeight="1" x14ac:dyDescent="0.25">
      <c r="U238" s="201"/>
      <c r="V238" s="201"/>
      <c r="W238" s="201"/>
      <c r="X238" s="201"/>
      <c r="Y238" s="201"/>
      <c r="Z238" s="201"/>
      <c r="AA238" s="201"/>
      <c r="AB238" s="201"/>
      <c r="AC238" s="201"/>
    </row>
    <row r="239" spans="21:29" ht="39.950000000000003" customHeight="1" x14ac:dyDescent="0.25">
      <c r="U239" s="201"/>
      <c r="V239" s="201"/>
      <c r="W239" s="201"/>
      <c r="X239" s="201"/>
      <c r="Y239" s="201"/>
      <c r="Z239" s="201"/>
      <c r="AA239" s="201"/>
      <c r="AB239" s="201"/>
      <c r="AC239" s="201"/>
    </row>
    <row r="240" spans="21:29" ht="39.950000000000003" customHeight="1" x14ac:dyDescent="0.25">
      <c r="U240" s="201"/>
      <c r="V240" s="201"/>
      <c r="W240" s="201"/>
      <c r="X240" s="201"/>
      <c r="Y240" s="201"/>
      <c r="Z240" s="201"/>
      <c r="AA240" s="201"/>
      <c r="AB240" s="201"/>
      <c r="AC240" s="201"/>
    </row>
    <row r="241" spans="21:29" ht="39.950000000000003" customHeight="1" x14ac:dyDescent="0.25">
      <c r="U241" s="201"/>
      <c r="V241" s="201"/>
      <c r="W241" s="201"/>
      <c r="X241" s="201"/>
      <c r="Y241" s="201"/>
      <c r="Z241" s="201"/>
      <c r="AA241" s="201"/>
      <c r="AB241" s="201"/>
      <c r="AC241" s="201"/>
    </row>
    <row r="242" spans="21:29" ht="39.950000000000003" customHeight="1" x14ac:dyDescent="0.25">
      <c r="U242" s="201"/>
      <c r="V242" s="201"/>
      <c r="W242" s="201"/>
      <c r="X242" s="201"/>
      <c r="Y242" s="201"/>
      <c r="Z242" s="201"/>
      <c r="AA242" s="201"/>
      <c r="AB242" s="201"/>
      <c r="AC242" s="201"/>
    </row>
    <row r="243" spans="21:29" ht="39.950000000000003" customHeight="1" x14ac:dyDescent="0.25">
      <c r="U243" s="201"/>
      <c r="V243" s="201"/>
      <c r="W243" s="201"/>
      <c r="X243" s="201"/>
      <c r="Y243" s="201"/>
      <c r="Z243" s="201"/>
      <c r="AA243" s="201"/>
      <c r="AB243" s="201"/>
      <c r="AC243" s="201"/>
    </row>
    <row r="244" spans="21:29" ht="39.950000000000003" customHeight="1" x14ac:dyDescent="0.25">
      <c r="U244" s="201"/>
      <c r="V244" s="201"/>
      <c r="W244" s="201"/>
      <c r="X244" s="201"/>
      <c r="Y244" s="201"/>
      <c r="Z244" s="201"/>
      <c r="AA244" s="201"/>
      <c r="AB244" s="201"/>
      <c r="AC244" s="201"/>
    </row>
    <row r="245" spans="21:29" ht="39.950000000000003" customHeight="1" x14ac:dyDescent="0.25">
      <c r="U245" s="201"/>
      <c r="V245" s="201"/>
      <c r="W245" s="201"/>
      <c r="X245" s="201"/>
      <c r="Y245" s="201"/>
      <c r="Z245" s="201"/>
      <c r="AA245" s="201"/>
      <c r="AB245" s="201"/>
      <c r="AC245" s="201"/>
    </row>
    <row r="246" spans="21:29" ht="39.950000000000003" customHeight="1" x14ac:dyDescent="0.25">
      <c r="U246" s="201"/>
      <c r="V246" s="201"/>
      <c r="W246" s="201"/>
      <c r="X246" s="201"/>
      <c r="Y246" s="201"/>
      <c r="Z246" s="201"/>
      <c r="AA246" s="201"/>
      <c r="AB246" s="201"/>
      <c r="AC246" s="201"/>
    </row>
    <row r="247" spans="21:29" ht="39.950000000000003" customHeight="1" x14ac:dyDescent="0.25">
      <c r="U247" s="201"/>
      <c r="V247" s="201"/>
      <c r="W247" s="201"/>
      <c r="X247" s="201"/>
      <c r="Y247" s="201"/>
      <c r="Z247" s="201"/>
      <c r="AA247" s="201"/>
      <c r="AB247" s="201"/>
      <c r="AC247" s="201"/>
    </row>
    <row r="248" spans="21:29" ht="39.950000000000003" customHeight="1" x14ac:dyDescent="0.25">
      <c r="U248" s="201"/>
      <c r="V248" s="201"/>
      <c r="W248" s="201"/>
      <c r="X248" s="201"/>
      <c r="Y248" s="201"/>
      <c r="Z248" s="201"/>
      <c r="AA248" s="201"/>
      <c r="AB248" s="201"/>
      <c r="AC248" s="201"/>
    </row>
    <row r="249" spans="21:29" ht="39.950000000000003" customHeight="1" x14ac:dyDescent="0.25">
      <c r="U249" s="201"/>
      <c r="V249" s="201"/>
      <c r="W249" s="201"/>
      <c r="X249" s="201"/>
      <c r="Y249" s="201"/>
      <c r="Z249" s="201"/>
      <c r="AA249" s="201"/>
      <c r="AB249" s="201"/>
      <c r="AC249" s="201"/>
    </row>
    <row r="250" spans="21:29" ht="39.950000000000003" customHeight="1" x14ac:dyDescent="0.25">
      <c r="U250" s="201"/>
      <c r="V250" s="201"/>
      <c r="W250" s="201"/>
      <c r="X250" s="201"/>
      <c r="Y250" s="201"/>
      <c r="Z250" s="201"/>
      <c r="AA250" s="201"/>
      <c r="AB250" s="201"/>
      <c r="AC250" s="201"/>
    </row>
    <row r="251" spans="21:29" ht="39.950000000000003" customHeight="1" x14ac:dyDescent="0.25">
      <c r="U251" s="201"/>
      <c r="V251" s="201"/>
      <c r="W251" s="201"/>
      <c r="X251" s="201"/>
      <c r="Y251" s="201"/>
      <c r="Z251" s="201"/>
      <c r="AA251" s="201"/>
      <c r="AB251" s="201"/>
      <c r="AC251" s="201"/>
    </row>
    <row r="252" spans="21:29" ht="39.950000000000003" customHeight="1" x14ac:dyDescent="0.25">
      <c r="U252" s="201"/>
      <c r="V252" s="201"/>
      <c r="W252" s="201"/>
      <c r="X252" s="201"/>
      <c r="Y252" s="201"/>
      <c r="Z252" s="201"/>
      <c r="AA252" s="201"/>
      <c r="AB252" s="201"/>
      <c r="AC252" s="201"/>
    </row>
    <row r="253" spans="21:29" ht="39.950000000000003" customHeight="1" x14ac:dyDescent="0.25">
      <c r="U253" s="201"/>
      <c r="V253" s="201"/>
      <c r="W253" s="201"/>
      <c r="X253" s="201"/>
      <c r="Y253" s="201"/>
      <c r="Z253" s="201"/>
      <c r="AA253" s="201"/>
      <c r="AB253" s="201"/>
      <c r="AC253" s="201"/>
    </row>
    <row r="254" spans="21:29" ht="39.950000000000003" customHeight="1" x14ac:dyDescent="0.25">
      <c r="U254" s="201"/>
      <c r="V254" s="201"/>
      <c r="W254" s="201"/>
      <c r="X254" s="201"/>
      <c r="Y254" s="201"/>
      <c r="Z254" s="201"/>
      <c r="AA254" s="201"/>
      <c r="AB254" s="201"/>
      <c r="AC254" s="201"/>
    </row>
    <row r="255" spans="21:29" ht="39.950000000000003" customHeight="1" x14ac:dyDescent="0.25">
      <c r="U255" s="201"/>
      <c r="V255" s="201"/>
      <c r="W255" s="201"/>
      <c r="X255" s="201"/>
      <c r="Y255" s="201"/>
      <c r="Z255" s="201"/>
      <c r="AA255" s="201"/>
      <c r="AB255" s="201"/>
      <c r="AC255" s="201"/>
    </row>
    <row r="256" spans="21:29" ht="39.950000000000003" customHeight="1" x14ac:dyDescent="0.25">
      <c r="U256" s="201"/>
      <c r="V256" s="201"/>
      <c r="W256" s="201"/>
      <c r="X256" s="201"/>
      <c r="Y256" s="201"/>
      <c r="Z256" s="201"/>
      <c r="AA256" s="201"/>
      <c r="AB256" s="201"/>
      <c r="AC256" s="201"/>
    </row>
    <row r="257" spans="21:29" ht="39.950000000000003" customHeight="1" x14ac:dyDescent="0.25">
      <c r="U257" s="201"/>
      <c r="V257" s="201"/>
      <c r="W257" s="201"/>
      <c r="X257" s="201"/>
      <c r="Y257" s="201"/>
      <c r="Z257" s="201"/>
      <c r="AA257" s="201"/>
      <c r="AB257" s="201"/>
      <c r="AC257" s="201"/>
    </row>
    <row r="258" spans="21:29" ht="39.950000000000003" customHeight="1" x14ac:dyDescent="0.25">
      <c r="U258" s="201"/>
      <c r="V258" s="201"/>
      <c r="W258" s="201"/>
      <c r="X258" s="201"/>
      <c r="Y258" s="201"/>
      <c r="Z258" s="201"/>
      <c r="AA258" s="201"/>
      <c r="AB258" s="201"/>
      <c r="AC258" s="201"/>
    </row>
    <row r="259" spans="21:29" ht="39.950000000000003" customHeight="1" x14ac:dyDescent="0.25">
      <c r="U259" s="201"/>
      <c r="V259" s="201"/>
      <c r="W259" s="201"/>
      <c r="X259" s="201"/>
      <c r="Y259" s="201"/>
      <c r="Z259" s="201"/>
      <c r="AA259" s="201"/>
      <c r="AB259" s="201"/>
      <c r="AC259" s="201"/>
    </row>
    <row r="260" spans="21:29" ht="39.950000000000003" customHeight="1" x14ac:dyDescent="0.25">
      <c r="U260" s="201"/>
      <c r="V260" s="201"/>
      <c r="W260" s="201"/>
      <c r="X260" s="201"/>
      <c r="Y260" s="201"/>
      <c r="Z260" s="201"/>
      <c r="AA260" s="201"/>
      <c r="AB260" s="201"/>
      <c r="AC260" s="201"/>
    </row>
    <row r="261" spans="21:29" ht="39.950000000000003" customHeight="1" x14ac:dyDescent="0.25">
      <c r="U261" s="201"/>
      <c r="V261" s="201"/>
      <c r="W261" s="201"/>
      <c r="X261" s="201"/>
      <c r="Y261" s="201"/>
      <c r="Z261" s="201"/>
      <c r="AA261" s="201"/>
      <c r="AB261" s="201"/>
      <c r="AC261" s="201"/>
    </row>
    <row r="262" spans="21:29" ht="39.950000000000003" customHeight="1" x14ac:dyDescent="0.25">
      <c r="U262" s="201"/>
      <c r="V262" s="201"/>
      <c r="W262" s="201"/>
      <c r="X262" s="201"/>
      <c r="Y262" s="201"/>
      <c r="Z262" s="201"/>
      <c r="AA262" s="201"/>
      <c r="AB262" s="201"/>
      <c r="AC262" s="201"/>
    </row>
    <row r="263" spans="21:29" ht="39.950000000000003" customHeight="1" x14ac:dyDescent="0.25">
      <c r="U263" s="201"/>
      <c r="V263" s="201"/>
      <c r="W263" s="201"/>
      <c r="X263" s="201"/>
      <c r="Y263" s="201"/>
      <c r="Z263" s="201"/>
      <c r="AA263" s="201"/>
      <c r="AB263" s="201"/>
      <c r="AC263" s="201"/>
    </row>
    <row r="264" spans="21:29" ht="39.950000000000003" customHeight="1" x14ac:dyDescent="0.25">
      <c r="U264" s="201"/>
      <c r="V264" s="201"/>
      <c r="W264" s="201"/>
      <c r="X264" s="201"/>
      <c r="Y264" s="201"/>
      <c r="Z264" s="201"/>
      <c r="AA264" s="201"/>
      <c r="AB264" s="201"/>
      <c r="AC264" s="201"/>
    </row>
    <row r="265" spans="21:29" ht="39.950000000000003" customHeight="1" x14ac:dyDescent="0.25">
      <c r="U265" s="201"/>
      <c r="V265" s="201"/>
      <c r="W265" s="201"/>
      <c r="X265" s="201"/>
      <c r="Y265" s="201"/>
      <c r="Z265" s="201"/>
      <c r="AA265" s="201"/>
      <c r="AB265" s="201"/>
      <c r="AC265" s="201"/>
    </row>
    <row r="266" spans="21:29" ht="39.950000000000003" customHeight="1" x14ac:dyDescent="0.25">
      <c r="U266" s="201"/>
      <c r="V266" s="201"/>
      <c r="W266" s="201"/>
      <c r="X266" s="201"/>
      <c r="Y266" s="201"/>
      <c r="Z266" s="201"/>
      <c r="AA266" s="201"/>
      <c r="AB266" s="201"/>
      <c r="AC266" s="201"/>
    </row>
    <row r="267" spans="21:29" ht="39.950000000000003" customHeight="1" x14ac:dyDescent="0.25">
      <c r="U267" s="201"/>
      <c r="V267" s="201"/>
      <c r="W267" s="201"/>
      <c r="X267" s="201"/>
      <c r="Y267" s="201"/>
      <c r="Z267" s="201"/>
      <c r="AA267" s="201"/>
      <c r="AB267" s="201"/>
      <c r="AC267" s="201"/>
    </row>
    <row r="268" spans="21:29" ht="39.950000000000003" customHeight="1" x14ac:dyDescent="0.25">
      <c r="U268" s="201"/>
      <c r="V268" s="201"/>
      <c r="W268" s="201"/>
      <c r="X268" s="201"/>
      <c r="Y268" s="201"/>
      <c r="Z268" s="201"/>
      <c r="AA268" s="201"/>
      <c r="AB268" s="201"/>
      <c r="AC268" s="201"/>
    </row>
    <row r="269" spans="21:29" ht="39.950000000000003" customHeight="1" x14ac:dyDescent="0.25">
      <c r="U269" s="201"/>
      <c r="V269" s="201"/>
      <c r="W269" s="201"/>
      <c r="X269" s="201"/>
      <c r="Y269" s="201"/>
      <c r="Z269" s="201"/>
      <c r="AA269" s="201"/>
      <c r="AB269" s="201"/>
      <c r="AC269" s="201"/>
    </row>
    <row r="270" spans="21:29" ht="39.950000000000003" customHeight="1" x14ac:dyDescent="0.25">
      <c r="U270" s="201"/>
      <c r="V270" s="201"/>
      <c r="W270" s="201"/>
      <c r="X270" s="201"/>
      <c r="Y270" s="201"/>
      <c r="Z270" s="201"/>
      <c r="AA270" s="201"/>
      <c r="AB270" s="201"/>
      <c r="AC270" s="201"/>
    </row>
    <row r="271" spans="21:29" ht="39.950000000000003" customHeight="1" x14ac:dyDescent="0.25">
      <c r="U271" s="201"/>
      <c r="V271" s="201"/>
      <c r="W271" s="201"/>
      <c r="X271" s="201"/>
      <c r="Y271" s="201"/>
      <c r="Z271" s="201"/>
      <c r="AA271" s="201"/>
      <c r="AB271" s="201"/>
      <c r="AC271" s="201"/>
    </row>
    <row r="272" spans="21:29" ht="39.950000000000003" customHeight="1" x14ac:dyDescent="0.25">
      <c r="U272" s="201"/>
      <c r="V272" s="201"/>
      <c r="W272" s="201"/>
      <c r="X272" s="201"/>
      <c r="Y272" s="201"/>
      <c r="Z272" s="201"/>
      <c r="AA272" s="201"/>
      <c r="AB272" s="201"/>
      <c r="AC272" s="201"/>
    </row>
    <row r="273" spans="21:29" ht="39.950000000000003" customHeight="1" x14ac:dyDescent="0.25">
      <c r="U273" s="201"/>
      <c r="V273" s="201"/>
      <c r="W273" s="201"/>
      <c r="X273" s="201"/>
      <c r="Y273" s="201"/>
      <c r="Z273" s="201"/>
      <c r="AA273" s="201"/>
      <c r="AB273" s="201"/>
      <c r="AC273" s="201"/>
    </row>
    <row r="274" spans="21:29" ht="39.950000000000003" customHeight="1" x14ac:dyDescent="0.25">
      <c r="U274" s="201"/>
      <c r="V274" s="201"/>
      <c r="W274" s="201"/>
      <c r="X274" s="201"/>
      <c r="Y274" s="201"/>
      <c r="Z274" s="201"/>
      <c r="AA274" s="201"/>
      <c r="AB274" s="201"/>
      <c r="AC274" s="201"/>
    </row>
    <row r="275" spans="21:29" ht="39.950000000000003" customHeight="1" x14ac:dyDescent="0.25">
      <c r="U275" s="201"/>
      <c r="V275" s="201"/>
      <c r="W275" s="201"/>
      <c r="X275" s="201"/>
      <c r="Y275" s="201"/>
      <c r="Z275" s="201"/>
      <c r="AA275" s="201"/>
      <c r="AB275" s="201"/>
      <c r="AC275" s="201"/>
    </row>
    <row r="276" spans="21:29" ht="39.950000000000003" customHeight="1" x14ac:dyDescent="0.25">
      <c r="U276" s="201"/>
      <c r="V276" s="201"/>
      <c r="W276" s="201"/>
      <c r="X276" s="201"/>
      <c r="Y276" s="201"/>
      <c r="Z276" s="201"/>
      <c r="AA276" s="201"/>
      <c r="AB276" s="201"/>
      <c r="AC276" s="201"/>
    </row>
    <row r="277" spans="21:29" ht="39.950000000000003" customHeight="1" x14ac:dyDescent="0.25">
      <c r="U277" s="201"/>
      <c r="V277" s="201"/>
      <c r="W277" s="201"/>
      <c r="X277" s="201"/>
      <c r="Y277" s="201"/>
      <c r="Z277" s="201"/>
      <c r="AA277" s="201"/>
      <c r="AB277" s="201"/>
      <c r="AC277" s="201"/>
    </row>
    <row r="278" spans="21:29" ht="39.950000000000003" customHeight="1" x14ac:dyDescent="0.25">
      <c r="U278" s="201"/>
      <c r="V278" s="201"/>
      <c r="W278" s="201"/>
      <c r="X278" s="201"/>
      <c r="Y278" s="201"/>
      <c r="Z278" s="201"/>
      <c r="AA278" s="201"/>
      <c r="AB278" s="201"/>
      <c r="AC278" s="201"/>
    </row>
    <row r="279" spans="21:29" ht="39.950000000000003" customHeight="1" x14ac:dyDescent="0.25">
      <c r="U279" s="201"/>
      <c r="V279" s="201"/>
      <c r="W279" s="201"/>
      <c r="X279" s="201"/>
      <c r="Y279" s="201"/>
      <c r="Z279" s="201"/>
      <c r="AA279" s="201"/>
      <c r="AB279" s="201"/>
      <c r="AC279" s="201"/>
    </row>
    <row r="280" spans="21:29" ht="39.950000000000003" customHeight="1" x14ac:dyDescent="0.25">
      <c r="U280" s="201"/>
      <c r="V280" s="201"/>
      <c r="W280" s="201"/>
      <c r="X280" s="201"/>
      <c r="Y280" s="201"/>
      <c r="Z280" s="201"/>
      <c r="AA280" s="201"/>
      <c r="AB280" s="201"/>
      <c r="AC280" s="201"/>
    </row>
    <row r="281" spans="21:29" ht="39.950000000000003" customHeight="1" x14ac:dyDescent="0.25">
      <c r="U281" s="201"/>
      <c r="V281" s="201"/>
      <c r="W281" s="201"/>
      <c r="X281" s="201"/>
      <c r="Y281" s="201"/>
      <c r="Z281" s="201"/>
      <c r="AA281" s="201"/>
      <c r="AB281" s="201"/>
      <c r="AC281" s="201"/>
    </row>
    <row r="282" spans="21:29" ht="39.950000000000003" customHeight="1" x14ac:dyDescent="0.25">
      <c r="U282" s="201"/>
      <c r="V282" s="201"/>
      <c r="W282" s="201"/>
      <c r="X282" s="201"/>
      <c r="Y282" s="201"/>
      <c r="Z282" s="201"/>
      <c r="AA282" s="201"/>
      <c r="AB282" s="201"/>
      <c r="AC282" s="201"/>
    </row>
    <row r="283" spans="21:29" ht="39.950000000000003" customHeight="1" x14ac:dyDescent="0.25">
      <c r="U283" s="201"/>
      <c r="V283" s="201"/>
      <c r="W283" s="201"/>
      <c r="X283" s="201"/>
      <c r="Y283" s="201"/>
      <c r="Z283" s="201"/>
      <c r="AA283" s="201"/>
      <c r="AB283" s="201"/>
      <c r="AC283" s="201"/>
    </row>
    <row r="284" spans="21:29" ht="39.950000000000003" customHeight="1" x14ac:dyDescent="0.25">
      <c r="U284" s="201"/>
      <c r="V284" s="201"/>
      <c r="W284" s="201"/>
      <c r="X284" s="201"/>
      <c r="Y284" s="201"/>
      <c r="Z284" s="201"/>
      <c r="AA284" s="201"/>
      <c r="AB284" s="201"/>
      <c r="AC284" s="201"/>
    </row>
    <row r="285" spans="21:29" ht="39.950000000000003" customHeight="1" x14ac:dyDescent="0.25">
      <c r="U285" s="201"/>
      <c r="V285" s="201"/>
      <c r="W285" s="201"/>
      <c r="X285" s="201"/>
      <c r="Y285" s="201"/>
      <c r="Z285" s="201"/>
      <c r="AA285" s="201"/>
      <c r="AB285" s="201"/>
      <c r="AC285" s="201"/>
    </row>
    <row r="286" spans="21:29" ht="39.950000000000003" customHeight="1" x14ac:dyDescent="0.25">
      <c r="U286" s="201"/>
      <c r="V286" s="201"/>
      <c r="W286" s="201"/>
      <c r="X286" s="201"/>
      <c r="Y286" s="201"/>
      <c r="Z286" s="201"/>
      <c r="AA286" s="201"/>
      <c r="AB286" s="201"/>
      <c r="AC286" s="201"/>
    </row>
    <row r="287" spans="21:29" ht="39.950000000000003" customHeight="1" x14ac:dyDescent="0.25">
      <c r="U287" s="201"/>
      <c r="V287" s="201"/>
      <c r="W287" s="201"/>
      <c r="X287" s="201"/>
      <c r="Y287" s="201"/>
      <c r="Z287" s="201"/>
      <c r="AA287" s="201"/>
      <c r="AB287" s="201"/>
      <c r="AC287" s="201"/>
    </row>
    <row r="288" spans="21:29" ht="39.950000000000003" customHeight="1" x14ac:dyDescent="0.25">
      <c r="U288" s="201"/>
      <c r="V288" s="201"/>
      <c r="W288" s="201"/>
      <c r="X288" s="201"/>
      <c r="Y288" s="201"/>
      <c r="Z288" s="201"/>
      <c r="AA288" s="201"/>
      <c r="AB288" s="201"/>
      <c r="AC288" s="201"/>
    </row>
    <row r="289" spans="21:29" ht="39.950000000000003" customHeight="1" x14ac:dyDescent="0.25">
      <c r="U289" s="201"/>
      <c r="V289" s="201"/>
      <c r="W289" s="201"/>
      <c r="X289" s="201"/>
      <c r="Y289" s="201"/>
      <c r="Z289" s="201"/>
      <c r="AA289" s="201"/>
      <c r="AB289" s="201"/>
      <c r="AC289" s="201"/>
    </row>
    <row r="290" spans="21:29" ht="39.950000000000003" customHeight="1" x14ac:dyDescent="0.25">
      <c r="U290" s="201"/>
      <c r="V290" s="201"/>
      <c r="W290" s="201"/>
      <c r="X290" s="201"/>
      <c r="Y290" s="201"/>
      <c r="Z290" s="201"/>
      <c r="AA290" s="201"/>
      <c r="AB290" s="201"/>
      <c r="AC290" s="201"/>
    </row>
    <row r="291" spans="21:29" ht="39.950000000000003" customHeight="1" x14ac:dyDescent="0.25">
      <c r="U291" s="201"/>
      <c r="V291" s="201"/>
      <c r="W291" s="201"/>
      <c r="X291" s="201"/>
      <c r="Y291" s="201"/>
      <c r="Z291" s="201"/>
      <c r="AA291" s="201"/>
      <c r="AB291" s="201"/>
      <c r="AC291" s="201"/>
    </row>
    <row r="292" spans="21:29" ht="39.950000000000003" customHeight="1" x14ac:dyDescent="0.25">
      <c r="U292" s="201"/>
      <c r="V292" s="201"/>
      <c r="W292" s="201"/>
      <c r="X292" s="201"/>
      <c r="Y292" s="201"/>
      <c r="Z292" s="201"/>
      <c r="AA292" s="201"/>
      <c r="AB292" s="201"/>
      <c r="AC292" s="201"/>
    </row>
    <row r="293" spans="21:29" ht="39.950000000000003" customHeight="1" x14ac:dyDescent="0.25">
      <c r="U293" s="201"/>
      <c r="V293" s="201"/>
      <c r="W293" s="201"/>
      <c r="X293" s="201"/>
      <c r="Y293" s="201"/>
      <c r="Z293" s="201"/>
      <c r="AA293" s="201"/>
      <c r="AB293" s="201"/>
      <c r="AC293" s="201"/>
    </row>
    <row r="294" spans="21:29" ht="39.950000000000003" customHeight="1" x14ac:dyDescent="0.25">
      <c r="U294" s="201"/>
      <c r="V294" s="201"/>
      <c r="W294" s="201"/>
      <c r="X294" s="201"/>
      <c r="Y294" s="201"/>
      <c r="Z294" s="201"/>
      <c r="AA294" s="201"/>
      <c r="AB294" s="201"/>
      <c r="AC294" s="201"/>
    </row>
    <row r="295" spans="21:29" ht="39.950000000000003" customHeight="1" x14ac:dyDescent="0.25">
      <c r="U295" s="201"/>
      <c r="V295" s="201"/>
      <c r="W295" s="201"/>
      <c r="X295" s="201"/>
      <c r="Y295" s="201"/>
      <c r="Z295" s="201"/>
      <c r="AA295" s="201"/>
      <c r="AB295" s="201"/>
      <c r="AC295" s="201"/>
    </row>
    <row r="296" spans="21:29" ht="39.950000000000003" customHeight="1" x14ac:dyDescent="0.25">
      <c r="U296" s="201"/>
      <c r="V296" s="201"/>
      <c r="W296" s="201"/>
      <c r="X296" s="201"/>
      <c r="Y296" s="201"/>
      <c r="Z296" s="201"/>
      <c r="AA296" s="201"/>
      <c r="AB296" s="201"/>
      <c r="AC296" s="201"/>
    </row>
    <row r="297" spans="21:29" ht="39.950000000000003" customHeight="1" x14ac:dyDescent="0.25">
      <c r="U297" s="201"/>
      <c r="V297" s="201"/>
      <c r="W297" s="201"/>
      <c r="X297" s="201"/>
      <c r="Y297" s="201"/>
      <c r="Z297" s="201"/>
      <c r="AA297" s="201"/>
      <c r="AB297" s="201"/>
      <c r="AC297" s="201"/>
    </row>
    <row r="298" spans="21:29" ht="39.950000000000003" customHeight="1" x14ac:dyDescent="0.25">
      <c r="U298" s="201"/>
      <c r="V298" s="201"/>
      <c r="W298" s="201"/>
      <c r="X298" s="201"/>
      <c r="Y298" s="201"/>
      <c r="Z298" s="201"/>
      <c r="AA298" s="201"/>
      <c r="AB298" s="201"/>
      <c r="AC298" s="201"/>
    </row>
    <row r="299" spans="21:29" ht="39.950000000000003" customHeight="1" x14ac:dyDescent="0.25">
      <c r="U299" s="201"/>
      <c r="V299" s="201"/>
      <c r="W299" s="201"/>
      <c r="X299" s="201"/>
      <c r="Y299" s="201"/>
      <c r="Z299" s="201"/>
      <c r="AA299" s="201"/>
      <c r="AB299" s="201"/>
      <c r="AC299" s="201"/>
    </row>
    <row r="300" spans="21:29" ht="39.950000000000003" customHeight="1" x14ac:dyDescent="0.25">
      <c r="U300" s="201"/>
      <c r="V300" s="201"/>
      <c r="W300" s="201"/>
      <c r="X300" s="201"/>
      <c r="Y300" s="201"/>
      <c r="Z300" s="201"/>
      <c r="AA300" s="201"/>
      <c r="AB300" s="201"/>
      <c r="AC300" s="201"/>
    </row>
    <row r="301" spans="21:29" ht="39.950000000000003" customHeight="1" x14ac:dyDescent="0.25">
      <c r="U301" s="201"/>
      <c r="V301" s="201"/>
      <c r="W301" s="201"/>
      <c r="X301" s="201"/>
      <c r="Y301" s="201"/>
      <c r="Z301" s="201"/>
      <c r="AA301" s="201"/>
      <c r="AB301" s="201"/>
      <c r="AC301" s="201"/>
    </row>
    <row r="302" spans="21:29" ht="39.950000000000003" customHeight="1" x14ac:dyDescent="0.25">
      <c r="U302" s="201"/>
      <c r="V302" s="201"/>
      <c r="W302" s="201"/>
      <c r="X302" s="201"/>
      <c r="Y302" s="201"/>
      <c r="Z302" s="201"/>
      <c r="AA302" s="201"/>
      <c r="AB302" s="201"/>
      <c r="AC302" s="201"/>
    </row>
    <row r="303" spans="21:29" ht="39.950000000000003" customHeight="1" x14ac:dyDescent="0.25">
      <c r="U303" s="201"/>
      <c r="V303" s="201"/>
      <c r="W303" s="201"/>
      <c r="X303" s="201"/>
      <c r="Y303" s="201"/>
      <c r="Z303" s="201"/>
      <c r="AA303" s="201"/>
      <c r="AB303" s="201"/>
      <c r="AC303" s="201"/>
    </row>
    <row r="304" spans="21:29" ht="39.950000000000003" customHeight="1" x14ac:dyDescent="0.25">
      <c r="U304" s="201"/>
      <c r="V304" s="201"/>
      <c r="W304" s="201"/>
      <c r="X304" s="201"/>
      <c r="Y304" s="201"/>
      <c r="Z304" s="201"/>
      <c r="AA304" s="201"/>
      <c r="AB304" s="201"/>
      <c r="AC304" s="201"/>
    </row>
    <row r="305" spans="21:29" ht="39.950000000000003" customHeight="1" x14ac:dyDescent="0.25">
      <c r="U305" s="201"/>
      <c r="V305" s="201"/>
      <c r="W305" s="201"/>
      <c r="X305" s="201"/>
      <c r="Y305" s="201"/>
      <c r="Z305" s="201"/>
      <c r="AA305" s="201"/>
      <c r="AB305" s="201"/>
      <c r="AC305" s="201"/>
    </row>
    <row r="306" spans="21:29" ht="39.950000000000003" customHeight="1" x14ac:dyDescent="0.25">
      <c r="U306" s="201"/>
      <c r="V306" s="201"/>
      <c r="W306" s="201"/>
      <c r="X306" s="201"/>
      <c r="Y306" s="201"/>
      <c r="Z306" s="201"/>
      <c r="AA306" s="201"/>
      <c r="AB306" s="201"/>
      <c r="AC306" s="201"/>
    </row>
    <row r="307" spans="21:29" ht="39.950000000000003" customHeight="1" x14ac:dyDescent="0.25">
      <c r="U307" s="201"/>
      <c r="V307" s="201"/>
      <c r="W307" s="201"/>
      <c r="X307" s="201"/>
      <c r="Y307" s="201"/>
      <c r="Z307" s="201"/>
      <c r="AA307" s="201"/>
      <c r="AB307" s="201"/>
      <c r="AC307" s="201"/>
    </row>
    <row r="308" spans="21:29" ht="39.950000000000003" customHeight="1" x14ac:dyDescent="0.25">
      <c r="U308" s="201"/>
      <c r="V308" s="201"/>
      <c r="W308" s="201"/>
      <c r="X308" s="201"/>
      <c r="Y308" s="201"/>
      <c r="Z308" s="201"/>
      <c r="AA308" s="201"/>
      <c r="AB308" s="201"/>
      <c r="AC308" s="201"/>
    </row>
    <row r="309" spans="21:29" ht="39.950000000000003" customHeight="1" x14ac:dyDescent="0.25">
      <c r="U309" s="201"/>
      <c r="V309" s="201"/>
      <c r="W309" s="201"/>
      <c r="X309" s="201"/>
      <c r="Y309" s="201"/>
      <c r="Z309" s="201"/>
      <c r="AA309" s="201"/>
      <c r="AB309" s="201"/>
      <c r="AC309" s="201"/>
    </row>
    <row r="310" spans="21:29" ht="39.950000000000003" customHeight="1" x14ac:dyDescent="0.25">
      <c r="U310" s="201"/>
      <c r="V310" s="201"/>
      <c r="W310" s="201"/>
      <c r="X310" s="201"/>
      <c r="Y310" s="201"/>
      <c r="Z310" s="201"/>
      <c r="AA310" s="201"/>
      <c r="AB310" s="201"/>
      <c r="AC310" s="201"/>
    </row>
    <row r="311" spans="21:29" ht="39.950000000000003" customHeight="1" x14ac:dyDescent="0.25">
      <c r="U311" s="201"/>
      <c r="V311" s="201"/>
      <c r="W311" s="201"/>
      <c r="X311" s="201"/>
      <c r="Y311" s="201"/>
      <c r="Z311" s="201"/>
      <c r="AA311" s="201"/>
      <c r="AB311" s="201"/>
      <c r="AC311" s="201"/>
    </row>
    <row r="312" spans="21:29" ht="39.950000000000003" customHeight="1" x14ac:dyDescent="0.25">
      <c r="U312" s="201"/>
      <c r="V312" s="201"/>
      <c r="W312" s="201"/>
      <c r="X312" s="201"/>
      <c r="Y312" s="201"/>
      <c r="Z312" s="201"/>
      <c r="AA312" s="201"/>
      <c r="AB312" s="201"/>
      <c r="AC312" s="201"/>
    </row>
    <row r="313" spans="21:29" ht="39.950000000000003" customHeight="1" x14ac:dyDescent="0.25">
      <c r="U313" s="201"/>
      <c r="V313" s="201"/>
      <c r="W313" s="201"/>
      <c r="X313" s="201"/>
      <c r="Y313" s="201"/>
      <c r="Z313" s="201"/>
      <c r="AA313" s="201"/>
      <c r="AB313" s="201"/>
      <c r="AC313" s="201"/>
    </row>
    <row r="314" spans="21:29" ht="39.950000000000003" customHeight="1" x14ac:dyDescent="0.25">
      <c r="U314" s="201"/>
      <c r="V314" s="201"/>
      <c r="W314" s="201"/>
      <c r="X314" s="201"/>
      <c r="Y314" s="201"/>
      <c r="Z314" s="201"/>
      <c r="AA314" s="201"/>
      <c r="AB314" s="201"/>
      <c r="AC314" s="201"/>
    </row>
    <row r="315" spans="21:29" ht="39.950000000000003" customHeight="1" x14ac:dyDescent="0.25">
      <c r="U315" s="201"/>
      <c r="V315" s="201"/>
      <c r="W315" s="201"/>
      <c r="X315" s="201"/>
      <c r="Y315" s="201"/>
      <c r="Z315" s="201"/>
      <c r="AA315" s="201"/>
      <c r="AB315" s="201"/>
      <c r="AC315" s="201"/>
    </row>
    <row r="316" spans="21:29" ht="39.950000000000003" customHeight="1" x14ac:dyDescent="0.25">
      <c r="U316" s="201"/>
      <c r="V316" s="201"/>
      <c r="W316" s="201"/>
      <c r="X316" s="201"/>
      <c r="Y316" s="201"/>
      <c r="Z316" s="201"/>
      <c r="AA316" s="201"/>
      <c r="AB316" s="201"/>
      <c r="AC316" s="201"/>
    </row>
    <row r="317" spans="21:29" ht="39.950000000000003" customHeight="1" x14ac:dyDescent="0.25">
      <c r="U317" s="201"/>
      <c r="V317" s="201"/>
      <c r="W317" s="201"/>
      <c r="X317" s="201"/>
      <c r="Y317" s="201"/>
      <c r="Z317" s="201"/>
      <c r="AA317" s="201"/>
      <c r="AB317" s="201"/>
      <c r="AC317" s="201"/>
    </row>
    <row r="318" spans="21:29" ht="39.950000000000003" customHeight="1" x14ac:dyDescent="0.25">
      <c r="U318" s="201"/>
      <c r="V318" s="201"/>
      <c r="W318" s="201"/>
      <c r="X318" s="201"/>
      <c r="Y318" s="201"/>
      <c r="Z318" s="201"/>
      <c r="AA318" s="201"/>
      <c r="AB318" s="201"/>
      <c r="AC318" s="201"/>
    </row>
    <row r="319" spans="21:29" ht="39.950000000000003" customHeight="1" x14ac:dyDescent="0.25">
      <c r="U319" s="201"/>
      <c r="V319" s="201"/>
      <c r="W319" s="201"/>
      <c r="X319" s="201"/>
      <c r="Y319" s="201"/>
      <c r="Z319" s="201"/>
      <c r="AA319" s="201"/>
      <c r="AB319" s="201"/>
      <c r="AC319" s="201"/>
    </row>
    <row r="320" spans="21:29" ht="39.950000000000003" customHeight="1" x14ac:dyDescent="0.25">
      <c r="U320" s="201"/>
      <c r="V320" s="201"/>
      <c r="W320" s="201"/>
      <c r="X320" s="201"/>
      <c r="Y320" s="201"/>
      <c r="Z320" s="201"/>
      <c r="AA320" s="201"/>
      <c r="AB320" s="201"/>
      <c r="AC320" s="201"/>
    </row>
    <row r="321" spans="21:29" ht="39.950000000000003" customHeight="1" x14ac:dyDescent="0.25">
      <c r="U321" s="201"/>
      <c r="V321" s="201"/>
      <c r="W321" s="201"/>
      <c r="X321" s="201"/>
      <c r="Y321" s="201"/>
      <c r="Z321" s="201"/>
      <c r="AA321" s="201"/>
      <c r="AB321" s="201"/>
      <c r="AC321" s="201"/>
    </row>
    <row r="322" spans="21:29" ht="39.950000000000003" customHeight="1" x14ac:dyDescent="0.25">
      <c r="U322" s="201"/>
      <c r="V322" s="201"/>
      <c r="W322" s="201"/>
      <c r="X322" s="201"/>
      <c r="Y322" s="201"/>
      <c r="Z322" s="201"/>
      <c r="AA322" s="201"/>
      <c r="AB322" s="201"/>
      <c r="AC322" s="201"/>
    </row>
    <row r="323" spans="21:29" ht="39.950000000000003" customHeight="1" x14ac:dyDescent="0.25">
      <c r="U323" s="201"/>
      <c r="V323" s="201"/>
      <c r="W323" s="201"/>
      <c r="X323" s="201"/>
      <c r="Y323" s="201"/>
      <c r="Z323" s="201"/>
      <c r="AA323" s="201"/>
      <c r="AB323" s="201"/>
      <c r="AC323" s="201"/>
    </row>
    <row r="324" spans="21:29" ht="39.950000000000003" customHeight="1" x14ac:dyDescent="0.25">
      <c r="U324" s="201"/>
      <c r="V324" s="201"/>
      <c r="W324" s="201"/>
      <c r="X324" s="201"/>
      <c r="Y324" s="201"/>
      <c r="Z324" s="201"/>
      <c r="AA324" s="201"/>
      <c r="AB324" s="201"/>
      <c r="AC324" s="201"/>
    </row>
    <row r="325" spans="21:29" ht="39.950000000000003" customHeight="1" x14ac:dyDescent="0.25">
      <c r="U325" s="201"/>
      <c r="V325" s="201"/>
      <c r="W325" s="201"/>
      <c r="X325" s="201"/>
      <c r="Y325" s="201"/>
      <c r="Z325" s="201"/>
      <c r="AA325" s="201"/>
      <c r="AB325" s="201"/>
      <c r="AC325" s="201"/>
    </row>
    <row r="326" spans="21:29" ht="39.950000000000003" customHeight="1" x14ac:dyDescent="0.25">
      <c r="U326" s="201"/>
      <c r="V326" s="201"/>
      <c r="W326" s="201"/>
      <c r="X326" s="201"/>
      <c r="Y326" s="201"/>
      <c r="Z326" s="201"/>
      <c r="AA326" s="201"/>
      <c r="AB326" s="201"/>
      <c r="AC326" s="201"/>
    </row>
    <row r="327" spans="21:29" ht="39.950000000000003" customHeight="1" x14ac:dyDescent="0.25">
      <c r="U327" s="201"/>
      <c r="V327" s="201"/>
      <c r="W327" s="201"/>
      <c r="X327" s="201"/>
      <c r="Y327" s="201"/>
      <c r="Z327" s="201"/>
      <c r="AA327" s="201"/>
      <c r="AB327" s="201"/>
      <c r="AC327" s="201"/>
    </row>
    <row r="328" spans="21:29" ht="39.950000000000003" customHeight="1" x14ac:dyDescent="0.25">
      <c r="U328" s="201"/>
      <c r="V328" s="201"/>
      <c r="W328" s="201"/>
      <c r="X328" s="201"/>
      <c r="Y328" s="201"/>
      <c r="Z328" s="201"/>
      <c r="AA328" s="201"/>
      <c r="AB328" s="201"/>
      <c r="AC328" s="201"/>
    </row>
    <row r="329" spans="21:29" ht="39.950000000000003" customHeight="1" x14ac:dyDescent="0.25">
      <c r="U329" s="201"/>
      <c r="V329" s="201"/>
      <c r="W329" s="201"/>
      <c r="X329" s="201"/>
      <c r="Y329" s="201"/>
      <c r="Z329" s="201"/>
      <c r="AA329" s="201"/>
      <c r="AB329" s="201"/>
      <c r="AC329" s="201"/>
    </row>
    <row r="330" spans="21:29" ht="39.950000000000003" customHeight="1" x14ac:dyDescent="0.25">
      <c r="U330" s="201"/>
      <c r="V330" s="201"/>
      <c r="W330" s="201"/>
      <c r="X330" s="201"/>
      <c r="Y330" s="201"/>
      <c r="Z330" s="201"/>
      <c r="AA330" s="201"/>
      <c r="AB330" s="201"/>
      <c r="AC330" s="201"/>
    </row>
    <row r="331" spans="21:29" ht="39.950000000000003" customHeight="1" x14ac:dyDescent="0.25">
      <c r="U331" s="201"/>
      <c r="V331" s="201"/>
      <c r="W331" s="201"/>
      <c r="X331" s="201"/>
      <c r="Y331" s="201"/>
      <c r="Z331" s="201"/>
      <c r="AA331" s="201"/>
      <c r="AB331" s="201"/>
      <c r="AC331" s="201"/>
    </row>
    <row r="332" spans="21:29" ht="39.950000000000003" customHeight="1" x14ac:dyDescent="0.25">
      <c r="U332" s="201"/>
      <c r="V332" s="201"/>
      <c r="W332" s="201"/>
      <c r="X332" s="201"/>
      <c r="Y332" s="201"/>
      <c r="Z332" s="201"/>
      <c r="AA332" s="201"/>
      <c r="AB332" s="201"/>
      <c r="AC332" s="201"/>
    </row>
    <row r="333" spans="21:29" ht="39.950000000000003" customHeight="1" x14ac:dyDescent="0.25">
      <c r="U333" s="201"/>
      <c r="V333" s="201"/>
      <c r="W333" s="201"/>
      <c r="X333" s="201"/>
      <c r="Y333" s="201"/>
      <c r="Z333" s="201"/>
      <c r="AA333" s="201"/>
      <c r="AB333" s="201"/>
      <c r="AC333" s="201"/>
    </row>
    <row r="334" spans="21:29" ht="39.950000000000003" customHeight="1" x14ac:dyDescent="0.25">
      <c r="U334" s="201"/>
      <c r="V334" s="201"/>
      <c r="W334" s="201"/>
      <c r="X334" s="201"/>
      <c r="Y334" s="201"/>
      <c r="Z334" s="201"/>
      <c r="AA334" s="201"/>
      <c r="AB334" s="201"/>
      <c r="AC334" s="201"/>
    </row>
    <row r="335" spans="21:29" ht="39.950000000000003" customHeight="1" x14ac:dyDescent="0.25">
      <c r="U335" s="201"/>
      <c r="V335" s="201"/>
      <c r="W335" s="201"/>
      <c r="X335" s="201"/>
      <c r="Y335" s="201"/>
      <c r="Z335" s="201"/>
      <c r="AA335" s="201"/>
      <c r="AB335" s="201"/>
      <c r="AC335" s="201"/>
    </row>
    <row r="336" spans="21:29" ht="39.950000000000003" customHeight="1" x14ac:dyDescent="0.25">
      <c r="U336" s="201"/>
      <c r="V336" s="201"/>
      <c r="W336" s="201"/>
      <c r="X336" s="201"/>
      <c r="Y336" s="201"/>
      <c r="Z336" s="201"/>
      <c r="AA336" s="201"/>
      <c r="AB336" s="201"/>
      <c r="AC336" s="201"/>
    </row>
    <row r="337" spans="21:29" ht="39.950000000000003" customHeight="1" x14ac:dyDescent="0.25">
      <c r="U337" s="201"/>
      <c r="V337" s="201"/>
      <c r="W337" s="201"/>
      <c r="X337" s="201"/>
      <c r="Y337" s="201"/>
      <c r="Z337" s="201"/>
      <c r="AA337" s="201"/>
      <c r="AB337" s="201"/>
      <c r="AC337" s="201"/>
    </row>
    <row r="338" spans="21:29" ht="39.950000000000003" customHeight="1" x14ac:dyDescent="0.25">
      <c r="U338" s="201"/>
      <c r="V338" s="201"/>
      <c r="W338" s="201"/>
      <c r="X338" s="201"/>
      <c r="Y338" s="201"/>
      <c r="Z338" s="201"/>
      <c r="AA338" s="201"/>
      <c r="AB338" s="201"/>
      <c r="AC338" s="201"/>
    </row>
    <row r="339" spans="21:29" ht="39.950000000000003" customHeight="1" x14ac:dyDescent="0.25">
      <c r="U339" s="201"/>
      <c r="V339" s="201"/>
      <c r="W339" s="201"/>
      <c r="X339" s="201"/>
      <c r="Y339" s="201"/>
      <c r="Z339" s="201"/>
      <c r="AA339" s="201"/>
      <c r="AB339" s="201"/>
      <c r="AC339" s="201"/>
    </row>
    <row r="340" spans="21:29" ht="39.950000000000003" customHeight="1" x14ac:dyDescent="0.25">
      <c r="U340" s="201"/>
      <c r="V340" s="201"/>
      <c r="W340" s="201"/>
      <c r="X340" s="201"/>
      <c r="Y340" s="201"/>
      <c r="Z340" s="201"/>
      <c r="AA340" s="201"/>
      <c r="AB340" s="201"/>
      <c r="AC340" s="201"/>
    </row>
    <row r="341" spans="21:29" ht="39.950000000000003" customHeight="1" x14ac:dyDescent="0.25">
      <c r="U341" s="201"/>
      <c r="V341" s="201"/>
      <c r="W341" s="201"/>
      <c r="X341" s="201"/>
      <c r="Y341" s="201"/>
      <c r="Z341" s="201"/>
      <c r="AA341" s="201"/>
      <c r="AB341" s="201"/>
      <c r="AC341" s="201"/>
    </row>
    <row r="342" spans="21:29" ht="39.950000000000003" customHeight="1" x14ac:dyDescent="0.25">
      <c r="U342" s="201"/>
      <c r="V342" s="201"/>
      <c r="W342" s="201"/>
      <c r="X342" s="201"/>
      <c r="Y342" s="201"/>
      <c r="Z342" s="201"/>
      <c r="AA342" s="201"/>
      <c r="AB342" s="201"/>
      <c r="AC342" s="201"/>
    </row>
    <row r="343" spans="21:29" ht="39.950000000000003" customHeight="1" x14ac:dyDescent="0.25">
      <c r="U343" s="201"/>
      <c r="V343" s="201"/>
      <c r="W343" s="201"/>
      <c r="X343" s="201"/>
      <c r="Y343" s="201"/>
      <c r="Z343" s="201"/>
      <c r="AA343" s="201"/>
      <c r="AB343" s="201"/>
      <c r="AC343" s="201"/>
    </row>
    <row r="344" spans="21:29" ht="39.950000000000003" customHeight="1" x14ac:dyDescent="0.25">
      <c r="U344" s="201"/>
      <c r="V344" s="201"/>
      <c r="W344" s="201"/>
      <c r="X344" s="201"/>
      <c r="Y344" s="201"/>
      <c r="Z344" s="201"/>
      <c r="AA344" s="201"/>
      <c r="AB344" s="201"/>
      <c r="AC344" s="201"/>
    </row>
    <row r="345" spans="21:29" ht="39.950000000000003" customHeight="1" x14ac:dyDescent="0.25">
      <c r="U345" s="201"/>
      <c r="V345" s="201"/>
      <c r="W345" s="201"/>
      <c r="X345" s="201"/>
      <c r="Y345" s="201"/>
      <c r="Z345" s="201"/>
      <c r="AA345" s="201"/>
      <c r="AB345" s="201"/>
      <c r="AC345" s="201"/>
    </row>
    <row r="346" spans="21:29" ht="39.950000000000003" customHeight="1" x14ac:dyDescent="0.25">
      <c r="U346" s="201"/>
      <c r="V346" s="201"/>
      <c r="W346" s="201"/>
      <c r="X346" s="201"/>
      <c r="Y346" s="201"/>
      <c r="Z346" s="201"/>
      <c r="AA346" s="201"/>
      <c r="AB346" s="201"/>
      <c r="AC346" s="201"/>
    </row>
    <row r="347" spans="21:29" ht="39.950000000000003" customHeight="1" x14ac:dyDescent="0.25">
      <c r="U347" s="201"/>
      <c r="V347" s="201"/>
      <c r="W347" s="201"/>
      <c r="X347" s="201"/>
      <c r="Y347" s="201"/>
      <c r="Z347" s="201"/>
      <c r="AA347" s="201"/>
      <c r="AB347" s="201"/>
      <c r="AC347" s="201"/>
    </row>
    <row r="348" spans="21:29" ht="39.950000000000003" customHeight="1" x14ac:dyDescent="0.25">
      <c r="U348" s="201"/>
      <c r="V348" s="201"/>
      <c r="W348" s="201"/>
      <c r="X348" s="201"/>
      <c r="Y348" s="201"/>
      <c r="Z348" s="201"/>
      <c r="AA348" s="201"/>
      <c r="AB348" s="201"/>
      <c r="AC348" s="201"/>
    </row>
    <row r="349" spans="21:29" ht="39.950000000000003" customHeight="1" x14ac:dyDescent="0.25">
      <c r="U349" s="201"/>
      <c r="V349" s="201"/>
      <c r="W349" s="201"/>
      <c r="X349" s="201"/>
      <c r="Y349" s="201"/>
      <c r="Z349" s="201"/>
      <c r="AA349" s="201"/>
      <c r="AB349" s="201"/>
      <c r="AC349" s="201"/>
    </row>
    <row r="350" spans="21:29" ht="39.950000000000003" customHeight="1" x14ac:dyDescent="0.25">
      <c r="U350" s="201"/>
      <c r="V350" s="201"/>
      <c r="W350" s="201"/>
      <c r="X350" s="201"/>
      <c r="Y350" s="201"/>
      <c r="Z350" s="201"/>
      <c r="AA350" s="201"/>
      <c r="AB350" s="201"/>
      <c r="AC350" s="201"/>
    </row>
    <row r="351" spans="21:29" ht="39.950000000000003" customHeight="1" x14ac:dyDescent="0.25">
      <c r="U351" s="201"/>
      <c r="V351" s="201"/>
      <c r="W351" s="201"/>
      <c r="X351" s="201"/>
      <c r="Y351" s="201"/>
      <c r="Z351" s="201"/>
      <c r="AA351" s="201"/>
      <c r="AB351" s="201"/>
      <c r="AC351" s="201"/>
    </row>
    <row r="352" spans="21:29" ht="39.950000000000003" customHeight="1" x14ac:dyDescent="0.25">
      <c r="U352" s="201"/>
      <c r="V352" s="201"/>
      <c r="W352" s="201"/>
      <c r="X352" s="201"/>
      <c r="Y352" s="201"/>
      <c r="Z352" s="201"/>
      <c r="AA352" s="201"/>
      <c r="AB352" s="201"/>
      <c r="AC352" s="201"/>
    </row>
    <row r="353" spans="21:29" ht="39.950000000000003" customHeight="1" x14ac:dyDescent="0.25">
      <c r="U353" s="201"/>
      <c r="V353" s="201"/>
      <c r="W353" s="201"/>
      <c r="X353" s="201"/>
      <c r="Y353" s="201"/>
      <c r="Z353" s="201"/>
      <c r="AA353" s="201"/>
      <c r="AB353" s="201"/>
      <c r="AC353" s="201"/>
    </row>
    <row r="354" spans="21:29" ht="39.950000000000003" customHeight="1" x14ac:dyDescent="0.25">
      <c r="U354" s="201"/>
      <c r="V354" s="201"/>
      <c r="W354" s="201"/>
      <c r="X354" s="201"/>
      <c r="Y354" s="201"/>
      <c r="Z354" s="201"/>
      <c r="AA354" s="201"/>
      <c r="AB354" s="201"/>
      <c r="AC354" s="201"/>
    </row>
    <row r="355" spans="21:29" ht="39.950000000000003" customHeight="1" x14ac:dyDescent="0.25">
      <c r="U355" s="201"/>
      <c r="V355" s="201"/>
      <c r="W355" s="201"/>
      <c r="X355" s="201"/>
      <c r="Y355" s="201"/>
      <c r="Z355" s="201"/>
      <c r="AA355" s="201"/>
      <c r="AB355" s="201"/>
      <c r="AC355" s="201"/>
    </row>
    <row r="356" spans="21:29" ht="39.950000000000003" customHeight="1" x14ac:dyDescent="0.25">
      <c r="U356" s="201"/>
      <c r="V356" s="201"/>
      <c r="W356" s="201"/>
      <c r="X356" s="201"/>
      <c r="Y356" s="201"/>
      <c r="Z356" s="201"/>
      <c r="AA356" s="201"/>
      <c r="AB356" s="201"/>
      <c r="AC356" s="201"/>
    </row>
    <row r="357" spans="21:29" ht="39.950000000000003" customHeight="1" x14ac:dyDescent="0.25">
      <c r="U357" s="201"/>
      <c r="V357" s="201"/>
      <c r="W357" s="201"/>
      <c r="X357" s="201"/>
      <c r="Y357" s="201"/>
      <c r="Z357" s="201"/>
      <c r="AA357" s="201"/>
      <c r="AB357" s="201"/>
      <c r="AC357" s="201"/>
    </row>
    <row r="358" spans="21:29" ht="39.950000000000003" customHeight="1" x14ac:dyDescent="0.25">
      <c r="U358" s="201"/>
      <c r="V358" s="201"/>
      <c r="W358" s="201"/>
      <c r="X358" s="201"/>
      <c r="Y358" s="201"/>
      <c r="Z358" s="201"/>
      <c r="AA358" s="201"/>
      <c r="AB358" s="201"/>
      <c r="AC358" s="201"/>
    </row>
    <row r="359" spans="21:29" ht="39.950000000000003" customHeight="1" x14ac:dyDescent="0.25">
      <c r="U359" s="201"/>
      <c r="V359" s="201"/>
      <c r="W359" s="201"/>
      <c r="X359" s="201"/>
      <c r="Y359" s="201"/>
      <c r="Z359" s="201"/>
      <c r="AA359" s="201"/>
      <c r="AB359" s="201"/>
      <c r="AC359" s="201"/>
    </row>
    <row r="360" spans="21:29" ht="39.950000000000003" customHeight="1" x14ac:dyDescent="0.25">
      <c r="U360" s="201"/>
      <c r="V360" s="201"/>
      <c r="W360" s="201"/>
      <c r="X360" s="201"/>
      <c r="Y360" s="201"/>
      <c r="Z360" s="201"/>
      <c r="AA360" s="201"/>
      <c r="AB360" s="201"/>
      <c r="AC360" s="201"/>
    </row>
    <row r="361" spans="21:29" ht="39.950000000000003" customHeight="1" x14ac:dyDescent="0.25">
      <c r="U361" s="201"/>
      <c r="V361" s="201"/>
      <c r="W361" s="201"/>
      <c r="X361" s="201"/>
      <c r="Y361" s="201"/>
      <c r="Z361" s="201"/>
      <c r="AA361" s="201"/>
      <c r="AB361" s="201"/>
      <c r="AC361" s="201"/>
    </row>
    <row r="362" spans="21:29" ht="39.950000000000003" customHeight="1" x14ac:dyDescent="0.25">
      <c r="U362" s="201"/>
      <c r="V362" s="201"/>
      <c r="W362" s="201"/>
      <c r="X362" s="201"/>
      <c r="Y362" s="201"/>
      <c r="Z362" s="201"/>
      <c r="AA362" s="201"/>
      <c r="AB362" s="201"/>
      <c r="AC362" s="201"/>
    </row>
    <row r="363" spans="21:29" ht="39.950000000000003" customHeight="1" x14ac:dyDescent="0.25">
      <c r="U363" s="201"/>
      <c r="V363" s="201"/>
      <c r="W363" s="201"/>
      <c r="X363" s="201"/>
      <c r="Y363" s="201"/>
      <c r="Z363" s="201"/>
      <c r="AA363" s="201"/>
      <c r="AB363" s="201"/>
      <c r="AC363" s="201"/>
    </row>
    <row r="364" spans="21:29" ht="39.950000000000003" customHeight="1" x14ac:dyDescent="0.25">
      <c r="U364" s="201"/>
      <c r="V364" s="201"/>
      <c r="W364" s="201"/>
      <c r="X364" s="201"/>
      <c r="Y364" s="201"/>
      <c r="Z364" s="201"/>
      <c r="AA364" s="201"/>
      <c r="AB364" s="201"/>
      <c r="AC364" s="201"/>
    </row>
    <row r="365" spans="21:29" ht="39.950000000000003" customHeight="1" x14ac:dyDescent="0.25">
      <c r="U365" s="201"/>
      <c r="V365" s="201"/>
      <c r="W365" s="201"/>
      <c r="X365" s="201"/>
      <c r="Y365" s="201"/>
      <c r="Z365" s="201"/>
      <c r="AA365" s="201"/>
      <c r="AB365" s="201"/>
      <c r="AC365" s="201"/>
    </row>
    <row r="366" spans="21:29" ht="39.950000000000003" customHeight="1" x14ac:dyDescent="0.25">
      <c r="U366" s="201"/>
      <c r="V366" s="201"/>
      <c r="W366" s="201"/>
      <c r="X366" s="201"/>
      <c r="Y366" s="201"/>
      <c r="Z366" s="201"/>
      <c r="AA366" s="201"/>
      <c r="AB366" s="201"/>
      <c r="AC366" s="201"/>
    </row>
    <row r="367" spans="21:29" ht="39.950000000000003" customHeight="1" x14ac:dyDescent="0.25">
      <c r="U367" s="201"/>
      <c r="V367" s="201"/>
      <c r="W367" s="201"/>
      <c r="X367" s="201"/>
      <c r="Y367" s="201"/>
      <c r="Z367" s="201"/>
      <c r="AA367" s="201"/>
      <c r="AB367" s="201"/>
      <c r="AC367" s="201"/>
    </row>
    <row r="368" spans="21:29" ht="39.950000000000003" customHeight="1" x14ac:dyDescent="0.25">
      <c r="U368" s="201"/>
      <c r="V368" s="201"/>
      <c r="W368" s="201"/>
      <c r="X368" s="201"/>
      <c r="Y368" s="201"/>
      <c r="Z368" s="201"/>
      <c r="AA368" s="201"/>
      <c r="AB368" s="201"/>
      <c r="AC368" s="201"/>
    </row>
    <row r="369" spans="21:29" ht="39.950000000000003" customHeight="1" x14ac:dyDescent="0.25">
      <c r="U369" s="201"/>
      <c r="V369" s="201"/>
      <c r="W369" s="201"/>
      <c r="X369" s="201"/>
      <c r="Y369" s="201"/>
      <c r="Z369" s="201"/>
      <c r="AA369" s="201"/>
      <c r="AB369" s="201"/>
      <c r="AC369" s="201"/>
    </row>
    <row r="370" spans="21:29" ht="39.950000000000003" customHeight="1" x14ac:dyDescent="0.25">
      <c r="U370" s="201"/>
      <c r="V370" s="201"/>
      <c r="W370" s="201"/>
      <c r="X370" s="201"/>
      <c r="Y370" s="201"/>
      <c r="Z370" s="201"/>
      <c r="AA370" s="201"/>
      <c r="AB370" s="201"/>
      <c r="AC370" s="201"/>
    </row>
    <row r="371" spans="21:29" ht="39.950000000000003" customHeight="1" x14ac:dyDescent="0.25">
      <c r="U371" s="201"/>
      <c r="V371" s="201"/>
      <c r="W371" s="201"/>
      <c r="X371" s="201"/>
      <c r="Y371" s="201"/>
      <c r="Z371" s="201"/>
      <c r="AA371" s="201"/>
      <c r="AB371" s="201"/>
      <c r="AC371" s="201"/>
    </row>
    <row r="372" spans="21:29" ht="39.950000000000003" customHeight="1" x14ac:dyDescent="0.25">
      <c r="U372" s="201"/>
      <c r="V372" s="201"/>
      <c r="W372" s="201"/>
      <c r="X372" s="201"/>
      <c r="Y372" s="201"/>
      <c r="Z372" s="201"/>
      <c r="AA372" s="201"/>
      <c r="AB372" s="201"/>
      <c r="AC372" s="201"/>
    </row>
    <row r="373" spans="21:29" ht="39.950000000000003" customHeight="1" x14ac:dyDescent="0.25">
      <c r="U373" s="201"/>
      <c r="V373" s="201"/>
      <c r="W373" s="201"/>
      <c r="X373" s="201"/>
      <c r="Y373" s="201"/>
      <c r="Z373" s="201"/>
      <c r="AA373" s="201"/>
      <c r="AB373" s="201"/>
      <c r="AC373" s="201"/>
    </row>
    <row r="374" spans="21:29" ht="39.950000000000003" customHeight="1" x14ac:dyDescent="0.25">
      <c r="U374" s="201"/>
      <c r="V374" s="201"/>
      <c r="W374" s="201"/>
      <c r="X374" s="201"/>
      <c r="Y374" s="201"/>
      <c r="Z374" s="201"/>
      <c r="AA374" s="201"/>
      <c r="AB374" s="201"/>
      <c r="AC374" s="201"/>
    </row>
    <row r="375" spans="21:29" ht="39.950000000000003" customHeight="1" x14ac:dyDescent="0.25">
      <c r="U375" s="201"/>
      <c r="V375" s="201"/>
      <c r="W375" s="201"/>
      <c r="X375" s="201"/>
      <c r="Y375" s="201"/>
      <c r="Z375" s="201"/>
      <c r="AA375" s="201"/>
      <c r="AB375" s="201"/>
      <c r="AC375" s="201"/>
    </row>
    <row r="376" spans="21:29" ht="39.950000000000003" customHeight="1" x14ac:dyDescent="0.25">
      <c r="U376" s="201"/>
      <c r="V376" s="201"/>
      <c r="W376" s="201"/>
      <c r="X376" s="201"/>
      <c r="Y376" s="201"/>
      <c r="Z376" s="201"/>
      <c r="AA376" s="201"/>
      <c r="AB376" s="201"/>
      <c r="AC376" s="201"/>
    </row>
    <row r="377" spans="21:29" ht="39.950000000000003" customHeight="1" x14ac:dyDescent="0.25">
      <c r="U377" s="201"/>
      <c r="V377" s="201"/>
      <c r="W377" s="201"/>
      <c r="X377" s="201"/>
      <c r="Y377" s="201"/>
      <c r="Z377" s="201"/>
      <c r="AA377" s="201"/>
      <c r="AB377" s="201"/>
      <c r="AC377" s="201"/>
    </row>
    <row r="378" spans="21:29" ht="39.950000000000003" customHeight="1" x14ac:dyDescent="0.25">
      <c r="U378" s="201"/>
      <c r="V378" s="201"/>
      <c r="W378" s="201"/>
      <c r="X378" s="201"/>
      <c r="Y378" s="201"/>
      <c r="Z378" s="201"/>
      <c r="AA378" s="201"/>
      <c r="AB378" s="201"/>
      <c r="AC378" s="201"/>
    </row>
    <row r="379" spans="21:29" ht="39.950000000000003" customHeight="1" x14ac:dyDescent="0.25">
      <c r="U379" s="201"/>
      <c r="V379" s="201"/>
      <c r="W379" s="201"/>
      <c r="X379" s="201"/>
      <c r="Y379" s="201"/>
      <c r="Z379" s="201"/>
      <c r="AA379" s="201"/>
      <c r="AB379" s="201"/>
      <c r="AC379" s="201"/>
    </row>
    <row r="380" spans="21:29" ht="39.950000000000003" customHeight="1" x14ac:dyDescent="0.25">
      <c r="U380" s="201"/>
      <c r="V380" s="201"/>
      <c r="W380" s="201"/>
      <c r="X380" s="201"/>
      <c r="Y380" s="201"/>
      <c r="Z380" s="201"/>
      <c r="AA380" s="201"/>
      <c r="AB380" s="201"/>
      <c r="AC380" s="201"/>
    </row>
    <row r="381" spans="21:29" ht="39.950000000000003" customHeight="1" x14ac:dyDescent="0.25">
      <c r="U381" s="201"/>
      <c r="V381" s="201"/>
      <c r="W381" s="201"/>
      <c r="X381" s="201"/>
      <c r="Y381" s="201"/>
      <c r="Z381" s="201"/>
      <c r="AA381" s="201"/>
      <c r="AB381" s="201"/>
      <c r="AC381" s="201"/>
    </row>
    <row r="382" spans="21:29" ht="39.950000000000003" customHeight="1" x14ac:dyDescent="0.25">
      <c r="U382" s="201"/>
      <c r="V382" s="201"/>
      <c r="W382" s="201"/>
      <c r="X382" s="201"/>
      <c r="Y382" s="201"/>
      <c r="Z382" s="201"/>
      <c r="AA382" s="201"/>
      <c r="AB382" s="201"/>
      <c r="AC382" s="201"/>
    </row>
    <row r="383" spans="21:29" ht="39.950000000000003" customHeight="1" x14ac:dyDescent="0.25">
      <c r="U383" s="201"/>
      <c r="V383" s="201"/>
      <c r="W383" s="201"/>
      <c r="X383" s="201"/>
      <c r="Y383" s="201"/>
      <c r="Z383" s="201"/>
      <c r="AA383" s="201"/>
      <c r="AB383" s="201"/>
      <c r="AC383" s="201"/>
    </row>
    <row r="384" spans="21:29" ht="39.950000000000003" customHeight="1" x14ac:dyDescent="0.25">
      <c r="U384" s="201"/>
      <c r="V384" s="201"/>
      <c r="W384" s="201"/>
      <c r="X384" s="201"/>
      <c r="Y384" s="201"/>
      <c r="Z384" s="201"/>
      <c r="AA384" s="201"/>
      <c r="AB384" s="201"/>
      <c r="AC384" s="201"/>
    </row>
    <row r="385" spans="21:29" ht="39.950000000000003" customHeight="1" x14ac:dyDescent="0.25">
      <c r="U385" s="201"/>
      <c r="V385" s="201"/>
      <c r="W385" s="201"/>
      <c r="X385" s="201"/>
      <c r="Y385" s="201"/>
      <c r="Z385" s="201"/>
      <c r="AA385" s="201"/>
      <c r="AB385" s="201"/>
      <c r="AC385" s="201"/>
    </row>
    <row r="386" spans="21:29" ht="39.950000000000003" customHeight="1" x14ac:dyDescent="0.25">
      <c r="U386" s="201"/>
      <c r="V386" s="201"/>
      <c r="W386" s="201"/>
      <c r="X386" s="201"/>
      <c r="Y386" s="201"/>
      <c r="Z386" s="201"/>
      <c r="AA386" s="201"/>
      <c r="AB386" s="201"/>
      <c r="AC386" s="201"/>
    </row>
    <row r="387" spans="21:29" ht="39.950000000000003" customHeight="1" x14ac:dyDescent="0.25">
      <c r="U387" s="201"/>
      <c r="V387" s="201"/>
      <c r="W387" s="201"/>
      <c r="X387" s="201"/>
      <c r="Y387" s="201"/>
      <c r="Z387" s="201"/>
      <c r="AA387" s="201"/>
      <c r="AB387" s="201"/>
      <c r="AC387" s="201"/>
    </row>
    <row r="388" spans="21:29" ht="39.950000000000003" customHeight="1" x14ac:dyDescent="0.25">
      <c r="U388" s="201"/>
      <c r="V388" s="201"/>
      <c r="W388" s="201"/>
      <c r="X388" s="201"/>
      <c r="Y388" s="201"/>
      <c r="Z388" s="201"/>
      <c r="AA388" s="201"/>
      <c r="AB388" s="201"/>
      <c r="AC388" s="201"/>
    </row>
    <row r="389" spans="21:29" ht="39.950000000000003" customHeight="1" x14ac:dyDescent="0.25">
      <c r="U389" s="201"/>
      <c r="V389" s="201"/>
      <c r="W389" s="201"/>
      <c r="X389" s="201"/>
      <c r="Y389" s="201"/>
      <c r="Z389" s="201"/>
      <c r="AA389" s="201"/>
      <c r="AB389" s="201"/>
      <c r="AC389" s="201"/>
    </row>
    <row r="390" spans="21:29" ht="39.950000000000003" customHeight="1" x14ac:dyDescent="0.25">
      <c r="U390" s="201"/>
      <c r="V390" s="201"/>
      <c r="W390" s="201"/>
      <c r="X390" s="201"/>
      <c r="Y390" s="201"/>
      <c r="Z390" s="201"/>
      <c r="AA390" s="201"/>
      <c r="AB390" s="201"/>
      <c r="AC390" s="201"/>
    </row>
    <row r="391" spans="21:29" ht="39.950000000000003" customHeight="1" x14ac:dyDescent="0.25">
      <c r="U391" s="201"/>
      <c r="V391" s="201"/>
      <c r="W391" s="201"/>
      <c r="X391" s="201"/>
      <c r="Y391" s="201"/>
      <c r="Z391" s="201"/>
      <c r="AA391" s="201"/>
      <c r="AB391" s="201"/>
      <c r="AC391" s="201"/>
    </row>
    <row r="392" spans="21:29" ht="39.950000000000003" customHeight="1" x14ac:dyDescent="0.25">
      <c r="U392" s="201"/>
      <c r="V392" s="201"/>
      <c r="W392" s="201"/>
      <c r="X392" s="201"/>
      <c r="Y392" s="201"/>
      <c r="Z392" s="201"/>
      <c r="AA392" s="201"/>
      <c r="AB392" s="201"/>
      <c r="AC392" s="201"/>
    </row>
    <row r="393" spans="21:29" ht="39.950000000000003" customHeight="1" x14ac:dyDescent="0.25">
      <c r="U393" s="201"/>
      <c r="V393" s="201"/>
      <c r="W393" s="201"/>
      <c r="X393" s="201"/>
      <c r="Y393" s="201"/>
      <c r="Z393" s="201"/>
      <c r="AA393" s="201"/>
      <c r="AB393" s="201"/>
      <c r="AC393" s="201"/>
    </row>
    <row r="394" spans="21:29" ht="39.950000000000003" customHeight="1" x14ac:dyDescent="0.25">
      <c r="U394" s="201"/>
      <c r="V394" s="201"/>
      <c r="W394" s="201"/>
      <c r="X394" s="201"/>
      <c r="Y394" s="201"/>
      <c r="Z394" s="201"/>
      <c r="AA394" s="201"/>
      <c r="AB394" s="201"/>
      <c r="AC394" s="201"/>
    </row>
    <row r="395" spans="21:29" ht="39.950000000000003" customHeight="1" x14ac:dyDescent="0.25">
      <c r="U395" s="201"/>
      <c r="V395" s="201"/>
      <c r="W395" s="201"/>
      <c r="X395" s="201"/>
      <c r="Y395" s="201"/>
      <c r="Z395" s="201"/>
      <c r="AA395" s="201"/>
      <c r="AB395" s="201"/>
      <c r="AC395" s="201"/>
    </row>
    <row r="396" spans="21:29" ht="39.950000000000003" customHeight="1" x14ac:dyDescent="0.25">
      <c r="U396" s="201"/>
      <c r="V396" s="201"/>
      <c r="W396" s="201"/>
      <c r="X396" s="201"/>
      <c r="Y396" s="201"/>
      <c r="Z396" s="201"/>
      <c r="AA396" s="201"/>
      <c r="AB396" s="201"/>
      <c r="AC396" s="201"/>
    </row>
    <row r="397" spans="21:29" ht="39.950000000000003" customHeight="1" x14ac:dyDescent="0.25">
      <c r="U397" s="201"/>
      <c r="V397" s="201"/>
      <c r="W397" s="201"/>
      <c r="X397" s="201"/>
      <c r="Y397" s="201"/>
      <c r="Z397" s="201"/>
      <c r="AA397" s="201"/>
      <c r="AB397" s="201"/>
      <c r="AC397" s="201"/>
    </row>
    <row r="398" spans="21:29" ht="39.950000000000003" customHeight="1" x14ac:dyDescent="0.25">
      <c r="U398" s="201"/>
      <c r="V398" s="201"/>
      <c r="W398" s="201"/>
      <c r="X398" s="201"/>
      <c r="Y398" s="201"/>
      <c r="Z398" s="201"/>
      <c r="AA398" s="201"/>
      <c r="AB398" s="201"/>
      <c r="AC398" s="201"/>
    </row>
    <row r="399" spans="21:29" ht="39.950000000000003" customHeight="1" x14ac:dyDescent="0.25">
      <c r="U399" s="201"/>
      <c r="V399" s="201"/>
      <c r="W399" s="201"/>
      <c r="X399" s="201"/>
      <c r="Y399" s="201"/>
      <c r="Z399" s="201"/>
      <c r="AA399" s="201"/>
      <c r="AB399" s="201"/>
      <c r="AC399" s="201"/>
    </row>
    <row r="400" spans="21:29" ht="39.950000000000003" customHeight="1" x14ac:dyDescent="0.25">
      <c r="U400" s="201"/>
      <c r="V400" s="201"/>
      <c r="W400" s="201"/>
      <c r="X400" s="201"/>
      <c r="Y400" s="201"/>
      <c r="Z400" s="201"/>
      <c r="AA400" s="201"/>
      <c r="AB400" s="201"/>
      <c r="AC400" s="201"/>
    </row>
    <row r="401" spans="21:29" ht="39.950000000000003" customHeight="1" x14ac:dyDescent="0.25">
      <c r="U401" s="201"/>
      <c r="V401" s="201"/>
      <c r="W401" s="201"/>
      <c r="X401" s="201"/>
      <c r="Y401" s="201"/>
      <c r="Z401" s="201"/>
      <c r="AA401" s="201"/>
      <c r="AB401" s="201"/>
      <c r="AC401" s="201"/>
    </row>
    <row r="402" spans="21:29" ht="39.950000000000003" customHeight="1" x14ac:dyDescent="0.25">
      <c r="U402" s="201"/>
      <c r="V402" s="201"/>
      <c r="W402" s="201"/>
      <c r="X402" s="201"/>
      <c r="Y402" s="201"/>
      <c r="Z402" s="201"/>
      <c r="AA402" s="201"/>
      <c r="AB402" s="201"/>
      <c r="AC402" s="201"/>
    </row>
    <row r="403" spans="21:29" ht="39.950000000000003" customHeight="1" x14ac:dyDescent="0.25">
      <c r="U403" s="201"/>
      <c r="V403" s="201"/>
      <c r="W403" s="201"/>
      <c r="X403" s="201"/>
      <c r="Y403" s="201"/>
      <c r="Z403" s="201"/>
      <c r="AA403" s="201"/>
      <c r="AB403" s="201"/>
      <c r="AC403" s="201"/>
    </row>
    <row r="404" spans="21:29" ht="39.950000000000003" customHeight="1" x14ac:dyDescent="0.25">
      <c r="U404" s="201"/>
      <c r="V404" s="201"/>
      <c r="W404" s="201"/>
      <c r="X404" s="201"/>
      <c r="Y404" s="201"/>
      <c r="Z404" s="201"/>
      <c r="AA404" s="201"/>
      <c r="AB404" s="201"/>
      <c r="AC404" s="201"/>
    </row>
    <row r="405" spans="21:29" ht="39.950000000000003" customHeight="1" x14ac:dyDescent="0.25">
      <c r="U405" s="201"/>
      <c r="V405" s="201"/>
      <c r="W405" s="201"/>
      <c r="X405" s="201"/>
      <c r="Y405" s="201"/>
      <c r="Z405" s="201"/>
      <c r="AA405" s="201"/>
      <c r="AB405" s="201"/>
      <c r="AC405" s="201"/>
    </row>
    <row r="406" spans="21:29" ht="39.950000000000003" customHeight="1" x14ac:dyDescent="0.25">
      <c r="U406" s="201"/>
      <c r="V406" s="201"/>
      <c r="W406" s="201"/>
      <c r="X406" s="201"/>
      <c r="Y406" s="201"/>
      <c r="Z406" s="201"/>
      <c r="AA406" s="201"/>
      <c r="AB406" s="201"/>
      <c r="AC406" s="201"/>
    </row>
    <row r="407" spans="21:29" ht="39.950000000000003" customHeight="1" x14ac:dyDescent="0.25">
      <c r="U407" s="201"/>
      <c r="V407" s="201"/>
      <c r="W407" s="201"/>
      <c r="X407" s="201"/>
      <c r="Y407" s="201"/>
      <c r="Z407" s="201"/>
      <c r="AA407" s="201"/>
      <c r="AB407" s="201"/>
      <c r="AC407" s="201"/>
    </row>
    <row r="408" spans="21:29" ht="39.950000000000003" customHeight="1" x14ac:dyDescent="0.25">
      <c r="U408" s="201"/>
      <c r="V408" s="201"/>
      <c r="W408" s="201"/>
      <c r="X408" s="201"/>
      <c r="Y408" s="201"/>
      <c r="Z408" s="201"/>
      <c r="AA408" s="201"/>
      <c r="AB408" s="201"/>
      <c r="AC408" s="201"/>
    </row>
    <row r="409" spans="21:29" ht="39.950000000000003" customHeight="1" x14ac:dyDescent="0.25">
      <c r="U409" s="201"/>
      <c r="V409" s="201"/>
      <c r="W409" s="201"/>
      <c r="X409" s="201"/>
      <c r="Y409" s="201"/>
      <c r="Z409" s="201"/>
      <c r="AA409" s="201"/>
      <c r="AB409" s="201"/>
      <c r="AC409" s="201"/>
    </row>
    <row r="410" spans="21:29" ht="39.950000000000003" customHeight="1" x14ac:dyDescent="0.25">
      <c r="U410" s="201"/>
      <c r="V410" s="201"/>
      <c r="W410" s="201"/>
      <c r="X410" s="201"/>
      <c r="Y410" s="201"/>
      <c r="Z410" s="201"/>
      <c r="AA410" s="201"/>
      <c r="AB410" s="201"/>
      <c r="AC410" s="201"/>
    </row>
    <row r="411" spans="21:29" ht="39.950000000000003" customHeight="1" x14ac:dyDescent="0.25">
      <c r="U411" s="201"/>
      <c r="V411" s="201"/>
      <c r="W411" s="201"/>
      <c r="X411" s="201"/>
      <c r="Y411" s="201"/>
      <c r="Z411" s="201"/>
      <c r="AA411" s="201"/>
      <c r="AB411" s="201"/>
      <c r="AC411" s="201"/>
    </row>
    <row r="412" spans="21:29" ht="39.950000000000003" customHeight="1" x14ac:dyDescent="0.25">
      <c r="U412" s="201"/>
      <c r="V412" s="201"/>
      <c r="W412" s="201"/>
      <c r="X412" s="201"/>
      <c r="Y412" s="201"/>
      <c r="Z412" s="201"/>
      <c r="AA412" s="201"/>
      <c r="AB412" s="201"/>
      <c r="AC412" s="201"/>
    </row>
    <row r="413" spans="21:29" ht="39.950000000000003" customHeight="1" x14ac:dyDescent="0.25">
      <c r="U413" s="201"/>
      <c r="V413" s="201"/>
      <c r="W413" s="201"/>
      <c r="X413" s="201"/>
      <c r="Y413" s="201"/>
      <c r="Z413" s="201"/>
      <c r="AA413" s="201"/>
      <c r="AB413" s="201"/>
      <c r="AC413" s="201"/>
    </row>
    <row r="414" spans="21:29" ht="39.950000000000003" customHeight="1" x14ac:dyDescent="0.25">
      <c r="U414" s="201"/>
      <c r="V414" s="201"/>
      <c r="W414" s="201"/>
      <c r="X414" s="201"/>
      <c r="Y414" s="201"/>
      <c r="Z414" s="201"/>
      <c r="AA414" s="201"/>
      <c r="AB414" s="201"/>
      <c r="AC414" s="201"/>
    </row>
    <row r="415" spans="21:29" ht="39.950000000000003" customHeight="1" x14ac:dyDescent="0.25">
      <c r="U415" s="201"/>
      <c r="V415" s="201"/>
      <c r="W415" s="201"/>
      <c r="X415" s="201"/>
      <c r="Y415" s="201"/>
      <c r="Z415" s="201"/>
      <c r="AA415" s="201"/>
      <c r="AB415" s="201"/>
      <c r="AC415" s="201"/>
    </row>
    <row r="416" spans="21:29" ht="39.950000000000003" customHeight="1" x14ac:dyDescent="0.25">
      <c r="U416" s="201"/>
      <c r="V416" s="201"/>
      <c r="W416" s="201"/>
      <c r="X416" s="201"/>
      <c r="Y416" s="201"/>
      <c r="Z416" s="201"/>
      <c r="AA416" s="201"/>
      <c r="AB416" s="201"/>
      <c r="AC416" s="201"/>
    </row>
    <row r="417" spans="21:29" ht="39.950000000000003" customHeight="1" x14ac:dyDescent="0.25">
      <c r="U417" s="201"/>
      <c r="V417" s="201"/>
      <c r="W417" s="201"/>
      <c r="X417" s="201"/>
      <c r="Y417" s="201"/>
      <c r="Z417" s="201"/>
      <c r="AA417" s="201"/>
      <c r="AB417" s="201"/>
      <c r="AC417" s="201"/>
    </row>
    <row r="418" spans="21:29" ht="39.950000000000003" customHeight="1" x14ac:dyDescent="0.25">
      <c r="U418" s="201"/>
      <c r="V418" s="201"/>
      <c r="W418" s="201"/>
      <c r="X418" s="201"/>
      <c r="Y418" s="201"/>
      <c r="Z418" s="201"/>
      <c r="AA418" s="201"/>
      <c r="AB418" s="201"/>
      <c r="AC418" s="201"/>
    </row>
    <row r="419" spans="21:29" ht="39.950000000000003" customHeight="1" x14ac:dyDescent="0.25">
      <c r="U419" s="201"/>
      <c r="V419" s="201"/>
      <c r="W419" s="201"/>
      <c r="X419" s="201"/>
      <c r="Y419" s="201"/>
      <c r="Z419" s="201"/>
      <c r="AA419" s="201"/>
      <c r="AB419" s="201"/>
      <c r="AC419" s="201"/>
    </row>
    <row r="420" spans="21:29" ht="39.950000000000003" customHeight="1" x14ac:dyDescent="0.25">
      <c r="U420" s="201"/>
      <c r="V420" s="201"/>
      <c r="W420" s="201"/>
      <c r="X420" s="201"/>
      <c r="Y420" s="201"/>
      <c r="Z420" s="201"/>
      <c r="AA420" s="201"/>
      <c r="AB420" s="201"/>
      <c r="AC420" s="201"/>
    </row>
    <row r="421" spans="21:29" ht="39.950000000000003" customHeight="1" x14ac:dyDescent="0.25">
      <c r="U421" s="201"/>
      <c r="V421" s="201"/>
      <c r="W421" s="201"/>
      <c r="X421" s="201"/>
      <c r="Y421" s="201"/>
      <c r="Z421" s="201"/>
      <c r="AA421" s="201"/>
      <c r="AB421" s="201"/>
      <c r="AC421" s="201"/>
    </row>
    <row r="422" spans="21:29" ht="39.950000000000003" customHeight="1" x14ac:dyDescent="0.25">
      <c r="U422" s="201"/>
      <c r="V422" s="201"/>
      <c r="W422" s="201"/>
      <c r="X422" s="201"/>
      <c r="Y422" s="201"/>
      <c r="Z422" s="201"/>
      <c r="AA422" s="201"/>
      <c r="AB422" s="201"/>
      <c r="AC422" s="201"/>
    </row>
    <row r="423" spans="21:29" ht="39.950000000000003" customHeight="1" x14ac:dyDescent="0.25">
      <c r="U423" s="201"/>
      <c r="V423" s="201"/>
      <c r="W423" s="201"/>
      <c r="X423" s="201"/>
      <c r="Y423" s="201"/>
      <c r="Z423" s="201"/>
      <c r="AA423" s="201"/>
      <c r="AB423" s="201"/>
      <c r="AC423" s="201"/>
    </row>
    <row r="424" spans="21:29" ht="39.950000000000003" customHeight="1" x14ac:dyDescent="0.25">
      <c r="U424" s="201"/>
      <c r="V424" s="201"/>
      <c r="W424" s="201"/>
      <c r="X424" s="201"/>
      <c r="Y424" s="201"/>
      <c r="Z424" s="201"/>
      <c r="AA424" s="201"/>
      <c r="AB424" s="201"/>
      <c r="AC424" s="201"/>
    </row>
    <row r="425" spans="21:29" ht="39.950000000000003" customHeight="1" x14ac:dyDescent="0.25">
      <c r="U425" s="201"/>
      <c r="V425" s="201"/>
      <c r="W425" s="201"/>
      <c r="X425" s="201"/>
      <c r="Y425" s="201"/>
      <c r="Z425" s="201"/>
      <c r="AA425" s="201"/>
      <c r="AB425" s="201"/>
      <c r="AC425" s="201"/>
    </row>
    <row r="426" spans="21:29" ht="39.950000000000003" customHeight="1" x14ac:dyDescent="0.25">
      <c r="U426" s="201"/>
      <c r="V426" s="201"/>
      <c r="W426" s="201"/>
      <c r="X426" s="201"/>
      <c r="Y426" s="201"/>
      <c r="Z426" s="201"/>
      <c r="AA426" s="201"/>
      <c r="AB426" s="201"/>
      <c r="AC426" s="201"/>
    </row>
    <row r="427" spans="21:29" ht="39.950000000000003" customHeight="1" x14ac:dyDescent="0.25">
      <c r="U427" s="201"/>
      <c r="V427" s="201"/>
      <c r="W427" s="201"/>
      <c r="X427" s="201"/>
      <c r="Y427" s="201"/>
      <c r="Z427" s="201"/>
      <c r="AA427" s="201"/>
      <c r="AB427" s="201"/>
      <c r="AC427" s="201"/>
    </row>
    <row r="428" spans="21:29" ht="39.950000000000003" customHeight="1" x14ac:dyDescent="0.25">
      <c r="U428" s="201"/>
      <c r="V428" s="201"/>
      <c r="W428" s="201"/>
      <c r="X428" s="201"/>
      <c r="Y428" s="201"/>
      <c r="Z428" s="201"/>
      <c r="AA428" s="201"/>
      <c r="AB428" s="201"/>
      <c r="AC428" s="201"/>
    </row>
    <row r="429" spans="21:29" ht="39.950000000000003" customHeight="1" x14ac:dyDescent="0.25">
      <c r="U429" s="201"/>
      <c r="V429" s="201"/>
      <c r="W429" s="201"/>
      <c r="X429" s="201"/>
      <c r="Y429" s="201"/>
      <c r="Z429" s="201"/>
      <c r="AA429" s="201"/>
      <c r="AB429" s="201"/>
      <c r="AC429" s="201"/>
    </row>
    <row r="430" spans="21:29" ht="39.950000000000003" customHeight="1" x14ac:dyDescent="0.25">
      <c r="U430" s="201"/>
      <c r="V430" s="201"/>
      <c r="W430" s="201"/>
      <c r="X430" s="201"/>
      <c r="Y430" s="201"/>
      <c r="Z430" s="201"/>
      <c r="AA430" s="201"/>
      <c r="AB430" s="201"/>
      <c r="AC430" s="201"/>
    </row>
    <row r="431" spans="21:29" ht="39.950000000000003" customHeight="1" x14ac:dyDescent="0.25">
      <c r="U431" s="201"/>
      <c r="V431" s="201"/>
      <c r="W431" s="201"/>
      <c r="X431" s="201"/>
      <c r="Y431" s="201"/>
      <c r="Z431" s="201"/>
      <c r="AA431" s="201"/>
      <c r="AB431" s="201"/>
      <c r="AC431" s="201"/>
    </row>
    <row r="432" spans="21:29" ht="39.950000000000003" customHeight="1" x14ac:dyDescent="0.25">
      <c r="U432" s="201"/>
      <c r="V432" s="201"/>
      <c r="W432" s="201"/>
      <c r="X432" s="201"/>
      <c r="Y432" s="201"/>
      <c r="Z432" s="201"/>
      <c r="AA432" s="201"/>
      <c r="AB432" s="201"/>
      <c r="AC432" s="201"/>
    </row>
    <row r="433" spans="21:29" ht="39.950000000000003" customHeight="1" x14ac:dyDescent="0.25">
      <c r="U433" s="201"/>
      <c r="V433" s="201"/>
      <c r="W433" s="201"/>
      <c r="X433" s="201"/>
      <c r="Y433" s="201"/>
      <c r="Z433" s="201"/>
      <c r="AA433" s="201"/>
      <c r="AB433" s="201"/>
      <c r="AC433" s="201"/>
    </row>
    <row r="434" spans="21:29" ht="39.950000000000003" customHeight="1" x14ac:dyDescent="0.25">
      <c r="U434" s="201"/>
      <c r="V434" s="201"/>
      <c r="W434" s="201"/>
      <c r="X434" s="201"/>
      <c r="Y434" s="201"/>
      <c r="Z434" s="201"/>
      <c r="AA434" s="201"/>
      <c r="AB434" s="201"/>
      <c r="AC434" s="201"/>
    </row>
    <row r="435" spans="21:29" ht="39.950000000000003" customHeight="1" x14ac:dyDescent="0.25">
      <c r="U435" s="201"/>
      <c r="V435" s="201"/>
      <c r="W435" s="201"/>
      <c r="X435" s="201"/>
      <c r="Y435" s="201"/>
      <c r="Z435" s="201"/>
      <c r="AA435" s="201"/>
      <c r="AB435" s="201"/>
      <c r="AC435" s="201"/>
    </row>
    <row r="436" spans="21:29" ht="39.950000000000003" customHeight="1" x14ac:dyDescent="0.25">
      <c r="U436" s="201"/>
      <c r="V436" s="201"/>
      <c r="W436" s="201"/>
      <c r="X436" s="201"/>
      <c r="Y436" s="201"/>
      <c r="Z436" s="201"/>
      <c r="AA436" s="201"/>
      <c r="AB436" s="201"/>
      <c r="AC436" s="201"/>
    </row>
    <row r="437" spans="21:29" ht="39.950000000000003" customHeight="1" x14ac:dyDescent="0.25">
      <c r="U437" s="201"/>
      <c r="V437" s="201"/>
      <c r="W437" s="201"/>
      <c r="X437" s="201"/>
      <c r="Y437" s="201"/>
      <c r="Z437" s="201"/>
      <c r="AA437" s="201"/>
      <c r="AB437" s="201"/>
      <c r="AC437" s="201"/>
    </row>
    <row r="438" spans="21:29" ht="39.950000000000003" customHeight="1" x14ac:dyDescent="0.25">
      <c r="U438" s="201"/>
      <c r="V438" s="201"/>
      <c r="W438" s="201"/>
      <c r="X438" s="201"/>
      <c r="Y438" s="201"/>
      <c r="Z438" s="201"/>
      <c r="AA438" s="201"/>
      <c r="AB438" s="201"/>
      <c r="AC438" s="201"/>
    </row>
    <row r="439" spans="21:29" ht="39.950000000000003" customHeight="1" x14ac:dyDescent="0.25">
      <c r="U439" s="201"/>
      <c r="V439" s="201"/>
      <c r="W439" s="201"/>
      <c r="X439" s="201"/>
      <c r="Y439" s="201"/>
      <c r="Z439" s="201"/>
      <c r="AA439" s="201"/>
      <c r="AB439" s="201"/>
      <c r="AC439" s="201"/>
    </row>
    <row r="440" spans="21:29" ht="39.950000000000003" customHeight="1" x14ac:dyDescent="0.25">
      <c r="U440" s="201"/>
      <c r="V440" s="201"/>
      <c r="W440" s="201"/>
      <c r="X440" s="201"/>
      <c r="Y440" s="201"/>
      <c r="Z440" s="201"/>
      <c r="AA440" s="201"/>
      <c r="AB440" s="201"/>
      <c r="AC440" s="201"/>
    </row>
    <row r="441" spans="21:29" ht="39.950000000000003" customHeight="1" x14ac:dyDescent="0.25">
      <c r="U441" s="201"/>
      <c r="V441" s="201"/>
      <c r="W441" s="201"/>
      <c r="X441" s="201"/>
      <c r="Y441" s="201"/>
      <c r="Z441" s="201"/>
      <c r="AA441" s="201"/>
      <c r="AB441" s="201"/>
      <c r="AC441" s="201"/>
    </row>
    <row r="442" spans="21:29" ht="39.950000000000003" customHeight="1" x14ac:dyDescent="0.25">
      <c r="U442" s="201"/>
      <c r="V442" s="201"/>
      <c r="W442" s="201"/>
      <c r="X442" s="201"/>
      <c r="Y442" s="201"/>
      <c r="Z442" s="201"/>
      <c r="AA442" s="201"/>
      <c r="AB442" s="201"/>
      <c r="AC442" s="201"/>
    </row>
    <row r="443" spans="21:29" ht="39.950000000000003" customHeight="1" x14ac:dyDescent="0.25">
      <c r="U443" s="201"/>
      <c r="V443" s="201"/>
      <c r="W443" s="201"/>
      <c r="X443" s="201"/>
      <c r="Y443" s="201"/>
      <c r="Z443" s="201"/>
      <c r="AA443" s="201"/>
      <c r="AB443" s="201"/>
      <c r="AC443" s="201"/>
    </row>
    <row r="444" spans="21:29" ht="39.950000000000003" customHeight="1" x14ac:dyDescent="0.25">
      <c r="U444" s="201"/>
      <c r="V444" s="201"/>
      <c r="W444" s="201"/>
      <c r="X444" s="201"/>
      <c r="Y444" s="201"/>
      <c r="Z444" s="201"/>
      <c r="AA444" s="201"/>
      <c r="AB444" s="201"/>
      <c r="AC444" s="201"/>
    </row>
    <row r="445" spans="21:29" ht="39.950000000000003" customHeight="1" x14ac:dyDescent="0.25">
      <c r="U445" s="201"/>
      <c r="V445" s="201"/>
      <c r="W445" s="201"/>
      <c r="X445" s="201"/>
      <c r="Y445" s="201"/>
      <c r="Z445" s="201"/>
      <c r="AA445" s="201"/>
      <c r="AB445" s="201"/>
      <c r="AC445" s="201"/>
    </row>
    <row r="446" spans="21:29" ht="39.950000000000003" customHeight="1" x14ac:dyDescent="0.25">
      <c r="U446" s="201"/>
      <c r="V446" s="201"/>
      <c r="W446" s="201"/>
      <c r="X446" s="201"/>
      <c r="Y446" s="201"/>
      <c r="Z446" s="201"/>
      <c r="AA446" s="201"/>
      <c r="AB446" s="201"/>
      <c r="AC446" s="201"/>
    </row>
    <row r="447" spans="21:29" ht="39.950000000000003" customHeight="1" x14ac:dyDescent="0.25">
      <c r="U447" s="201"/>
      <c r="V447" s="201"/>
      <c r="W447" s="201"/>
      <c r="X447" s="201"/>
      <c r="Y447" s="201"/>
      <c r="Z447" s="201"/>
      <c r="AA447" s="201"/>
      <c r="AB447" s="201"/>
      <c r="AC447" s="201"/>
    </row>
    <row r="448" spans="21:29" ht="39.950000000000003" customHeight="1" x14ac:dyDescent="0.25">
      <c r="U448" s="201"/>
      <c r="V448" s="201"/>
      <c r="W448" s="201"/>
      <c r="X448" s="201"/>
      <c r="Y448" s="201"/>
      <c r="Z448" s="201"/>
      <c r="AA448" s="201"/>
      <c r="AB448" s="201"/>
      <c r="AC448" s="201"/>
    </row>
    <row r="449" spans="21:29" ht="39.950000000000003" customHeight="1" x14ac:dyDescent="0.25">
      <c r="U449" s="201"/>
      <c r="V449" s="201"/>
      <c r="W449" s="201"/>
      <c r="X449" s="201"/>
      <c r="Y449" s="201"/>
      <c r="Z449" s="201"/>
      <c r="AA449" s="201"/>
      <c r="AB449" s="201"/>
      <c r="AC449" s="201"/>
    </row>
    <row r="450" spans="21:29" ht="39.950000000000003" customHeight="1" x14ac:dyDescent="0.25">
      <c r="U450" s="201"/>
      <c r="V450" s="201"/>
      <c r="W450" s="201"/>
      <c r="X450" s="201"/>
      <c r="Y450" s="201"/>
      <c r="Z450" s="201"/>
      <c r="AA450" s="201"/>
      <c r="AB450" s="201"/>
      <c r="AC450" s="201"/>
    </row>
    <row r="451" spans="21:29" ht="39.950000000000003" customHeight="1" x14ac:dyDescent="0.25">
      <c r="U451" s="201"/>
      <c r="V451" s="201"/>
      <c r="W451" s="201"/>
      <c r="X451" s="201"/>
      <c r="Y451" s="201"/>
      <c r="Z451" s="201"/>
      <c r="AA451" s="201"/>
      <c r="AB451" s="201"/>
      <c r="AC451" s="201"/>
    </row>
    <row r="452" spans="21:29" ht="39.950000000000003" customHeight="1" x14ac:dyDescent="0.25">
      <c r="U452" s="201"/>
      <c r="V452" s="201"/>
      <c r="W452" s="201"/>
      <c r="X452" s="201"/>
      <c r="Y452" s="201"/>
      <c r="Z452" s="201"/>
      <c r="AA452" s="201"/>
      <c r="AB452" s="201"/>
      <c r="AC452" s="201"/>
    </row>
    <row r="453" spans="21:29" ht="39.950000000000003" customHeight="1" x14ac:dyDescent="0.25">
      <c r="U453" s="201"/>
      <c r="V453" s="201"/>
      <c r="W453" s="201"/>
      <c r="X453" s="201"/>
      <c r="Y453" s="201"/>
      <c r="Z453" s="201"/>
      <c r="AA453" s="201"/>
      <c r="AB453" s="201"/>
      <c r="AC453" s="201"/>
    </row>
    <row r="454" spans="21:29" ht="39.950000000000003" customHeight="1" x14ac:dyDescent="0.25">
      <c r="U454" s="201"/>
      <c r="V454" s="201"/>
      <c r="W454" s="201"/>
      <c r="X454" s="201"/>
      <c r="Y454" s="201"/>
      <c r="Z454" s="201"/>
      <c r="AA454" s="201"/>
      <c r="AB454" s="201"/>
      <c r="AC454" s="201"/>
    </row>
    <row r="455" spans="21:29" ht="39.950000000000003" customHeight="1" x14ac:dyDescent="0.25">
      <c r="U455" s="201"/>
      <c r="V455" s="201"/>
      <c r="W455" s="201"/>
      <c r="X455" s="201"/>
      <c r="Y455" s="201"/>
      <c r="Z455" s="201"/>
      <c r="AA455" s="201"/>
      <c r="AB455" s="201"/>
      <c r="AC455" s="201"/>
    </row>
    <row r="456" spans="21:29" ht="39.950000000000003" customHeight="1" x14ac:dyDescent="0.25">
      <c r="U456" s="201"/>
      <c r="V456" s="201"/>
      <c r="W456" s="201"/>
      <c r="X456" s="201"/>
      <c r="Y456" s="201"/>
      <c r="Z456" s="201"/>
      <c r="AA456" s="201"/>
      <c r="AB456" s="201"/>
      <c r="AC456" s="201"/>
    </row>
    <row r="457" spans="21:29" ht="39.950000000000003" customHeight="1" x14ac:dyDescent="0.25">
      <c r="U457" s="201"/>
      <c r="V457" s="201"/>
      <c r="W457" s="201"/>
      <c r="X457" s="201"/>
      <c r="Y457" s="201"/>
      <c r="Z457" s="201"/>
      <c r="AA457" s="201"/>
      <c r="AB457" s="201"/>
      <c r="AC457" s="201"/>
    </row>
    <row r="458" spans="21:29" ht="39.950000000000003" customHeight="1" x14ac:dyDescent="0.25">
      <c r="U458" s="201"/>
      <c r="V458" s="201"/>
      <c r="W458" s="201"/>
      <c r="X458" s="201"/>
      <c r="Y458" s="201"/>
      <c r="Z458" s="201"/>
      <c r="AA458" s="201"/>
      <c r="AB458" s="201"/>
      <c r="AC458" s="201"/>
    </row>
    <row r="459" spans="21:29" ht="39.950000000000003" customHeight="1" x14ac:dyDescent="0.25">
      <c r="U459" s="201"/>
      <c r="V459" s="201"/>
      <c r="W459" s="201"/>
      <c r="X459" s="201"/>
      <c r="Y459" s="201"/>
      <c r="Z459" s="201"/>
      <c r="AA459" s="201"/>
      <c r="AB459" s="201"/>
      <c r="AC459" s="201"/>
    </row>
    <row r="460" spans="21:29" ht="39.950000000000003" customHeight="1" x14ac:dyDescent="0.25">
      <c r="U460" s="201"/>
      <c r="V460" s="201"/>
      <c r="W460" s="201"/>
      <c r="X460" s="201"/>
      <c r="Y460" s="201"/>
      <c r="Z460" s="201"/>
      <c r="AA460" s="201"/>
      <c r="AB460" s="201"/>
      <c r="AC460" s="201"/>
    </row>
    <row r="461" spans="21:29" ht="39.950000000000003" customHeight="1" x14ac:dyDescent="0.25">
      <c r="U461" s="201"/>
      <c r="V461" s="201"/>
      <c r="W461" s="201"/>
      <c r="X461" s="201"/>
      <c r="Y461" s="201"/>
      <c r="Z461" s="201"/>
      <c r="AA461" s="201"/>
      <c r="AB461" s="201"/>
      <c r="AC461" s="201"/>
    </row>
    <row r="462" spans="21:29" ht="39.950000000000003" customHeight="1" x14ac:dyDescent="0.25">
      <c r="U462" s="201"/>
      <c r="V462" s="201"/>
      <c r="W462" s="201"/>
      <c r="X462" s="201"/>
      <c r="Y462" s="201"/>
      <c r="Z462" s="201"/>
      <c r="AA462" s="201"/>
      <c r="AB462" s="201"/>
      <c r="AC462" s="201"/>
    </row>
    <row r="463" spans="21:29" ht="39.950000000000003" customHeight="1" x14ac:dyDescent="0.25">
      <c r="U463" s="201"/>
      <c r="V463" s="201"/>
      <c r="W463" s="201"/>
      <c r="X463" s="201"/>
      <c r="Y463" s="201"/>
      <c r="Z463" s="201"/>
      <c r="AA463" s="201"/>
      <c r="AB463" s="201"/>
      <c r="AC463" s="201"/>
    </row>
    <row r="464" spans="21:29" ht="39.950000000000003" customHeight="1" x14ac:dyDescent="0.25">
      <c r="U464" s="201"/>
      <c r="V464" s="201"/>
      <c r="W464" s="201"/>
      <c r="X464" s="201"/>
      <c r="Y464" s="201"/>
      <c r="Z464" s="201"/>
      <c r="AA464" s="201"/>
      <c r="AB464" s="201"/>
      <c r="AC464" s="201"/>
    </row>
    <row r="465" spans="21:29" ht="39.950000000000003" customHeight="1" x14ac:dyDescent="0.25">
      <c r="U465" s="201"/>
      <c r="V465" s="201"/>
      <c r="W465" s="201"/>
      <c r="X465" s="201"/>
      <c r="Y465" s="201"/>
      <c r="Z465" s="201"/>
      <c r="AA465" s="201"/>
      <c r="AB465" s="201"/>
      <c r="AC465" s="201"/>
    </row>
    <row r="466" spans="21:29" ht="39.950000000000003" customHeight="1" x14ac:dyDescent="0.25">
      <c r="U466" s="201"/>
      <c r="V466" s="201"/>
      <c r="W466" s="201"/>
      <c r="X466" s="201"/>
      <c r="Y466" s="201"/>
      <c r="Z466" s="201"/>
      <c r="AA466" s="201"/>
      <c r="AB466" s="201"/>
      <c r="AC466" s="201"/>
    </row>
    <row r="467" spans="21:29" ht="39.950000000000003" customHeight="1" x14ac:dyDescent="0.25">
      <c r="U467" s="201"/>
      <c r="V467" s="201"/>
      <c r="W467" s="201"/>
      <c r="X467" s="201"/>
      <c r="Y467" s="201"/>
      <c r="Z467" s="201"/>
      <c r="AA467" s="201"/>
      <c r="AB467" s="201"/>
      <c r="AC467" s="201"/>
    </row>
    <row r="468" spans="21:29" ht="39.950000000000003" customHeight="1" x14ac:dyDescent="0.25">
      <c r="U468" s="201"/>
      <c r="V468" s="201"/>
      <c r="W468" s="201"/>
      <c r="X468" s="201"/>
      <c r="Y468" s="201"/>
      <c r="Z468" s="201"/>
      <c r="AA468" s="201"/>
      <c r="AB468" s="201"/>
      <c r="AC468" s="201"/>
    </row>
    <row r="469" spans="21:29" ht="39.950000000000003" customHeight="1" x14ac:dyDescent="0.25">
      <c r="U469" s="201"/>
      <c r="V469" s="201"/>
      <c r="W469" s="201"/>
      <c r="X469" s="201"/>
      <c r="Y469" s="201"/>
      <c r="Z469" s="201"/>
      <c r="AA469" s="201"/>
      <c r="AB469" s="201"/>
      <c r="AC469" s="201"/>
    </row>
    <row r="470" spans="21:29" ht="39.950000000000003" customHeight="1" x14ac:dyDescent="0.25">
      <c r="U470" s="201"/>
      <c r="V470" s="201"/>
      <c r="W470" s="201"/>
      <c r="X470" s="201"/>
      <c r="Y470" s="201"/>
      <c r="Z470" s="201"/>
      <c r="AA470" s="201"/>
      <c r="AB470" s="201"/>
      <c r="AC470" s="201"/>
    </row>
    <row r="471" spans="21:29" ht="39.950000000000003" customHeight="1" x14ac:dyDescent="0.25">
      <c r="U471" s="201"/>
      <c r="V471" s="201"/>
      <c r="W471" s="201"/>
      <c r="X471" s="201"/>
      <c r="Y471" s="201"/>
      <c r="Z471" s="201"/>
      <c r="AA471" s="201"/>
      <c r="AB471" s="201"/>
      <c r="AC471" s="201"/>
    </row>
    <row r="472" spans="21:29" ht="39.950000000000003" customHeight="1" x14ac:dyDescent="0.25">
      <c r="U472" s="201"/>
      <c r="V472" s="201"/>
      <c r="W472" s="201"/>
      <c r="X472" s="201"/>
      <c r="Y472" s="201"/>
      <c r="Z472" s="201"/>
      <c r="AA472" s="201"/>
      <c r="AB472" s="201"/>
      <c r="AC472" s="201"/>
    </row>
    <row r="473" spans="21:29" ht="39.950000000000003" customHeight="1" x14ac:dyDescent="0.25">
      <c r="U473" s="201"/>
      <c r="V473" s="201"/>
      <c r="W473" s="201"/>
      <c r="X473" s="201"/>
      <c r="Y473" s="201"/>
      <c r="Z473" s="201"/>
      <c r="AA473" s="201"/>
      <c r="AB473" s="201"/>
      <c r="AC473" s="201"/>
    </row>
    <row r="474" spans="21:29" ht="39.950000000000003" customHeight="1" x14ac:dyDescent="0.25">
      <c r="U474" s="201"/>
      <c r="V474" s="201"/>
      <c r="W474" s="201"/>
      <c r="X474" s="201"/>
      <c r="Y474" s="201"/>
      <c r="Z474" s="201"/>
      <c r="AA474" s="201"/>
      <c r="AB474" s="201"/>
      <c r="AC474" s="201"/>
    </row>
    <row r="475" spans="21:29" ht="39.950000000000003" customHeight="1" x14ac:dyDescent="0.25">
      <c r="U475" s="201"/>
      <c r="V475" s="201"/>
      <c r="W475" s="201"/>
      <c r="X475" s="201"/>
      <c r="Y475" s="201"/>
      <c r="Z475" s="201"/>
      <c r="AA475" s="201"/>
      <c r="AB475" s="201"/>
      <c r="AC475" s="201"/>
    </row>
    <row r="476" spans="21:29" ht="39.950000000000003" customHeight="1" x14ac:dyDescent="0.25">
      <c r="U476" s="201"/>
      <c r="V476" s="201"/>
      <c r="W476" s="201"/>
      <c r="X476" s="201"/>
      <c r="Y476" s="201"/>
      <c r="Z476" s="201"/>
      <c r="AA476" s="201"/>
      <c r="AB476" s="201"/>
      <c r="AC476" s="201"/>
    </row>
    <row r="477" spans="21:29" ht="39.950000000000003" customHeight="1" x14ac:dyDescent="0.25">
      <c r="U477" s="201"/>
      <c r="V477" s="201"/>
      <c r="W477" s="201"/>
      <c r="X477" s="201"/>
      <c r="Y477" s="201"/>
      <c r="Z477" s="201"/>
      <c r="AA477" s="201"/>
      <c r="AB477" s="201"/>
      <c r="AC477" s="201"/>
    </row>
    <row r="478" spans="21:29" ht="39.950000000000003" customHeight="1" x14ac:dyDescent="0.25">
      <c r="U478" s="201"/>
      <c r="V478" s="201"/>
      <c r="W478" s="201"/>
      <c r="X478" s="201"/>
      <c r="Y478" s="201"/>
      <c r="Z478" s="201"/>
      <c r="AA478" s="201"/>
      <c r="AB478" s="201"/>
      <c r="AC478" s="201"/>
    </row>
    <row r="479" spans="21:29" ht="39.950000000000003" customHeight="1" x14ac:dyDescent="0.25">
      <c r="U479" s="201"/>
      <c r="V479" s="201"/>
      <c r="W479" s="201"/>
      <c r="X479" s="201"/>
      <c r="Y479" s="201"/>
      <c r="Z479" s="201"/>
      <c r="AA479" s="201"/>
      <c r="AB479" s="201"/>
      <c r="AC479" s="201"/>
    </row>
    <row r="480" spans="21:29" ht="39.950000000000003" customHeight="1" x14ac:dyDescent="0.25">
      <c r="U480" s="201"/>
      <c r="V480" s="201"/>
      <c r="W480" s="201"/>
      <c r="X480" s="201"/>
      <c r="Y480" s="201"/>
      <c r="Z480" s="201"/>
      <c r="AA480" s="201"/>
      <c r="AB480" s="201"/>
      <c r="AC480" s="201"/>
    </row>
    <row r="481" spans="21:29" ht="39.950000000000003" customHeight="1" x14ac:dyDescent="0.25">
      <c r="U481" s="201"/>
      <c r="V481" s="201"/>
      <c r="W481" s="201"/>
      <c r="X481" s="201"/>
      <c r="Y481" s="201"/>
      <c r="Z481" s="201"/>
      <c r="AA481" s="201"/>
      <c r="AB481" s="201"/>
      <c r="AC481" s="201"/>
    </row>
    <row r="482" spans="21:29" ht="39.950000000000003" customHeight="1" x14ac:dyDescent="0.25">
      <c r="U482" s="201"/>
      <c r="V482" s="201"/>
      <c r="W482" s="201"/>
      <c r="X482" s="201"/>
      <c r="Y482" s="201"/>
      <c r="Z482" s="201"/>
      <c r="AA482" s="201"/>
      <c r="AB482" s="201"/>
      <c r="AC482" s="201"/>
    </row>
    <row r="483" spans="21:29" ht="39.950000000000003" customHeight="1" x14ac:dyDescent="0.25">
      <c r="U483" s="201"/>
      <c r="V483" s="201"/>
      <c r="W483" s="201"/>
      <c r="X483" s="201"/>
      <c r="Y483" s="201"/>
      <c r="Z483" s="201"/>
      <c r="AA483" s="201"/>
      <c r="AB483" s="201"/>
      <c r="AC483" s="201"/>
    </row>
    <row r="484" spans="21:29" ht="39.950000000000003" customHeight="1" x14ac:dyDescent="0.25">
      <c r="U484" s="201"/>
      <c r="V484" s="201"/>
      <c r="W484" s="201"/>
      <c r="X484" s="201"/>
      <c r="Y484" s="201"/>
      <c r="Z484" s="201"/>
      <c r="AA484" s="201"/>
      <c r="AB484" s="201"/>
      <c r="AC484" s="201"/>
    </row>
    <row r="485" spans="21:29" ht="39.950000000000003" customHeight="1" x14ac:dyDescent="0.25">
      <c r="U485" s="201"/>
      <c r="V485" s="201"/>
      <c r="W485" s="201"/>
      <c r="X485" s="201"/>
      <c r="Y485" s="201"/>
      <c r="Z485" s="201"/>
      <c r="AA485" s="201"/>
      <c r="AB485" s="201"/>
      <c r="AC485" s="201"/>
    </row>
    <row r="486" spans="21:29" ht="39.950000000000003" customHeight="1" x14ac:dyDescent="0.25">
      <c r="U486" s="201"/>
      <c r="V486" s="201"/>
      <c r="W486" s="201"/>
      <c r="X486" s="201"/>
      <c r="Y486" s="201"/>
      <c r="Z486" s="201"/>
      <c r="AA486" s="201"/>
      <c r="AB486" s="201"/>
      <c r="AC486" s="201"/>
    </row>
    <row r="487" spans="21:29" ht="39.950000000000003" customHeight="1" x14ac:dyDescent="0.25">
      <c r="U487" s="201"/>
      <c r="V487" s="201"/>
      <c r="W487" s="201"/>
      <c r="X487" s="201"/>
      <c r="Y487" s="201"/>
      <c r="Z487" s="201"/>
      <c r="AA487" s="201"/>
      <c r="AB487" s="201"/>
      <c r="AC487" s="201"/>
    </row>
    <row r="488" spans="21:29" ht="39.950000000000003" customHeight="1" x14ac:dyDescent="0.25">
      <c r="U488" s="201"/>
      <c r="V488" s="201"/>
      <c r="W488" s="201"/>
      <c r="X488" s="201"/>
      <c r="Y488" s="201"/>
      <c r="Z488" s="201"/>
      <c r="AA488" s="201"/>
      <c r="AB488" s="201"/>
      <c r="AC488" s="201"/>
    </row>
    <row r="489" spans="21:29" ht="39.950000000000003" customHeight="1" x14ac:dyDescent="0.25">
      <c r="U489" s="201"/>
      <c r="V489" s="201"/>
      <c r="W489" s="201"/>
      <c r="X489" s="201"/>
      <c r="Y489" s="201"/>
      <c r="Z489" s="201"/>
      <c r="AA489" s="201"/>
      <c r="AB489" s="201"/>
      <c r="AC489" s="201"/>
    </row>
    <row r="490" spans="21:29" ht="39.950000000000003" customHeight="1" x14ac:dyDescent="0.25">
      <c r="U490" s="201"/>
      <c r="V490" s="201"/>
      <c r="W490" s="201"/>
      <c r="X490" s="201"/>
      <c r="Y490" s="201"/>
      <c r="Z490" s="201"/>
      <c r="AA490" s="201"/>
      <c r="AB490" s="201"/>
      <c r="AC490" s="201"/>
    </row>
    <row r="491" spans="21:29" ht="39.950000000000003" customHeight="1" x14ac:dyDescent="0.25">
      <c r="U491" s="201"/>
      <c r="V491" s="201"/>
      <c r="W491" s="201"/>
      <c r="X491" s="201"/>
      <c r="Y491" s="201"/>
      <c r="Z491" s="201"/>
      <c r="AA491" s="201"/>
      <c r="AB491" s="201"/>
      <c r="AC491" s="201"/>
    </row>
    <row r="492" spans="21:29" ht="39.950000000000003" customHeight="1" x14ac:dyDescent="0.25">
      <c r="U492" s="201"/>
      <c r="V492" s="201"/>
      <c r="W492" s="201"/>
      <c r="X492" s="201"/>
      <c r="Y492" s="201"/>
      <c r="Z492" s="201"/>
      <c r="AA492" s="201"/>
      <c r="AB492" s="201"/>
      <c r="AC492" s="201"/>
    </row>
    <row r="493" spans="21:29" ht="39.950000000000003" customHeight="1" x14ac:dyDescent="0.25">
      <c r="U493" s="201"/>
      <c r="V493" s="201"/>
      <c r="W493" s="201"/>
      <c r="X493" s="201"/>
      <c r="Y493" s="201"/>
      <c r="Z493" s="201"/>
      <c r="AA493" s="201"/>
      <c r="AB493" s="201"/>
      <c r="AC493" s="201"/>
    </row>
    <row r="494" spans="21:29" ht="39.950000000000003" customHeight="1" x14ac:dyDescent="0.25">
      <c r="U494" s="201"/>
      <c r="V494" s="201"/>
      <c r="W494" s="201"/>
      <c r="X494" s="201"/>
      <c r="Y494" s="201"/>
      <c r="Z494" s="201"/>
      <c r="AA494" s="201"/>
      <c r="AB494" s="201"/>
      <c r="AC494" s="201"/>
    </row>
    <row r="495" spans="21:29" ht="39.950000000000003" customHeight="1" x14ac:dyDescent="0.25">
      <c r="U495" s="201"/>
      <c r="V495" s="201"/>
      <c r="W495" s="201"/>
      <c r="X495" s="201"/>
      <c r="Y495" s="201"/>
      <c r="Z495" s="201"/>
      <c r="AA495" s="201"/>
      <c r="AB495" s="201"/>
      <c r="AC495" s="201"/>
    </row>
    <row r="496" spans="21:29" ht="39.950000000000003" customHeight="1" x14ac:dyDescent="0.25">
      <c r="U496" s="201"/>
      <c r="V496" s="201"/>
      <c r="W496" s="201"/>
      <c r="X496" s="201"/>
      <c r="Y496" s="201"/>
      <c r="Z496" s="201"/>
      <c r="AA496" s="201"/>
      <c r="AB496" s="201"/>
      <c r="AC496" s="201"/>
    </row>
    <row r="497" spans="21:29" ht="39.950000000000003" customHeight="1" x14ac:dyDescent="0.25">
      <c r="U497" s="201"/>
      <c r="V497" s="201"/>
      <c r="W497" s="201"/>
      <c r="X497" s="201"/>
      <c r="Y497" s="201"/>
      <c r="Z497" s="201"/>
      <c r="AA497" s="201"/>
      <c r="AB497" s="201"/>
      <c r="AC497" s="201"/>
    </row>
    <row r="498" spans="21:29" ht="39.950000000000003" customHeight="1" x14ac:dyDescent="0.25">
      <c r="U498" s="201"/>
      <c r="V498" s="201"/>
      <c r="W498" s="201"/>
      <c r="X498" s="201"/>
      <c r="Y498" s="201"/>
      <c r="Z498" s="201"/>
      <c r="AA498" s="201"/>
      <c r="AB498" s="201"/>
      <c r="AC498" s="201"/>
    </row>
    <row r="499" spans="21:29" ht="39.950000000000003" customHeight="1" x14ac:dyDescent="0.25">
      <c r="U499" s="201"/>
      <c r="V499" s="201"/>
      <c r="W499" s="201"/>
      <c r="X499" s="201"/>
      <c r="Y499" s="201"/>
      <c r="Z499" s="201"/>
      <c r="AA499" s="201"/>
      <c r="AB499" s="201"/>
      <c r="AC499" s="201"/>
    </row>
    <row r="500" spans="21:29" ht="39.950000000000003" customHeight="1" x14ac:dyDescent="0.25">
      <c r="U500" s="201"/>
      <c r="V500" s="201"/>
      <c r="W500" s="201"/>
      <c r="X500" s="201"/>
      <c r="Y500" s="201"/>
      <c r="Z500" s="201"/>
      <c r="AA500" s="201"/>
      <c r="AB500" s="201"/>
      <c r="AC500" s="201"/>
    </row>
    <row r="501" spans="21:29" ht="39.950000000000003" customHeight="1" x14ac:dyDescent="0.25">
      <c r="U501" s="201"/>
      <c r="V501" s="201"/>
      <c r="W501" s="201"/>
      <c r="X501" s="201"/>
      <c r="Y501" s="201"/>
      <c r="Z501" s="201"/>
      <c r="AA501" s="201"/>
      <c r="AB501" s="201"/>
      <c r="AC501" s="201"/>
    </row>
    <row r="502" spans="21:29" ht="39.950000000000003" customHeight="1" x14ac:dyDescent="0.25">
      <c r="U502" s="201"/>
      <c r="V502" s="201"/>
      <c r="W502" s="201"/>
      <c r="X502" s="201"/>
      <c r="Y502" s="201"/>
      <c r="Z502" s="201"/>
      <c r="AA502" s="201"/>
      <c r="AB502" s="201"/>
      <c r="AC502" s="201"/>
    </row>
    <row r="503" spans="21:29" ht="39.950000000000003" customHeight="1" x14ac:dyDescent="0.25">
      <c r="U503" s="201"/>
      <c r="V503" s="201"/>
      <c r="W503" s="201"/>
      <c r="X503" s="201"/>
      <c r="Y503" s="201"/>
      <c r="Z503" s="201"/>
      <c r="AA503" s="201"/>
      <c r="AB503" s="201"/>
      <c r="AC503" s="201"/>
    </row>
    <row r="504" spans="21:29" ht="39.950000000000003" customHeight="1" x14ac:dyDescent="0.25">
      <c r="U504" s="201"/>
      <c r="V504" s="201"/>
      <c r="W504" s="201"/>
      <c r="X504" s="201"/>
      <c r="Y504" s="201"/>
      <c r="Z504" s="201"/>
      <c r="AA504" s="201"/>
      <c r="AB504" s="201"/>
      <c r="AC504" s="201"/>
    </row>
    <row r="505" spans="21:29" ht="39.950000000000003" customHeight="1" x14ac:dyDescent="0.25">
      <c r="U505" s="201"/>
      <c r="V505" s="201"/>
      <c r="W505" s="201"/>
      <c r="X505" s="201"/>
      <c r="Y505" s="201"/>
      <c r="Z505" s="201"/>
      <c r="AA505" s="201"/>
      <c r="AB505" s="201"/>
      <c r="AC505" s="201"/>
    </row>
    <row r="506" spans="21:29" ht="39.950000000000003" customHeight="1" x14ac:dyDescent="0.25">
      <c r="U506" s="201"/>
      <c r="V506" s="201"/>
      <c r="W506" s="201"/>
      <c r="X506" s="201"/>
      <c r="Y506" s="201"/>
      <c r="Z506" s="201"/>
      <c r="AA506" s="201"/>
      <c r="AB506" s="201"/>
      <c r="AC506" s="201"/>
    </row>
    <row r="507" spans="21:29" ht="39.950000000000003" customHeight="1" x14ac:dyDescent="0.25">
      <c r="U507" s="201"/>
      <c r="V507" s="201"/>
      <c r="W507" s="201"/>
      <c r="X507" s="201"/>
      <c r="Y507" s="201"/>
      <c r="Z507" s="201"/>
      <c r="AA507" s="201"/>
      <c r="AB507" s="201"/>
      <c r="AC507" s="201"/>
    </row>
    <row r="508" spans="21:29" ht="39.950000000000003" customHeight="1" x14ac:dyDescent="0.25">
      <c r="U508" s="201"/>
      <c r="V508" s="201"/>
      <c r="W508" s="201"/>
      <c r="X508" s="201"/>
      <c r="Y508" s="201"/>
      <c r="Z508" s="201"/>
      <c r="AA508" s="201"/>
      <c r="AB508" s="201"/>
      <c r="AC508" s="201"/>
    </row>
    <row r="509" spans="21:29" ht="39.950000000000003" customHeight="1" x14ac:dyDescent="0.25">
      <c r="U509" s="201"/>
      <c r="V509" s="201"/>
      <c r="W509" s="201"/>
      <c r="X509" s="201"/>
      <c r="Y509" s="201"/>
      <c r="Z509" s="201"/>
      <c r="AA509" s="201"/>
      <c r="AB509" s="201"/>
      <c r="AC509" s="201"/>
    </row>
    <row r="510" spans="21:29" ht="39.950000000000003" customHeight="1" x14ac:dyDescent="0.25">
      <c r="U510" s="201"/>
      <c r="V510" s="201"/>
      <c r="W510" s="201"/>
      <c r="X510" s="201"/>
      <c r="Y510" s="201"/>
      <c r="Z510" s="201"/>
      <c r="AA510" s="201"/>
      <c r="AB510" s="201"/>
      <c r="AC510" s="201"/>
    </row>
    <row r="511" spans="21:29" ht="39.950000000000003" customHeight="1" x14ac:dyDescent="0.25">
      <c r="U511" s="201"/>
      <c r="V511" s="201"/>
      <c r="W511" s="201"/>
      <c r="X511" s="201"/>
      <c r="Y511" s="201"/>
      <c r="Z511" s="201"/>
      <c r="AA511" s="201"/>
      <c r="AB511" s="201"/>
      <c r="AC511" s="201"/>
    </row>
    <row r="512" spans="21:29" ht="39.950000000000003" customHeight="1" x14ac:dyDescent="0.25">
      <c r="U512" s="201"/>
      <c r="V512" s="201"/>
      <c r="W512" s="201"/>
      <c r="X512" s="201"/>
      <c r="Y512" s="201"/>
      <c r="Z512" s="201"/>
      <c r="AA512" s="201"/>
      <c r="AB512" s="201"/>
      <c r="AC512" s="201"/>
    </row>
    <row r="513" spans="21:29" ht="39.950000000000003" customHeight="1" x14ac:dyDescent="0.25">
      <c r="U513" s="201"/>
      <c r="V513" s="201"/>
      <c r="W513" s="201"/>
      <c r="X513" s="201"/>
      <c r="Y513" s="201"/>
      <c r="Z513" s="201"/>
      <c r="AA513" s="201"/>
      <c r="AB513" s="201"/>
      <c r="AC513" s="201"/>
    </row>
    <row r="514" spans="21:29" ht="39.950000000000003" customHeight="1" x14ac:dyDescent="0.25">
      <c r="U514" s="201"/>
      <c r="V514" s="201"/>
      <c r="W514" s="201"/>
      <c r="X514" s="201"/>
      <c r="Y514" s="201"/>
      <c r="Z514" s="201"/>
      <c r="AA514" s="201"/>
      <c r="AB514" s="201"/>
      <c r="AC514" s="201"/>
    </row>
    <row r="515" spans="21:29" ht="39.950000000000003" customHeight="1" x14ac:dyDescent="0.25">
      <c r="U515" s="201"/>
      <c r="V515" s="201"/>
      <c r="W515" s="201"/>
      <c r="X515" s="201"/>
      <c r="Y515" s="201"/>
      <c r="Z515" s="201"/>
      <c r="AA515" s="201"/>
      <c r="AB515" s="201"/>
      <c r="AC515" s="201"/>
    </row>
    <row r="516" spans="21:29" ht="39.950000000000003" customHeight="1" x14ac:dyDescent="0.25">
      <c r="U516" s="201"/>
      <c r="V516" s="201"/>
      <c r="W516" s="201"/>
      <c r="X516" s="201"/>
      <c r="Y516" s="201"/>
      <c r="Z516" s="201"/>
      <c r="AA516" s="201"/>
      <c r="AB516" s="201"/>
      <c r="AC516" s="201"/>
    </row>
    <row r="517" spans="21:29" ht="39.950000000000003" customHeight="1" x14ac:dyDescent="0.25">
      <c r="U517" s="201"/>
      <c r="V517" s="201"/>
      <c r="W517" s="201"/>
      <c r="X517" s="201"/>
      <c r="Y517" s="201"/>
      <c r="Z517" s="201"/>
      <c r="AA517" s="201"/>
      <c r="AB517" s="201"/>
      <c r="AC517" s="201"/>
    </row>
    <row r="518" spans="21:29" ht="39.950000000000003" customHeight="1" x14ac:dyDescent="0.25">
      <c r="U518" s="201"/>
      <c r="V518" s="201"/>
      <c r="W518" s="201"/>
      <c r="X518" s="201"/>
      <c r="Y518" s="201"/>
      <c r="Z518" s="201"/>
      <c r="AA518" s="201"/>
      <c r="AB518" s="201"/>
      <c r="AC518" s="201"/>
    </row>
    <row r="519" spans="21:29" ht="39.950000000000003" customHeight="1" x14ac:dyDescent="0.25">
      <c r="U519" s="201"/>
      <c r="V519" s="201"/>
      <c r="W519" s="201"/>
      <c r="X519" s="201"/>
      <c r="Y519" s="201"/>
      <c r="Z519" s="201"/>
      <c r="AA519" s="201"/>
      <c r="AB519" s="201"/>
      <c r="AC519" s="201"/>
    </row>
    <row r="520" spans="21:29" ht="39.950000000000003" customHeight="1" x14ac:dyDescent="0.25">
      <c r="U520" s="201"/>
      <c r="V520" s="201"/>
      <c r="W520" s="201"/>
      <c r="X520" s="201"/>
      <c r="Y520" s="201"/>
      <c r="Z520" s="201"/>
      <c r="AA520" s="201"/>
      <c r="AB520" s="201"/>
      <c r="AC520" s="201"/>
    </row>
    <row r="521" spans="21:29" ht="39.950000000000003" customHeight="1" x14ac:dyDescent="0.25">
      <c r="U521" s="201"/>
      <c r="V521" s="201"/>
      <c r="W521" s="201"/>
      <c r="X521" s="201"/>
      <c r="Y521" s="201"/>
      <c r="Z521" s="201"/>
      <c r="AA521" s="201"/>
      <c r="AB521" s="201"/>
      <c r="AC521" s="201"/>
    </row>
    <row r="522" spans="21:29" ht="39.950000000000003" customHeight="1" x14ac:dyDescent="0.25">
      <c r="U522" s="201"/>
      <c r="V522" s="201"/>
      <c r="W522" s="201"/>
      <c r="X522" s="201"/>
      <c r="Y522" s="201"/>
      <c r="Z522" s="201"/>
      <c r="AA522" s="201"/>
      <c r="AB522" s="201"/>
      <c r="AC522" s="201"/>
    </row>
    <row r="523" spans="21:29" ht="39.950000000000003" customHeight="1" x14ac:dyDescent="0.25">
      <c r="U523" s="201"/>
      <c r="V523" s="201"/>
      <c r="W523" s="201"/>
      <c r="X523" s="201"/>
      <c r="Y523" s="201"/>
      <c r="Z523" s="201"/>
      <c r="AA523" s="201"/>
      <c r="AB523" s="201"/>
      <c r="AC523" s="201"/>
    </row>
    <row r="524" spans="21:29" ht="39.950000000000003" customHeight="1" x14ac:dyDescent="0.25">
      <c r="U524" s="201"/>
      <c r="V524" s="201"/>
      <c r="W524" s="201"/>
      <c r="X524" s="201"/>
      <c r="Y524" s="201"/>
      <c r="Z524" s="201"/>
      <c r="AA524" s="201"/>
      <c r="AB524" s="201"/>
      <c r="AC524" s="201"/>
    </row>
    <row r="525" spans="21:29" ht="39.950000000000003" customHeight="1" x14ac:dyDescent="0.25">
      <c r="U525" s="201"/>
      <c r="V525" s="201"/>
      <c r="W525" s="201"/>
      <c r="X525" s="201"/>
      <c r="Y525" s="201"/>
      <c r="Z525" s="201"/>
      <c r="AA525" s="201"/>
      <c r="AB525" s="201"/>
      <c r="AC525" s="201"/>
    </row>
    <row r="526" spans="21:29" ht="39.950000000000003" customHeight="1" x14ac:dyDescent="0.25">
      <c r="U526" s="201"/>
      <c r="V526" s="201"/>
      <c r="W526" s="201"/>
      <c r="X526" s="201"/>
      <c r="Y526" s="201"/>
      <c r="Z526" s="201"/>
      <c r="AA526" s="201"/>
      <c r="AB526" s="201"/>
      <c r="AC526" s="201"/>
    </row>
    <row r="527" spans="21:29" ht="39.950000000000003" customHeight="1" x14ac:dyDescent="0.25">
      <c r="U527" s="201"/>
      <c r="V527" s="201"/>
      <c r="W527" s="201"/>
      <c r="X527" s="201"/>
      <c r="Y527" s="201"/>
      <c r="Z527" s="201"/>
      <c r="AA527" s="201"/>
      <c r="AB527" s="201"/>
      <c r="AC527" s="201"/>
    </row>
    <row r="528" spans="21:29" ht="39.950000000000003" customHeight="1" x14ac:dyDescent="0.25">
      <c r="U528" s="201"/>
      <c r="V528" s="201"/>
      <c r="W528" s="201"/>
      <c r="X528" s="201"/>
      <c r="Y528" s="201"/>
      <c r="Z528" s="201"/>
      <c r="AA528" s="201"/>
      <c r="AB528" s="201"/>
      <c r="AC528" s="201"/>
    </row>
    <row r="529" spans="21:29" ht="39.950000000000003" customHeight="1" x14ac:dyDescent="0.25">
      <c r="U529" s="201"/>
      <c r="V529" s="201"/>
      <c r="W529" s="201"/>
      <c r="X529" s="201"/>
      <c r="Y529" s="201"/>
      <c r="Z529" s="201"/>
      <c r="AA529" s="201"/>
      <c r="AB529" s="201"/>
      <c r="AC529" s="201"/>
    </row>
    <row r="530" spans="21:29" ht="39.950000000000003" customHeight="1" x14ac:dyDescent="0.25">
      <c r="U530" s="201"/>
      <c r="V530" s="201"/>
      <c r="W530" s="201"/>
      <c r="X530" s="201"/>
      <c r="Y530" s="201"/>
      <c r="Z530" s="201"/>
      <c r="AA530" s="201"/>
      <c r="AB530" s="201"/>
      <c r="AC530" s="201"/>
    </row>
    <row r="531" spans="21:29" ht="39.950000000000003" customHeight="1" x14ac:dyDescent="0.25">
      <c r="U531" s="201"/>
      <c r="V531" s="201"/>
      <c r="W531" s="201"/>
      <c r="X531" s="201"/>
      <c r="Y531" s="201"/>
      <c r="Z531" s="201"/>
      <c r="AA531" s="201"/>
      <c r="AB531" s="201"/>
      <c r="AC531" s="201"/>
    </row>
    <row r="532" spans="21:29" ht="39.950000000000003" customHeight="1" x14ac:dyDescent="0.25">
      <c r="U532" s="201"/>
      <c r="V532" s="201"/>
      <c r="W532" s="201"/>
      <c r="X532" s="201"/>
      <c r="Y532" s="201"/>
      <c r="Z532" s="201"/>
      <c r="AA532" s="201"/>
      <c r="AB532" s="201"/>
      <c r="AC532" s="201"/>
    </row>
    <row r="533" spans="21:29" ht="39.950000000000003" customHeight="1" x14ac:dyDescent="0.25">
      <c r="U533" s="201"/>
      <c r="V533" s="201"/>
      <c r="W533" s="201"/>
      <c r="X533" s="201"/>
      <c r="Y533" s="201"/>
      <c r="Z533" s="201"/>
      <c r="AA533" s="201"/>
      <c r="AB533" s="201"/>
      <c r="AC533" s="201"/>
    </row>
    <row r="534" spans="21:29" ht="39.950000000000003" customHeight="1" x14ac:dyDescent="0.25">
      <c r="U534" s="201"/>
      <c r="V534" s="201"/>
      <c r="W534" s="201"/>
      <c r="X534" s="201"/>
      <c r="Y534" s="201"/>
      <c r="Z534" s="201"/>
      <c r="AA534" s="201"/>
      <c r="AB534" s="201"/>
      <c r="AC534" s="201"/>
    </row>
    <row r="535" spans="21:29" ht="39.950000000000003" customHeight="1" x14ac:dyDescent="0.25">
      <c r="U535" s="201"/>
      <c r="V535" s="201"/>
      <c r="W535" s="201"/>
      <c r="X535" s="201"/>
      <c r="Y535" s="201"/>
      <c r="Z535" s="201"/>
      <c r="AA535" s="201"/>
      <c r="AB535" s="201"/>
      <c r="AC535" s="201"/>
    </row>
    <row r="536" spans="21:29" ht="39.950000000000003" customHeight="1" x14ac:dyDescent="0.25">
      <c r="U536" s="201"/>
      <c r="V536" s="201"/>
      <c r="W536" s="201"/>
      <c r="X536" s="201"/>
      <c r="Y536" s="201"/>
      <c r="Z536" s="201"/>
      <c r="AA536" s="201"/>
      <c r="AB536" s="201"/>
      <c r="AC536" s="201"/>
    </row>
    <row r="537" spans="21:29" ht="39.950000000000003" customHeight="1" x14ac:dyDescent="0.25">
      <c r="U537" s="201"/>
      <c r="V537" s="201"/>
      <c r="W537" s="201"/>
      <c r="X537" s="201"/>
      <c r="Y537" s="201"/>
      <c r="Z537" s="201"/>
      <c r="AA537" s="201"/>
      <c r="AB537" s="201"/>
      <c r="AC537" s="201"/>
    </row>
    <row r="538" spans="21:29" ht="39.950000000000003" customHeight="1" x14ac:dyDescent="0.25">
      <c r="U538" s="201"/>
      <c r="V538" s="201"/>
      <c r="W538" s="201"/>
      <c r="X538" s="201"/>
      <c r="Y538" s="201"/>
      <c r="Z538" s="201"/>
      <c r="AA538" s="201"/>
      <c r="AB538" s="201"/>
      <c r="AC538" s="201"/>
    </row>
    <row r="539" spans="21:29" ht="39.950000000000003" customHeight="1" x14ac:dyDescent="0.25">
      <c r="U539" s="201"/>
      <c r="V539" s="201"/>
      <c r="W539" s="201"/>
      <c r="X539" s="201"/>
      <c r="Y539" s="201"/>
      <c r="Z539" s="201"/>
      <c r="AA539" s="201"/>
      <c r="AB539" s="201"/>
      <c r="AC539" s="201"/>
    </row>
    <row r="540" spans="21:29" ht="39.950000000000003" customHeight="1" x14ac:dyDescent="0.25">
      <c r="U540" s="201"/>
      <c r="V540" s="201"/>
      <c r="W540" s="201"/>
      <c r="X540" s="201"/>
      <c r="Y540" s="201"/>
      <c r="Z540" s="201"/>
      <c r="AA540" s="201"/>
      <c r="AB540" s="201"/>
      <c r="AC540" s="201"/>
    </row>
    <row r="541" spans="21:29" ht="39.950000000000003" customHeight="1" x14ac:dyDescent="0.25">
      <c r="U541" s="201"/>
      <c r="V541" s="201"/>
      <c r="W541" s="201"/>
      <c r="X541" s="201"/>
      <c r="Y541" s="201"/>
      <c r="Z541" s="201"/>
      <c r="AA541" s="201"/>
      <c r="AB541" s="201"/>
      <c r="AC541" s="201"/>
    </row>
    <row r="542" spans="21:29" ht="39.950000000000003" customHeight="1" x14ac:dyDescent="0.25">
      <c r="U542" s="201"/>
      <c r="V542" s="201"/>
      <c r="W542" s="201"/>
      <c r="X542" s="201"/>
      <c r="Y542" s="201"/>
      <c r="Z542" s="201"/>
      <c r="AA542" s="201"/>
      <c r="AB542" s="201"/>
      <c r="AC542" s="201"/>
    </row>
    <row r="543" spans="21:29" ht="39.950000000000003" customHeight="1" x14ac:dyDescent="0.25">
      <c r="U543" s="201"/>
      <c r="V543" s="201"/>
      <c r="W543" s="201"/>
      <c r="X543" s="201"/>
      <c r="Y543" s="201"/>
      <c r="Z543" s="201"/>
      <c r="AA543" s="201"/>
      <c r="AB543" s="201"/>
      <c r="AC543" s="201"/>
    </row>
    <row r="544" spans="21:29" ht="39.950000000000003" customHeight="1" x14ac:dyDescent="0.25">
      <c r="U544" s="201"/>
      <c r="V544" s="201"/>
      <c r="W544" s="201"/>
      <c r="X544" s="201"/>
      <c r="Y544" s="201"/>
      <c r="Z544" s="201"/>
      <c r="AA544" s="201"/>
      <c r="AB544" s="201"/>
      <c r="AC544" s="201"/>
    </row>
    <row r="545" spans="21:29" ht="39.950000000000003" customHeight="1" x14ac:dyDescent="0.25">
      <c r="U545" s="201"/>
      <c r="V545" s="201"/>
      <c r="W545" s="201"/>
      <c r="X545" s="201"/>
      <c r="Y545" s="201"/>
      <c r="Z545" s="201"/>
      <c r="AA545" s="201"/>
      <c r="AB545" s="201"/>
      <c r="AC545" s="201"/>
    </row>
    <row r="546" spans="21:29" ht="39.950000000000003" customHeight="1" x14ac:dyDescent="0.25">
      <c r="U546" s="201"/>
      <c r="V546" s="201"/>
      <c r="W546" s="201"/>
      <c r="X546" s="201"/>
      <c r="Y546" s="201"/>
      <c r="Z546" s="201"/>
      <c r="AA546" s="201"/>
      <c r="AB546" s="201"/>
      <c r="AC546" s="201"/>
    </row>
    <row r="547" spans="21:29" ht="39.950000000000003" customHeight="1" x14ac:dyDescent="0.25">
      <c r="U547" s="201"/>
      <c r="V547" s="201"/>
      <c r="W547" s="201"/>
      <c r="X547" s="201"/>
      <c r="Y547" s="201"/>
      <c r="Z547" s="201"/>
      <c r="AA547" s="201"/>
      <c r="AB547" s="201"/>
      <c r="AC547" s="201"/>
    </row>
    <row r="548" spans="21:29" ht="39.950000000000003" customHeight="1" x14ac:dyDescent="0.25">
      <c r="U548" s="201"/>
      <c r="V548" s="201"/>
      <c r="W548" s="201"/>
      <c r="X548" s="201"/>
      <c r="Y548" s="201"/>
      <c r="Z548" s="201"/>
      <c r="AA548" s="201"/>
      <c r="AB548" s="201"/>
      <c r="AC548" s="201"/>
    </row>
    <row r="549" spans="21:29" ht="39.950000000000003" customHeight="1" x14ac:dyDescent="0.25">
      <c r="U549" s="201"/>
      <c r="V549" s="201"/>
      <c r="W549" s="201"/>
      <c r="X549" s="201"/>
      <c r="Y549" s="201"/>
      <c r="Z549" s="201"/>
      <c r="AA549" s="201"/>
      <c r="AB549" s="201"/>
      <c r="AC549" s="201"/>
    </row>
    <row r="550" spans="21:29" ht="39.950000000000003" customHeight="1" x14ac:dyDescent="0.25">
      <c r="U550" s="201"/>
      <c r="V550" s="201"/>
      <c r="W550" s="201"/>
      <c r="X550" s="201"/>
      <c r="Y550" s="201"/>
      <c r="Z550" s="201"/>
      <c r="AA550" s="201"/>
      <c r="AB550" s="201"/>
      <c r="AC550" s="201"/>
    </row>
    <row r="551" spans="21:29" ht="39.950000000000003" customHeight="1" x14ac:dyDescent="0.25">
      <c r="U551" s="201"/>
      <c r="V551" s="201"/>
      <c r="W551" s="201"/>
      <c r="X551" s="201"/>
      <c r="Y551" s="201"/>
      <c r="Z551" s="201"/>
      <c r="AA551" s="201"/>
      <c r="AB551" s="201"/>
      <c r="AC551" s="201"/>
    </row>
    <row r="552" spans="21:29" ht="39.950000000000003" customHeight="1" x14ac:dyDescent="0.25">
      <c r="U552" s="201"/>
      <c r="V552" s="201"/>
      <c r="W552" s="201"/>
      <c r="X552" s="201"/>
      <c r="Y552" s="201"/>
      <c r="Z552" s="201"/>
      <c r="AA552" s="201"/>
      <c r="AB552" s="201"/>
      <c r="AC552" s="201"/>
    </row>
    <row r="553" spans="21:29" ht="39.950000000000003" customHeight="1" x14ac:dyDescent="0.25">
      <c r="U553" s="201"/>
      <c r="V553" s="201"/>
      <c r="W553" s="201"/>
      <c r="X553" s="201"/>
      <c r="Y553" s="201"/>
      <c r="Z553" s="201"/>
      <c r="AA553" s="201"/>
      <c r="AB553" s="201"/>
      <c r="AC553" s="201"/>
    </row>
    <row r="554" spans="21:29" ht="39.950000000000003" customHeight="1" x14ac:dyDescent="0.25">
      <c r="U554" s="201"/>
      <c r="V554" s="201"/>
      <c r="W554" s="201"/>
      <c r="X554" s="201"/>
      <c r="Y554" s="201"/>
      <c r="Z554" s="201"/>
      <c r="AA554" s="201"/>
      <c r="AB554" s="201"/>
      <c r="AC554" s="201"/>
    </row>
    <row r="555" spans="21:29" ht="39.950000000000003" customHeight="1" x14ac:dyDescent="0.25">
      <c r="U555" s="201"/>
      <c r="V555" s="201"/>
      <c r="W555" s="201"/>
      <c r="X555" s="201"/>
      <c r="Y555" s="201"/>
      <c r="Z555" s="201"/>
      <c r="AA555" s="201"/>
      <c r="AB555" s="201"/>
      <c r="AC555" s="201"/>
    </row>
    <row r="556" spans="21:29" ht="39.950000000000003" customHeight="1" x14ac:dyDescent="0.25">
      <c r="U556" s="201"/>
      <c r="V556" s="201"/>
      <c r="W556" s="201"/>
      <c r="X556" s="201"/>
      <c r="Y556" s="201"/>
      <c r="Z556" s="201"/>
      <c r="AA556" s="201"/>
      <c r="AB556" s="201"/>
      <c r="AC556" s="201"/>
    </row>
    <row r="557" spans="21:29" ht="39.950000000000003" customHeight="1" x14ac:dyDescent="0.25">
      <c r="U557" s="201"/>
      <c r="V557" s="201"/>
      <c r="W557" s="201"/>
      <c r="X557" s="201"/>
      <c r="Y557" s="201"/>
      <c r="Z557" s="201"/>
      <c r="AA557" s="201"/>
      <c r="AB557" s="201"/>
      <c r="AC557" s="201"/>
    </row>
    <row r="558" spans="21:29" ht="39.950000000000003" customHeight="1" x14ac:dyDescent="0.25">
      <c r="U558" s="201"/>
      <c r="V558" s="201"/>
      <c r="W558" s="201"/>
      <c r="X558" s="201"/>
      <c r="Y558" s="201"/>
      <c r="Z558" s="201"/>
      <c r="AA558" s="201"/>
      <c r="AB558" s="201"/>
      <c r="AC558" s="201"/>
    </row>
    <row r="559" spans="21:29" ht="39.950000000000003" customHeight="1" x14ac:dyDescent="0.25">
      <c r="U559" s="201"/>
      <c r="V559" s="201"/>
      <c r="W559" s="201"/>
      <c r="X559" s="201"/>
      <c r="Y559" s="201"/>
      <c r="Z559" s="201"/>
      <c r="AA559" s="201"/>
      <c r="AB559" s="201"/>
      <c r="AC559" s="201"/>
    </row>
    <row r="560" spans="21:29" ht="39.950000000000003" customHeight="1" x14ac:dyDescent="0.25">
      <c r="U560" s="201"/>
      <c r="V560" s="201"/>
      <c r="W560" s="201"/>
      <c r="X560" s="201"/>
      <c r="Y560" s="201"/>
      <c r="Z560" s="201"/>
      <c r="AA560" s="201"/>
      <c r="AB560" s="201"/>
      <c r="AC560" s="201"/>
    </row>
    <row r="561" spans="21:29" ht="39.950000000000003" customHeight="1" x14ac:dyDescent="0.25">
      <c r="U561" s="201"/>
      <c r="V561" s="201"/>
      <c r="W561" s="201"/>
      <c r="X561" s="201"/>
      <c r="Y561" s="201"/>
      <c r="Z561" s="201"/>
      <c r="AA561" s="201"/>
      <c r="AB561" s="201"/>
      <c r="AC561" s="201"/>
    </row>
    <row r="562" spans="21:29" ht="39.950000000000003" customHeight="1" x14ac:dyDescent="0.25">
      <c r="U562" s="201"/>
      <c r="V562" s="201"/>
      <c r="W562" s="201"/>
      <c r="X562" s="201"/>
      <c r="Y562" s="201"/>
      <c r="Z562" s="201"/>
      <c r="AA562" s="201"/>
      <c r="AB562" s="201"/>
      <c r="AC562" s="201"/>
    </row>
    <row r="563" spans="21:29" ht="39.950000000000003" customHeight="1" x14ac:dyDescent="0.25">
      <c r="U563" s="201"/>
      <c r="V563" s="201"/>
      <c r="W563" s="201"/>
      <c r="X563" s="201"/>
      <c r="Y563" s="201"/>
      <c r="Z563" s="201"/>
      <c r="AA563" s="201"/>
      <c r="AB563" s="201"/>
      <c r="AC563" s="201"/>
    </row>
    <row r="564" spans="21:29" ht="39.950000000000003" customHeight="1" x14ac:dyDescent="0.25">
      <c r="U564" s="201"/>
      <c r="V564" s="201"/>
      <c r="W564" s="201"/>
      <c r="X564" s="201"/>
      <c r="Y564" s="201"/>
      <c r="Z564" s="201"/>
      <c r="AA564" s="201"/>
      <c r="AB564" s="201"/>
      <c r="AC564" s="201"/>
    </row>
    <row r="565" spans="21:29" ht="39.950000000000003" customHeight="1" x14ac:dyDescent="0.25">
      <c r="U565" s="201"/>
      <c r="V565" s="201"/>
      <c r="W565" s="201"/>
      <c r="X565" s="201"/>
      <c r="Y565" s="201"/>
      <c r="Z565" s="201"/>
      <c r="AA565" s="201"/>
      <c r="AB565" s="201"/>
      <c r="AC565" s="201"/>
    </row>
    <row r="566" spans="21:29" ht="39.950000000000003" customHeight="1" x14ac:dyDescent="0.25">
      <c r="U566" s="201"/>
      <c r="V566" s="201"/>
      <c r="W566" s="201"/>
      <c r="X566" s="201"/>
      <c r="Y566" s="201"/>
      <c r="Z566" s="201"/>
      <c r="AA566" s="201"/>
      <c r="AB566" s="201"/>
      <c r="AC566" s="201"/>
    </row>
    <row r="567" spans="21:29" ht="39.950000000000003" customHeight="1" x14ac:dyDescent="0.25">
      <c r="U567" s="201"/>
      <c r="V567" s="201"/>
      <c r="W567" s="201"/>
      <c r="X567" s="201"/>
      <c r="Y567" s="201"/>
      <c r="Z567" s="201"/>
      <c r="AA567" s="201"/>
      <c r="AB567" s="201"/>
      <c r="AC567" s="201"/>
    </row>
    <row r="568" spans="21:29" ht="39.950000000000003" customHeight="1" x14ac:dyDescent="0.25">
      <c r="U568" s="201"/>
      <c r="V568" s="201"/>
      <c r="W568" s="201"/>
      <c r="X568" s="201"/>
      <c r="Y568" s="201"/>
      <c r="Z568" s="201"/>
      <c r="AA568" s="201"/>
      <c r="AB568" s="201"/>
      <c r="AC568" s="201"/>
    </row>
    <row r="569" spans="21:29" ht="39.950000000000003" customHeight="1" x14ac:dyDescent="0.25">
      <c r="U569" s="201"/>
      <c r="V569" s="201"/>
      <c r="W569" s="201"/>
      <c r="X569" s="201"/>
      <c r="Y569" s="201"/>
      <c r="Z569" s="201"/>
      <c r="AA569" s="201"/>
      <c r="AB569" s="201"/>
      <c r="AC569" s="201"/>
    </row>
    <row r="570" spans="21:29" ht="39.950000000000003" customHeight="1" x14ac:dyDescent="0.25">
      <c r="U570" s="201"/>
      <c r="V570" s="201"/>
      <c r="W570" s="201"/>
      <c r="X570" s="201"/>
      <c r="Y570" s="201"/>
      <c r="Z570" s="201"/>
      <c r="AA570" s="201"/>
      <c r="AB570" s="201"/>
      <c r="AC570" s="201"/>
    </row>
    <row r="571" spans="21:29" ht="39.950000000000003" customHeight="1" x14ac:dyDescent="0.25">
      <c r="U571" s="201"/>
      <c r="V571" s="201"/>
      <c r="W571" s="201"/>
      <c r="X571" s="201"/>
      <c r="Y571" s="201"/>
      <c r="Z571" s="201"/>
      <c r="AA571" s="201"/>
      <c r="AB571" s="201"/>
      <c r="AC571" s="201"/>
    </row>
    <row r="572" spans="21:29" ht="39.950000000000003" customHeight="1" x14ac:dyDescent="0.25">
      <c r="U572" s="201"/>
      <c r="V572" s="201"/>
      <c r="W572" s="201"/>
      <c r="X572" s="201"/>
      <c r="Y572" s="201"/>
      <c r="Z572" s="201"/>
      <c r="AA572" s="201"/>
      <c r="AB572" s="201"/>
      <c r="AC572" s="201"/>
    </row>
    <row r="573" spans="21:29" ht="39.950000000000003" customHeight="1" x14ac:dyDescent="0.25">
      <c r="U573" s="201"/>
      <c r="V573" s="201"/>
      <c r="W573" s="201"/>
      <c r="X573" s="201"/>
      <c r="Y573" s="201"/>
      <c r="Z573" s="201"/>
      <c r="AA573" s="201"/>
      <c r="AB573" s="201"/>
      <c r="AC573" s="201"/>
    </row>
    <row r="574" spans="21:29" ht="39.950000000000003" customHeight="1" x14ac:dyDescent="0.25">
      <c r="U574" s="201"/>
      <c r="V574" s="201"/>
      <c r="W574" s="201"/>
      <c r="X574" s="201"/>
      <c r="Y574" s="201"/>
      <c r="Z574" s="201"/>
      <c r="AA574" s="201"/>
      <c r="AB574" s="201"/>
      <c r="AC574" s="201"/>
    </row>
    <row r="575" spans="21:29" ht="39.950000000000003" customHeight="1" x14ac:dyDescent="0.25">
      <c r="U575" s="201"/>
      <c r="V575" s="201"/>
      <c r="W575" s="201"/>
      <c r="X575" s="201"/>
      <c r="Y575" s="201"/>
      <c r="Z575" s="201"/>
      <c r="AA575" s="201"/>
      <c r="AB575" s="201"/>
      <c r="AC575" s="201"/>
    </row>
    <row r="576" spans="21:29" ht="39.950000000000003" customHeight="1" x14ac:dyDescent="0.25">
      <c r="U576" s="201"/>
      <c r="V576" s="201"/>
      <c r="W576" s="201"/>
      <c r="X576" s="201"/>
      <c r="Y576" s="201"/>
      <c r="Z576" s="201"/>
      <c r="AA576" s="201"/>
      <c r="AB576" s="201"/>
      <c r="AC576" s="201"/>
    </row>
    <row r="577" spans="21:29" ht="39.950000000000003" customHeight="1" x14ac:dyDescent="0.25">
      <c r="U577" s="201"/>
      <c r="V577" s="201"/>
      <c r="W577" s="201"/>
      <c r="X577" s="201"/>
      <c r="Y577" s="201"/>
      <c r="Z577" s="201"/>
      <c r="AA577" s="201"/>
      <c r="AB577" s="201"/>
      <c r="AC577" s="201"/>
    </row>
    <row r="578" spans="21:29" ht="39.950000000000003" customHeight="1" x14ac:dyDescent="0.25">
      <c r="U578" s="201"/>
      <c r="V578" s="201"/>
      <c r="W578" s="201"/>
      <c r="X578" s="201"/>
      <c r="Y578" s="201"/>
      <c r="Z578" s="201"/>
      <c r="AA578" s="201"/>
      <c r="AB578" s="201"/>
      <c r="AC578" s="201"/>
    </row>
    <row r="579" spans="21:29" ht="39.950000000000003" customHeight="1" x14ac:dyDescent="0.25">
      <c r="U579" s="201"/>
      <c r="V579" s="201"/>
      <c r="W579" s="201"/>
      <c r="X579" s="201"/>
      <c r="Y579" s="201"/>
      <c r="Z579" s="201"/>
      <c r="AA579" s="201"/>
      <c r="AB579" s="201"/>
      <c r="AC579" s="201"/>
    </row>
    <row r="580" spans="21:29" ht="39.950000000000003" customHeight="1" x14ac:dyDescent="0.25">
      <c r="U580" s="201"/>
      <c r="V580" s="201"/>
      <c r="W580" s="201"/>
      <c r="X580" s="201"/>
      <c r="Y580" s="201"/>
      <c r="Z580" s="201"/>
      <c r="AA580" s="201"/>
      <c r="AB580" s="201"/>
      <c r="AC580" s="201"/>
    </row>
    <row r="581" spans="21:29" ht="39.950000000000003" customHeight="1" x14ac:dyDescent="0.25">
      <c r="U581" s="201"/>
      <c r="V581" s="201"/>
      <c r="W581" s="201"/>
      <c r="X581" s="201"/>
      <c r="Y581" s="201"/>
      <c r="Z581" s="201"/>
      <c r="AA581" s="201"/>
      <c r="AB581" s="201"/>
      <c r="AC581" s="201"/>
    </row>
    <row r="582" spans="21:29" ht="39.950000000000003" customHeight="1" x14ac:dyDescent="0.25">
      <c r="U582" s="201"/>
      <c r="V582" s="201"/>
      <c r="W582" s="201"/>
      <c r="X582" s="201"/>
      <c r="Y582" s="201"/>
      <c r="Z582" s="201"/>
      <c r="AA582" s="201"/>
      <c r="AB582" s="201"/>
      <c r="AC582" s="201"/>
    </row>
    <row r="583" spans="21:29" ht="39.950000000000003" customHeight="1" x14ac:dyDescent="0.25">
      <c r="U583" s="201"/>
      <c r="V583" s="201"/>
      <c r="W583" s="201"/>
      <c r="X583" s="201"/>
      <c r="Y583" s="201"/>
      <c r="Z583" s="201"/>
      <c r="AA583" s="201"/>
      <c r="AB583" s="201"/>
      <c r="AC583" s="201"/>
    </row>
    <row r="584" spans="21:29" ht="39.950000000000003" customHeight="1" x14ac:dyDescent="0.25">
      <c r="U584" s="201"/>
      <c r="V584" s="201"/>
      <c r="W584" s="201"/>
      <c r="X584" s="201"/>
      <c r="Y584" s="201"/>
      <c r="Z584" s="201"/>
      <c r="AA584" s="201"/>
      <c r="AB584" s="201"/>
      <c r="AC584" s="201"/>
    </row>
    <row r="585" spans="21:29" ht="39.950000000000003" customHeight="1" x14ac:dyDescent="0.25">
      <c r="U585" s="201"/>
      <c r="V585" s="201"/>
      <c r="W585" s="201"/>
      <c r="X585" s="201"/>
      <c r="Y585" s="201"/>
      <c r="Z585" s="201"/>
      <c r="AA585" s="201"/>
      <c r="AB585" s="201"/>
      <c r="AC585" s="201"/>
    </row>
    <row r="586" spans="21:29" ht="39.950000000000003" customHeight="1" x14ac:dyDescent="0.25">
      <c r="U586" s="201"/>
      <c r="V586" s="201"/>
      <c r="W586" s="201"/>
      <c r="X586" s="201"/>
      <c r="Y586" s="201"/>
      <c r="Z586" s="201"/>
      <c r="AA586" s="201"/>
      <c r="AB586" s="201"/>
      <c r="AC586" s="201"/>
    </row>
    <row r="587" spans="21:29" ht="39.950000000000003" customHeight="1" x14ac:dyDescent="0.25">
      <c r="U587" s="201"/>
      <c r="V587" s="201"/>
      <c r="W587" s="201"/>
      <c r="X587" s="201"/>
      <c r="Y587" s="201"/>
      <c r="Z587" s="201"/>
      <c r="AA587" s="201"/>
      <c r="AB587" s="201"/>
      <c r="AC587" s="201"/>
    </row>
    <row r="588" spans="21:29" ht="39.950000000000003" customHeight="1" x14ac:dyDescent="0.25">
      <c r="U588" s="201"/>
      <c r="V588" s="201"/>
      <c r="W588" s="201"/>
      <c r="X588" s="201"/>
      <c r="Y588" s="201"/>
      <c r="Z588" s="201"/>
      <c r="AA588" s="201"/>
      <c r="AB588" s="201"/>
      <c r="AC588" s="201"/>
    </row>
    <row r="589" spans="21:29" ht="39.950000000000003" customHeight="1" x14ac:dyDescent="0.25">
      <c r="U589" s="201"/>
      <c r="V589" s="201"/>
      <c r="W589" s="201"/>
      <c r="X589" s="201"/>
      <c r="Y589" s="201"/>
      <c r="Z589" s="201"/>
      <c r="AA589" s="201"/>
      <c r="AB589" s="201"/>
      <c r="AC589" s="201"/>
    </row>
    <row r="590" spans="21:29" ht="39.950000000000003" customHeight="1" x14ac:dyDescent="0.25">
      <c r="U590" s="201"/>
      <c r="V590" s="201"/>
      <c r="W590" s="201"/>
      <c r="X590" s="201"/>
      <c r="Y590" s="201"/>
      <c r="Z590" s="201"/>
      <c r="AA590" s="201"/>
      <c r="AB590" s="201"/>
      <c r="AC590" s="201"/>
    </row>
    <row r="591" spans="21:29" ht="39.950000000000003" customHeight="1" x14ac:dyDescent="0.25">
      <c r="U591" s="201"/>
      <c r="V591" s="201"/>
      <c r="W591" s="201"/>
      <c r="X591" s="201"/>
      <c r="Y591" s="201"/>
      <c r="Z591" s="201"/>
      <c r="AA591" s="201"/>
      <c r="AB591" s="201"/>
      <c r="AC591" s="201"/>
    </row>
    <row r="592" spans="21:29" ht="39.950000000000003" customHeight="1" x14ac:dyDescent="0.25">
      <c r="U592" s="201"/>
      <c r="V592" s="201"/>
      <c r="W592" s="201"/>
      <c r="X592" s="201"/>
      <c r="Y592" s="201"/>
      <c r="Z592" s="201"/>
      <c r="AA592" s="201"/>
      <c r="AB592" s="201"/>
      <c r="AC592" s="201"/>
    </row>
    <row r="593" spans="21:29" ht="39.950000000000003" customHeight="1" x14ac:dyDescent="0.25">
      <c r="U593" s="201"/>
      <c r="V593" s="201"/>
      <c r="W593" s="201"/>
      <c r="X593" s="201"/>
      <c r="Y593" s="201"/>
      <c r="Z593" s="201"/>
      <c r="AA593" s="201"/>
      <c r="AB593" s="201"/>
      <c r="AC593" s="201"/>
    </row>
    <row r="594" spans="21:29" ht="39.950000000000003" customHeight="1" x14ac:dyDescent="0.25">
      <c r="U594" s="201"/>
      <c r="V594" s="201"/>
      <c r="W594" s="201"/>
      <c r="X594" s="201"/>
      <c r="Y594" s="201"/>
      <c r="Z594" s="201"/>
      <c r="AA594" s="201"/>
      <c r="AB594" s="201"/>
      <c r="AC594" s="201"/>
    </row>
    <row r="595" spans="21:29" ht="39.950000000000003" customHeight="1" x14ac:dyDescent="0.25">
      <c r="U595" s="201"/>
      <c r="V595" s="201"/>
      <c r="W595" s="201"/>
      <c r="X595" s="201"/>
      <c r="Y595" s="201"/>
      <c r="Z595" s="201"/>
      <c r="AA595" s="201"/>
      <c r="AB595" s="201"/>
      <c r="AC595" s="201"/>
    </row>
    <row r="596" spans="21:29" ht="39.950000000000003" customHeight="1" x14ac:dyDescent="0.25">
      <c r="U596" s="201"/>
      <c r="V596" s="201"/>
      <c r="W596" s="201"/>
      <c r="X596" s="201"/>
      <c r="Y596" s="201"/>
      <c r="Z596" s="201"/>
      <c r="AA596" s="201"/>
      <c r="AB596" s="201"/>
      <c r="AC596" s="201"/>
    </row>
    <row r="597" spans="21:29" ht="39.950000000000003" customHeight="1" x14ac:dyDescent="0.25">
      <c r="U597" s="201"/>
      <c r="V597" s="201"/>
      <c r="W597" s="201"/>
      <c r="X597" s="201"/>
      <c r="Y597" s="201"/>
      <c r="Z597" s="201"/>
      <c r="AA597" s="201"/>
      <c r="AB597" s="201"/>
      <c r="AC597" s="201"/>
    </row>
    <row r="598" spans="21:29" ht="39.950000000000003" customHeight="1" x14ac:dyDescent="0.25">
      <c r="U598" s="201"/>
      <c r="V598" s="201"/>
      <c r="W598" s="201"/>
      <c r="X598" s="201"/>
      <c r="Y598" s="201"/>
      <c r="Z598" s="201"/>
      <c r="AA598" s="201"/>
      <c r="AB598" s="201"/>
      <c r="AC598" s="201"/>
    </row>
    <row r="599" spans="21:29" ht="39.950000000000003" customHeight="1" x14ac:dyDescent="0.25">
      <c r="U599" s="201"/>
      <c r="V599" s="201"/>
      <c r="W599" s="201"/>
      <c r="X599" s="201"/>
      <c r="Y599" s="201"/>
      <c r="Z599" s="201"/>
      <c r="AA599" s="201"/>
      <c r="AB599" s="201"/>
      <c r="AC599" s="201"/>
    </row>
    <row r="600" spans="21:29" ht="39.950000000000003" customHeight="1" x14ac:dyDescent="0.25">
      <c r="U600" s="201"/>
      <c r="V600" s="201"/>
      <c r="W600" s="201"/>
      <c r="X600" s="201"/>
      <c r="Y600" s="201"/>
      <c r="Z600" s="201"/>
      <c r="AA600" s="201"/>
      <c r="AB600" s="201"/>
      <c r="AC600" s="201"/>
    </row>
    <row r="601" spans="21:29" ht="39.950000000000003" customHeight="1" x14ac:dyDescent="0.25">
      <c r="U601" s="201"/>
      <c r="V601" s="201"/>
      <c r="W601" s="201"/>
      <c r="X601" s="201"/>
      <c r="Y601" s="201"/>
      <c r="Z601" s="201"/>
      <c r="AA601" s="201"/>
      <c r="AB601" s="201"/>
      <c r="AC601" s="201"/>
    </row>
    <row r="602" spans="21:29" ht="39.950000000000003" customHeight="1" x14ac:dyDescent="0.25">
      <c r="U602" s="201"/>
      <c r="V602" s="201"/>
      <c r="W602" s="201"/>
      <c r="X602" s="201"/>
      <c r="Y602" s="201"/>
      <c r="Z602" s="201"/>
      <c r="AA602" s="201"/>
      <c r="AB602" s="201"/>
      <c r="AC602" s="201"/>
    </row>
    <row r="603" spans="21:29" ht="39.950000000000003" customHeight="1" x14ac:dyDescent="0.25">
      <c r="U603" s="201"/>
      <c r="V603" s="201"/>
      <c r="W603" s="201"/>
      <c r="X603" s="201"/>
      <c r="Y603" s="201"/>
      <c r="Z603" s="201"/>
      <c r="AA603" s="201"/>
      <c r="AB603" s="201"/>
      <c r="AC603" s="201"/>
    </row>
    <row r="604" spans="21:29" ht="39.950000000000003" customHeight="1" x14ac:dyDescent="0.25">
      <c r="U604" s="201"/>
      <c r="V604" s="201"/>
      <c r="W604" s="201"/>
      <c r="X604" s="201"/>
      <c r="Y604" s="201"/>
      <c r="Z604" s="201"/>
      <c r="AA604" s="201"/>
      <c r="AB604" s="201"/>
      <c r="AC604" s="201"/>
    </row>
    <row r="605" spans="21:29" ht="39.950000000000003" customHeight="1" x14ac:dyDescent="0.25">
      <c r="U605" s="201"/>
      <c r="V605" s="201"/>
      <c r="W605" s="201"/>
      <c r="X605" s="201"/>
      <c r="Y605" s="201"/>
      <c r="Z605" s="201"/>
      <c r="AA605" s="201"/>
      <c r="AB605" s="201"/>
      <c r="AC605" s="201"/>
    </row>
    <row r="606" spans="21:29" ht="39.950000000000003" customHeight="1" x14ac:dyDescent="0.25">
      <c r="U606" s="201"/>
      <c r="V606" s="201"/>
      <c r="W606" s="201"/>
      <c r="X606" s="201"/>
      <c r="Y606" s="201"/>
      <c r="Z606" s="201"/>
      <c r="AA606" s="201"/>
      <c r="AB606" s="201"/>
      <c r="AC606" s="201"/>
    </row>
    <row r="607" spans="21:29" ht="39.950000000000003" customHeight="1" x14ac:dyDescent="0.25">
      <c r="U607" s="201"/>
      <c r="V607" s="201"/>
      <c r="W607" s="201"/>
      <c r="X607" s="201"/>
      <c r="Y607" s="201"/>
      <c r="Z607" s="201"/>
      <c r="AA607" s="201"/>
      <c r="AB607" s="201"/>
      <c r="AC607" s="201"/>
    </row>
    <row r="608" spans="21:29" ht="39.950000000000003" customHeight="1" x14ac:dyDescent="0.25">
      <c r="U608" s="201"/>
      <c r="V608" s="201"/>
      <c r="W608" s="201"/>
      <c r="X608" s="201"/>
      <c r="Y608" s="201"/>
      <c r="Z608" s="201"/>
      <c r="AA608" s="201"/>
      <c r="AB608" s="201"/>
      <c r="AC608" s="201"/>
    </row>
    <row r="609" spans="21:29" ht="39.950000000000003" customHeight="1" x14ac:dyDescent="0.25">
      <c r="U609" s="201"/>
      <c r="V609" s="201"/>
      <c r="W609" s="201"/>
      <c r="X609" s="201"/>
      <c r="Y609" s="201"/>
      <c r="Z609" s="201"/>
      <c r="AA609" s="201"/>
      <c r="AB609" s="201"/>
      <c r="AC609" s="201"/>
    </row>
    <row r="610" spans="21:29" ht="39.950000000000003" customHeight="1" x14ac:dyDescent="0.25">
      <c r="U610" s="201"/>
      <c r="V610" s="201"/>
      <c r="W610" s="201"/>
      <c r="X610" s="201"/>
      <c r="Y610" s="201"/>
      <c r="Z610" s="201"/>
      <c r="AA610" s="201"/>
      <c r="AB610" s="201"/>
      <c r="AC610" s="201"/>
    </row>
    <row r="611" spans="21:29" ht="39.950000000000003" customHeight="1" x14ac:dyDescent="0.25">
      <c r="U611" s="201"/>
      <c r="V611" s="201"/>
      <c r="W611" s="201"/>
      <c r="X611" s="201"/>
      <c r="Y611" s="201"/>
      <c r="Z611" s="201"/>
      <c r="AA611" s="201"/>
      <c r="AB611" s="201"/>
      <c r="AC611" s="201"/>
    </row>
    <row r="612" spans="21:29" ht="39.950000000000003" customHeight="1" x14ac:dyDescent="0.25">
      <c r="U612" s="201"/>
      <c r="V612" s="201"/>
      <c r="W612" s="201"/>
      <c r="X612" s="201"/>
      <c r="Y612" s="201"/>
      <c r="Z612" s="201"/>
      <c r="AA612" s="201"/>
      <c r="AB612" s="201"/>
      <c r="AC612" s="201"/>
    </row>
    <row r="613" spans="21:29" ht="39.950000000000003" customHeight="1" x14ac:dyDescent="0.25">
      <c r="U613" s="201"/>
      <c r="V613" s="201"/>
      <c r="W613" s="201"/>
      <c r="X613" s="201"/>
      <c r="Y613" s="201"/>
      <c r="Z613" s="201"/>
      <c r="AA613" s="201"/>
      <c r="AB613" s="201"/>
      <c r="AC613" s="201"/>
    </row>
    <row r="614" spans="21:29" ht="39.950000000000003" customHeight="1" x14ac:dyDescent="0.25">
      <c r="U614" s="201"/>
      <c r="V614" s="201"/>
      <c r="W614" s="201"/>
      <c r="X614" s="201"/>
      <c r="Y614" s="201"/>
      <c r="Z614" s="201"/>
      <c r="AA614" s="201"/>
      <c r="AB614" s="201"/>
      <c r="AC614" s="201"/>
    </row>
    <row r="615" spans="21:29" ht="39.950000000000003" customHeight="1" x14ac:dyDescent="0.25">
      <c r="U615" s="201"/>
      <c r="V615" s="201"/>
      <c r="W615" s="201"/>
      <c r="X615" s="201"/>
      <c r="Y615" s="201"/>
      <c r="Z615" s="201"/>
      <c r="AA615" s="201"/>
      <c r="AB615" s="201"/>
      <c r="AC615" s="201"/>
    </row>
    <row r="616" spans="21:29" ht="39.950000000000003" customHeight="1" x14ac:dyDescent="0.25">
      <c r="U616" s="201"/>
      <c r="V616" s="201"/>
      <c r="W616" s="201"/>
      <c r="X616" s="201"/>
      <c r="Y616" s="201"/>
      <c r="Z616" s="201"/>
      <c r="AA616" s="201"/>
      <c r="AB616" s="201"/>
      <c r="AC616" s="201"/>
    </row>
    <row r="617" spans="21:29" ht="39.950000000000003" customHeight="1" x14ac:dyDescent="0.25">
      <c r="U617" s="201"/>
      <c r="V617" s="201"/>
      <c r="W617" s="201"/>
      <c r="X617" s="201"/>
      <c r="Y617" s="201"/>
      <c r="Z617" s="201"/>
      <c r="AA617" s="201"/>
      <c r="AB617" s="201"/>
      <c r="AC617" s="201"/>
    </row>
    <row r="618" spans="21:29" ht="39.950000000000003" customHeight="1" x14ac:dyDescent="0.25">
      <c r="U618" s="201"/>
      <c r="V618" s="201"/>
      <c r="W618" s="201"/>
      <c r="X618" s="201"/>
      <c r="Y618" s="201"/>
      <c r="Z618" s="201"/>
      <c r="AA618" s="201"/>
      <c r="AB618" s="201"/>
      <c r="AC618" s="201"/>
    </row>
    <row r="619" spans="21:29" ht="39.950000000000003" customHeight="1" x14ac:dyDescent="0.25">
      <c r="U619" s="201"/>
      <c r="V619" s="201"/>
      <c r="W619" s="201"/>
      <c r="X619" s="201"/>
      <c r="Y619" s="201"/>
      <c r="Z619" s="201"/>
      <c r="AA619" s="201"/>
      <c r="AB619" s="201"/>
      <c r="AC619" s="201"/>
    </row>
    <row r="620" spans="21:29" ht="39.950000000000003" customHeight="1" x14ac:dyDescent="0.25">
      <c r="U620" s="201"/>
      <c r="V620" s="201"/>
      <c r="W620" s="201"/>
      <c r="X620" s="201"/>
      <c r="Y620" s="201"/>
      <c r="Z620" s="201"/>
      <c r="AA620" s="201"/>
      <c r="AB620" s="201"/>
      <c r="AC620" s="201"/>
    </row>
    <row r="621" spans="21:29" ht="39.950000000000003" customHeight="1" x14ac:dyDescent="0.25">
      <c r="U621" s="201"/>
      <c r="V621" s="201"/>
      <c r="W621" s="201"/>
      <c r="X621" s="201"/>
      <c r="Y621" s="201"/>
      <c r="Z621" s="201"/>
      <c r="AA621" s="201"/>
      <c r="AB621" s="201"/>
      <c r="AC621" s="201"/>
    </row>
    <row r="622" spans="21:29" ht="39.950000000000003" customHeight="1" x14ac:dyDescent="0.25">
      <c r="U622" s="201"/>
      <c r="V622" s="201"/>
      <c r="W622" s="201"/>
      <c r="X622" s="201"/>
      <c r="Y622" s="201"/>
      <c r="Z622" s="201"/>
      <c r="AA622" s="201"/>
      <c r="AB622" s="201"/>
      <c r="AC622" s="201"/>
    </row>
    <row r="623" spans="21:29" ht="39.950000000000003" customHeight="1" x14ac:dyDescent="0.25">
      <c r="U623" s="201"/>
      <c r="V623" s="201"/>
      <c r="W623" s="201"/>
      <c r="X623" s="201"/>
      <c r="Y623" s="201"/>
      <c r="Z623" s="201"/>
      <c r="AA623" s="201"/>
      <c r="AB623" s="201"/>
      <c r="AC623" s="201"/>
    </row>
    <row r="624" spans="21:29" ht="39.950000000000003" customHeight="1" x14ac:dyDescent="0.25">
      <c r="U624" s="201"/>
      <c r="V624" s="201"/>
      <c r="W624" s="201"/>
      <c r="X624" s="201"/>
      <c r="Y624" s="201"/>
      <c r="Z624" s="201"/>
      <c r="AA624" s="201"/>
      <c r="AB624" s="201"/>
      <c r="AC624" s="201"/>
    </row>
    <row r="625" spans="21:29" ht="39.950000000000003" customHeight="1" x14ac:dyDescent="0.25">
      <c r="U625" s="201"/>
      <c r="V625" s="201"/>
      <c r="W625" s="201"/>
      <c r="X625" s="201"/>
      <c r="Y625" s="201"/>
      <c r="Z625" s="201"/>
      <c r="AA625" s="201"/>
      <c r="AB625" s="201"/>
      <c r="AC625" s="201"/>
    </row>
    <row r="626" spans="21:29" ht="39.950000000000003" customHeight="1" x14ac:dyDescent="0.25">
      <c r="U626" s="201"/>
      <c r="V626" s="201"/>
      <c r="W626" s="201"/>
      <c r="X626" s="201"/>
      <c r="Y626" s="201"/>
      <c r="Z626" s="201"/>
      <c r="AA626" s="201"/>
      <c r="AB626" s="201"/>
      <c r="AC626" s="201"/>
    </row>
    <row r="627" spans="21:29" ht="39.950000000000003" customHeight="1" x14ac:dyDescent="0.25">
      <c r="U627" s="201"/>
      <c r="V627" s="201"/>
      <c r="W627" s="201"/>
      <c r="X627" s="201"/>
      <c r="Y627" s="201"/>
      <c r="Z627" s="201"/>
      <c r="AA627" s="201"/>
      <c r="AB627" s="201"/>
      <c r="AC627" s="201"/>
    </row>
    <row r="628" spans="21:29" ht="39.950000000000003" customHeight="1" x14ac:dyDescent="0.25">
      <c r="U628" s="201"/>
      <c r="V628" s="201"/>
      <c r="W628" s="201"/>
      <c r="X628" s="201"/>
      <c r="Y628" s="201"/>
      <c r="Z628" s="201"/>
      <c r="AA628" s="201"/>
      <c r="AB628" s="201"/>
      <c r="AC628" s="201"/>
    </row>
    <row r="629" spans="21:29" ht="39.950000000000003" customHeight="1" x14ac:dyDescent="0.25">
      <c r="U629" s="201"/>
      <c r="V629" s="201"/>
      <c r="W629" s="201"/>
      <c r="X629" s="201"/>
      <c r="Y629" s="201"/>
      <c r="Z629" s="201"/>
      <c r="AA629" s="201"/>
      <c r="AB629" s="201"/>
      <c r="AC629" s="201"/>
    </row>
    <row r="630" spans="21:29" ht="39.950000000000003" customHeight="1" x14ac:dyDescent="0.25">
      <c r="U630" s="201"/>
      <c r="V630" s="201"/>
      <c r="W630" s="201"/>
      <c r="X630" s="201"/>
      <c r="Y630" s="201"/>
      <c r="Z630" s="201"/>
      <c r="AA630" s="201"/>
      <c r="AB630" s="201"/>
      <c r="AC630" s="201"/>
    </row>
    <row r="631" spans="21:29" ht="39.950000000000003" customHeight="1" x14ac:dyDescent="0.25">
      <c r="U631" s="201"/>
      <c r="V631" s="201"/>
      <c r="W631" s="201"/>
      <c r="X631" s="201"/>
      <c r="Y631" s="201"/>
      <c r="Z631" s="201"/>
      <c r="AA631" s="201"/>
      <c r="AB631" s="201"/>
      <c r="AC631" s="201"/>
    </row>
    <row r="632" spans="21:29" ht="39.950000000000003" customHeight="1" x14ac:dyDescent="0.25">
      <c r="U632" s="201"/>
      <c r="V632" s="201"/>
      <c r="W632" s="201"/>
      <c r="X632" s="201"/>
      <c r="Y632" s="201"/>
      <c r="Z632" s="201"/>
      <c r="AA632" s="201"/>
      <c r="AB632" s="201"/>
      <c r="AC632" s="201"/>
    </row>
    <row r="633" spans="21:29" ht="39.950000000000003" customHeight="1" x14ac:dyDescent="0.25">
      <c r="U633" s="201"/>
      <c r="V633" s="201"/>
      <c r="W633" s="201"/>
      <c r="X633" s="201"/>
      <c r="Y633" s="201"/>
      <c r="Z633" s="201"/>
      <c r="AA633" s="201"/>
      <c r="AB633" s="201"/>
      <c r="AC633" s="201"/>
    </row>
    <row r="634" spans="21:29" ht="39.950000000000003" customHeight="1" x14ac:dyDescent="0.25">
      <c r="U634" s="201"/>
      <c r="V634" s="201"/>
      <c r="W634" s="201"/>
      <c r="X634" s="201"/>
      <c r="Y634" s="201"/>
      <c r="Z634" s="201"/>
      <c r="AA634" s="201"/>
      <c r="AB634" s="201"/>
      <c r="AC634" s="201"/>
    </row>
    <row r="635" spans="21:29" ht="39.950000000000003" customHeight="1" x14ac:dyDescent="0.25">
      <c r="U635" s="201"/>
      <c r="V635" s="201"/>
      <c r="W635" s="201"/>
      <c r="X635" s="201"/>
      <c r="Y635" s="201"/>
      <c r="Z635" s="201"/>
      <c r="AA635" s="201"/>
      <c r="AB635" s="201"/>
      <c r="AC635" s="201"/>
    </row>
    <row r="636" spans="21:29" ht="39.950000000000003" customHeight="1" x14ac:dyDescent="0.25">
      <c r="U636" s="201"/>
      <c r="V636" s="201"/>
      <c r="W636" s="201"/>
      <c r="X636" s="201"/>
      <c r="Y636" s="201"/>
      <c r="Z636" s="201"/>
      <c r="AA636" s="201"/>
      <c r="AB636" s="201"/>
      <c r="AC636" s="201"/>
    </row>
    <row r="637" spans="21:29" ht="39.950000000000003" customHeight="1" x14ac:dyDescent="0.25">
      <c r="U637" s="201"/>
      <c r="V637" s="201"/>
      <c r="W637" s="201"/>
      <c r="X637" s="201"/>
      <c r="Y637" s="201"/>
      <c r="Z637" s="201"/>
      <c r="AA637" s="201"/>
      <c r="AB637" s="201"/>
      <c r="AC637" s="201"/>
    </row>
    <row r="638" spans="21:29" ht="39.950000000000003" customHeight="1" x14ac:dyDescent="0.25">
      <c r="U638" s="201"/>
      <c r="V638" s="201"/>
      <c r="W638" s="201"/>
      <c r="X638" s="201"/>
      <c r="Y638" s="201"/>
      <c r="Z638" s="201"/>
      <c r="AA638" s="201"/>
      <c r="AB638" s="201"/>
      <c r="AC638" s="201"/>
    </row>
    <row r="639" spans="21:29" ht="39.950000000000003" customHeight="1" x14ac:dyDescent="0.25">
      <c r="U639" s="201"/>
      <c r="V639" s="201"/>
      <c r="W639" s="201"/>
      <c r="X639" s="201"/>
      <c r="Y639" s="201"/>
      <c r="Z639" s="201"/>
      <c r="AA639" s="201"/>
      <c r="AB639" s="201"/>
      <c r="AC639" s="201"/>
    </row>
    <row r="640" spans="21:29" ht="39.950000000000003" customHeight="1" x14ac:dyDescent="0.25">
      <c r="U640" s="201"/>
      <c r="V640" s="201"/>
      <c r="W640" s="201"/>
      <c r="X640" s="201"/>
      <c r="Y640" s="201"/>
      <c r="Z640" s="201"/>
      <c r="AA640" s="201"/>
      <c r="AB640" s="201"/>
      <c r="AC640" s="201"/>
    </row>
    <row r="641" spans="21:29" ht="39.950000000000003" customHeight="1" x14ac:dyDescent="0.25">
      <c r="U641" s="201"/>
      <c r="V641" s="201"/>
      <c r="W641" s="201"/>
      <c r="X641" s="201"/>
      <c r="Y641" s="201"/>
      <c r="Z641" s="201"/>
      <c r="AA641" s="201"/>
      <c r="AB641" s="201"/>
      <c r="AC641" s="201"/>
    </row>
    <row r="642" spans="21:29" ht="39.950000000000003" customHeight="1" x14ac:dyDescent="0.25">
      <c r="U642" s="201"/>
      <c r="V642" s="201"/>
      <c r="W642" s="201"/>
      <c r="X642" s="201"/>
      <c r="Y642" s="201"/>
      <c r="Z642" s="201"/>
      <c r="AA642" s="201"/>
      <c r="AB642" s="201"/>
      <c r="AC642" s="201"/>
    </row>
    <row r="643" spans="21:29" ht="39.950000000000003" customHeight="1" x14ac:dyDescent="0.25">
      <c r="U643" s="201"/>
      <c r="V643" s="201"/>
      <c r="W643" s="201"/>
      <c r="X643" s="201"/>
      <c r="Y643" s="201"/>
      <c r="Z643" s="201"/>
      <c r="AA643" s="201"/>
      <c r="AB643" s="201"/>
      <c r="AC643" s="201"/>
    </row>
    <row r="644" spans="21:29" ht="39.950000000000003" customHeight="1" x14ac:dyDescent="0.25">
      <c r="U644" s="201"/>
      <c r="V644" s="201"/>
      <c r="W644" s="201"/>
      <c r="X644" s="201"/>
      <c r="Y644" s="201"/>
      <c r="Z644" s="201"/>
      <c r="AA644" s="201"/>
      <c r="AB644" s="201"/>
      <c r="AC644" s="201"/>
    </row>
    <row r="645" spans="21:29" ht="39.950000000000003" customHeight="1" x14ac:dyDescent="0.25">
      <c r="U645" s="201"/>
      <c r="V645" s="201"/>
      <c r="W645" s="201"/>
      <c r="X645" s="201"/>
      <c r="Y645" s="201"/>
      <c r="Z645" s="201"/>
      <c r="AA645" s="201"/>
      <c r="AB645" s="201"/>
      <c r="AC645" s="201"/>
    </row>
    <row r="646" spans="21:29" ht="39.950000000000003" customHeight="1" x14ac:dyDescent="0.25">
      <c r="U646" s="201"/>
      <c r="V646" s="201"/>
      <c r="W646" s="201"/>
      <c r="X646" s="201"/>
      <c r="Y646" s="201"/>
      <c r="Z646" s="201"/>
      <c r="AA646" s="201"/>
      <c r="AB646" s="201"/>
      <c r="AC646" s="201"/>
    </row>
    <row r="647" spans="21:29" ht="39.950000000000003" customHeight="1" x14ac:dyDescent="0.25">
      <c r="U647" s="201"/>
      <c r="V647" s="201"/>
      <c r="W647" s="201"/>
      <c r="X647" s="201"/>
      <c r="Y647" s="201"/>
      <c r="Z647" s="201"/>
      <c r="AA647" s="201"/>
      <c r="AB647" s="201"/>
      <c r="AC647" s="201"/>
    </row>
    <row r="648" spans="21:29" ht="39.950000000000003" customHeight="1" x14ac:dyDescent="0.25">
      <c r="U648" s="201"/>
      <c r="V648" s="201"/>
      <c r="W648" s="201"/>
      <c r="X648" s="201"/>
      <c r="Y648" s="201"/>
      <c r="Z648" s="201"/>
      <c r="AA648" s="201"/>
      <c r="AB648" s="201"/>
      <c r="AC648" s="201"/>
    </row>
    <row r="649" spans="21:29" ht="39.950000000000003" customHeight="1" x14ac:dyDescent="0.25">
      <c r="U649" s="201"/>
      <c r="V649" s="201"/>
      <c r="W649" s="201"/>
      <c r="X649" s="201"/>
      <c r="Y649" s="201"/>
      <c r="Z649" s="201"/>
      <c r="AA649" s="201"/>
      <c r="AB649" s="201"/>
      <c r="AC649" s="201"/>
    </row>
  </sheetData>
  <autoFilter ref="A3:T3" xr:uid="{D73F5CF8-7290-487C-A3FD-11714FBAC309}"/>
  <mergeCells count="43">
    <mergeCell ref="A42:A44"/>
    <mergeCell ref="B42:B44"/>
    <mergeCell ref="A46:A49"/>
    <mergeCell ref="B46:B49"/>
    <mergeCell ref="A50:A57"/>
    <mergeCell ref="B50:B57"/>
    <mergeCell ref="A24:A26"/>
    <mergeCell ref="B24:B26"/>
    <mergeCell ref="A27:A33"/>
    <mergeCell ref="B27:B33"/>
    <mergeCell ref="A34:A40"/>
    <mergeCell ref="B34:B40"/>
    <mergeCell ref="A8:A16"/>
    <mergeCell ref="B8:B16"/>
    <mergeCell ref="A17:A19"/>
    <mergeCell ref="B17:B19"/>
    <mergeCell ref="A21:A23"/>
    <mergeCell ref="B21:B23"/>
    <mergeCell ref="AJ1:AJ2"/>
    <mergeCell ref="AK1:AK2"/>
    <mergeCell ref="AL1:AL2"/>
    <mergeCell ref="A6:A7"/>
    <mergeCell ref="B6:B7"/>
    <mergeCell ref="AD1:AD2"/>
    <mergeCell ref="AE1:AE2"/>
    <mergeCell ref="AF1:AF2"/>
    <mergeCell ref="AG1:AG2"/>
    <mergeCell ref="AH1:AH2"/>
    <mergeCell ref="AI1:AI2"/>
    <mergeCell ref="X1:X2"/>
    <mergeCell ref="Y1:Y2"/>
    <mergeCell ref="Z1:Z2"/>
    <mergeCell ref="AA1:AA2"/>
    <mergeCell ref="AB1:AB2"/>
    <mergeCell ref="AC1:AC2"/>
    <mergeCell ref="A1:C1"/>
    <mergeCell ref="D1:J1"/>
    <mergeCell ref="K1:T1"/>
    <mergeCell ref="U1:U2"/>
    <mergeCell ref="V1:V2"/>
    <mergeCell ref="W1:W2"/>
    <mergeCell ref="K2:T2"/>
    <mergeCell ref="A2:J2"/>
  </mergeCells>
  <conditionalFormatting sqref="AD4:AF58">
    <cfRule type="cellIs" dxfId="5" priority="1" stopIfTrue="1" operator="greaterThan">
      <formula>0</formula>
    </cfRule>
    <cfRule type="cellIs" dxfId="4" priority="2" stopIfTrue="1" operator="greaterThan">
      <formula>0</formula>
    </cfRule>
    <cfRule type="cellIs" dxfId="3" priority="3" stopIfTrue="1" operator="greaterThan">
      <formula>0</formula>
    </cfRule>
  </conditionalFormatting>
  <hyperlinks>
    <hyperlink ref="E499" r:id="rId1" display="https://www.havan.com.br/mangueira-para-gas-de-cozinha-glp-1-20m-durin-05207.html" xr:uid="{C82820D4-E3C0-4191-A97F-5A32CB16AF39}"/>
  </hyperlinks>
  <pageMargins left="0.511811024" right="0.511811024" top="0.78740157499999996" bottom="0.78740157499999996" header="0.31496062000000002" footer="0.31496062000000002"/>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41E21F-46F6-4513-91CE-C0587394598C}">
  <sheetPr>
    <tabColor theme="7" tint="0.39997558519241921"/>
  </sheetPr>
  <dimension ref="A1:BS57"/>
  <sheetViews>
    <sheetView zoomScale="80" zoomScaleNormal="80" workbookViewId="0">
      <selection activeCell="B4" sqref="B4"/>
    </sheetView>
  </sheetViews>
  <sheetFormatPr defaultRowHeight="12.75" x14ac:dyDescent="0.2"/>
  <cols>
    <col min="2" max="2" width="22.5703125" customWidth="1"/>
    <col min="3" max="3" width="21.28515625" style="121" customWidth="1"/>
    <col min="4" max="7" width="10.7109375" style="121" customWidth="1"/>
    <col min="8" max="8" width="10.7109375" style="122" customWidth="1"/>
    <col min="9" max="9" width="18.140625" style="122" customWidth="1"/>
    <col min="10" max="11" width="9.140625" style="122"/>
    <col min="12" max="12" width="9.7109375" style="122" customWidth="1"/>
    <col min="13" max="15" width="9.140625" style="122"/>
    <col min="16" max="16" width="9.28515625" style="122" customWidth="1"/>
    <col min="17" max="18" width="9.140625" style="122"/>
    <col min="19" max="19" width="10.85546875" style="122" customWidth="1"/>
    <col min="20" max="22" width="9.140625" style="122"/>
    <col min="23" max="23" width="10.140625" style="122" customWidth="1"/>
    <col min="24" max="24" width="11.85546875" style="123" customWidth="1"/>
    <col min="25" max="25" width="19.140625" style="123" customWidth="1"/>
    <col min="26" max="26" width="9.140625" style="123"/>
    <col min="27" max="27" width="9.42578125" style="123" customWidth="1"/>
    <col min="28" max="28" width="10.7109375" style="123" customWidth="1"/>
    <col min="29" max="29" width="9.140625" style="123"/>
    <col min="30" max="30" width="9.42578125" style="123" customWidth="1"/>
    <col min="31" max="31" width="9.7109375" style="123" customWidth="1"/>
    <col min="32" max="32" width="11.42578125" style="123" customWidth="1"/>
    <col min="33" max="33" width="10.7109375" style="123" customWidth="1"/>
    <col min="34" max="34" width="9.42578125" style="123" customWidth="1"/>
    <col min="35" max="35" width="13" style="123" customWidth="1"/>
    <col min="36" max="36" width="11.28515625" style="123" customWidth="1"/>
    <col min="37" max="37" width="9.7109375" style="123" customWidth="1"/>
    <col min="38" max="38" width="9.28515625" style="123" customWidth="1"/>
    <col min="39" max="39" width="12.28515625" style="123" customWidth="1"/>
    <col min="40" max="40" width="11.85546875" customWidth="1"/>
    <col min="41" max="41" width="19.140625" customWidth="1"/>
    <col min="43" max="43" width="9.42578125" customWidth="1"/>
    <col min="44" max="44" width="10.7109375" customWidth="1"/>
    <col min="46" max="46" width="9.42578125" customWidth="1"/>
    <col min="47" max="47" width="10.7109375" customWidth="1"/>
    <col min="48" max="48" width="13.28515625" bestFit="1" customWidth="1"/>
    <col min="49" max="49" width="10.7109375" customWidth="1"/>
    <col min="50" max="50" width="9.42578125" customWidth="1"/>
    <col min="51" max="51" width="13" customWidth="1"/>
    <col min="52" max="52" width="11.28515625" customWidth="1"/>
    <col min="53" max="53" width="9.7109375" customWidth="1"/>
    <col min="54" max="54" width="9.28515625" customWidth="1"/>
    <col min="55" max="55" width="12.28515625" customWidth="1"/>
    <col min="56" max="56" width="12.85546875" customWidth="1"/>
    <col min="57" max="57" width="20" customWidth="1"/>
    <col min="59" max="59" width="10.5703125" customWidth="1"/>
    <col min="60" max="60" width="11.85546875" customWidth="1"/>
    <col min="61" max="61" width="10.140625" customWidth="1"/>
    <col min="62" max="62" width="10.5703125" customWidth="1"/>
    <col min="63" max="63" width="11.85546875" customWidth="1"/>
    <col min="64" max="64" width="13.5703125" customWidth="1"/>
    <col min="65" max="65" width="12.85546875" customWidth="1"/>
    <col min="66" max="66" width="11.5703125" customWidth="1"/>
    <col min="67" max="67" width="15.140625" customWidth="1"/>
    <col min="68" max="68" width="13.42578125" customWidth="1"/>
    <col min="69" max="69" width="11.85546875" customWidth="1"/>
    <col min="70" max="70" width="11.42578125" customWidth="1"/>
    <col min="71" max="71" width="14.42578125" customWidth="1"/>
  </cols>
  <sheetData>
    <row r="1" spans="1:71" x14ac:dyDescent="0.2">
      <c r="C1" s="288" t="s">
        <v>626</v>
      </c>
      <c r="D1" s="288"/>
      <c r="E1" s="288"/>
      <c r="F1" s="288"/>
      <c r="G1" s="288"/>
      <c r="H1" s="289" t="s">
        <v>643</v>
      </c>
      <c r="I1" s="289"/>
      <c r="J1" s="289"/>
      <c r="K1" s="289"/>
      <c r="L1" s="289"/>
      <c r="M1" s="289"/>
      <c r="N1" s="289"/>
      <c r="O1" s="289"/>
      <c r="P1" s="289"/>
      <c r="Q1" s="289"/>
      <c r="R1" s="289"/>
      <c r="S1" s="289"/>
      <c r="T1" s="289"/>
      <c r="U1" s="289"/>
      <c r="V1" s="289"/>
      <c r="W1" s="289"/>
      <c r="X1" s="290" t="s">
        <v>644</v>
      </c>
      <c r="Y1" s="290"/>
      <c r="Z1" s="290"/>
      <c r="AA1" s="290"/>
      <c r="AB1" s="290"/>
      <c r="AC1" s="290"/>
      <c r="AD1" s="290"/>
      <c r="AE1" s="290"/>
      <c r="AF1" s="290"/>
      <c r="AG1" s="290"/>
      <c r="AH1" s="290"/>
      <c r="AI1" s="290"/>
      <c r="AJ1" s="290"/>
      <c r="AK1" s="290"/>
      <c r="AL1" s="290"/>
      <c r="AM1" s="290"/>
      <c r="AN1" s="291" t="s">
        <v>645</v>
      </c>
      <c r="AO1" s="292"/>
      <c r="AP1" s="292"/>
      <c r="AQ1" s="292"/>
      <c r="AR1" s="292"/>
      <c r="AS1" s="292"/>
      <c r="AT1" s="292"/>
      <c r="AU1" s="292"/>
      <c r="AV1" s="292"/>
      <c r="AW1" s="292"/>
      <c r="AX1" s="292"/>
      <c r="AY1" s="292"/>
      <c r="AZ1" s="292"/>
      <c r="BA1" s="292"/>
      <c r="BB1" s="292"/>
      <c r="BC1" s="292"/>
      <c r="BD1" s="293" t="s">
        <v>650</v>
      </c>
      <c r="BE1" s="294"/>
      <c r="BF1" s="294"/>
      <c r="BG1" s="294"/>
      <c r="BH1" s="294"/>
      <c r="BI1" s="294"/>
      <c r="BJ1" s="294"/>
      <c r="BK1" s="294"/>
      <c r="BL1" s="294"/>
      <c r="BM1" s="294"/>
      <c r="BN1" s="294"/>
      <c r="BO1" s="294"/>
      <c r="BP1" s="294"/>
      <c r="BQ1" s="294"/>
      <c r="BR1" s="294"/>
      <c r="BS1" s="294"/>
    </row>
    <row r="2" spans="1:71" x14ac:dyDescent="0.2">
      <c r="A2" s="137" t="s">
        <v>620</v>
      </c>
      <c r="B2" s="125" t="s">
        <v>646</v>
      </c>
      <c r="C2" s="126" t="s">
        <v>621</v>
      </c>
      <c r="D2" s="126" t="s">
        <v>622</v>
      </c>
      <c r="E2" s="126" t="s">
        <v>623</v>
      </c>
      <c r="F2" s="126" t="s">
        <v>624</v>
      </c>
      <c r="G2" s="126" t="s">
        <v>625</v>
      </c>
      <c r="H2" s="127" t="s">
        <v>627</v>
      </c>
      <c r="I2" s="127" t="s">
        <v>628</v>
      </c>
      <c r="J2" s="127" t="s">
        <v>629</v>
      </c>
      <c r="K2" s="127" t="s">
        <v>630</v>
      </c>
      <c r="L2" s="127" t="s">
        <v>631</v>
      </c>
      <c r="M2" s="127" t="s">
        <v>632</v>
      </c>
      <c r="N2" s="127" t="s">
        <v>633</v>
      </c>
      <c r="O2" s="127" t="s">
        <v>634</v>
      </c>
      <c r="P2" s="127" t="s">
        <v>635</v>
      </c>
      <c r="Q2" s="127" t="s">
        <v>636</v>
      </c>
      <c r="R2" s="127" t="s">
        <v>637</v>
      </c>
      <c r="S2" s="127" t="s">
        <v>638</v>
      </c>
      <c r="T2" s="127" t="s">
        <v>639</v>
      </c>
      <c r="U2" s="127" t="s">
        <v>640</v>
      </c>
      <c r="V2" s="127" t="s">
        <v>641</v>
      </c>
      <c r="W2" s="127" t="s">
        <v>642</v>
      </c>
      <c r="X2" s="128" t="s">
        <v>667</v>
      </c>
      <c r="Y2" s="128" t="s">
        <v>668</v>
      </c>
      <c r="Z2" s="128" t="s">
        <v>669</v>
      </c>
      <c r="AA2" s="128" t="s">
        <v>670</v>
      </c>
      <c r="AB2" s="128" t="s">
        <v>671</v>
      </c>
      <c r="AC2" s="128" t="s">
        <v>672</v>
      </c>
      <c r="AD2" s="128" t="s">
        <v>673</v>
      </c>
      <c r="AE2" s="128" t="s">
        <v>674</v>
      </c>
      <c r="AF2" s="128" t="s">
        <v>675</v>
      </c>
      <c r="AG2" s="128" t="s">
        <v>676</v>
      </c>
      <c r="AH2" s="128" t="s">
        <v>677</v>
      </c>
      <c r="AI2" s="128" t="s">
        <v>678</v>
      </c>
      <c r="AJ2" s="128" t="s">
        <v>679</v>
      </c>
      <c r="AK2" s="128" t="s">
        <v>680</v>
      </c>
      <c r="AL2" s="128" t="s">
        <v>681</v>
      </c>
      <c r="AM2" s="128" t="s">
        <v>682</v>
      </c>
      <c r="AN2" s="143" t="s">
        <v>683</v>
      </c>
      <c r="AO2" s="143" t="s">
        <v>684</v>
      </c>
      <c r="AP2" s="143" t="s">
        <v>685</v>
      </c>
      <c r="AQ2" s="143" t="s">
        <v>686</v>
      </c>
      <c r="AR2" s="143" t="s">
        <v>687</v>
      </c>
      <c r="AS2" s="143" t="s">
        <v>688</v>
      </c>
      <c r="AT2" s="143" t="s">
        <v>689</v>
      </c>
      <c r="AU2" s="143" t="s">
        <v>690</v>
      </c>
      <c r="AV2" s="143" t="s">
        <v>691</v>
      </c>
      <c r="AW2" s="143" t="s">
        <v>692</v>
      </c>
      <c r="AX2" s="143" t="s">
        <v>693</v>
      </c>
      <c r="AY2" s="143" t="s">
        <v>694</v>
      </c>
      <c r="AZ2" s="143" t="s">
        <v>695</v>
      </c>
      <c r="BA2" s="143" t="s">
        <v>696</v>
      </c>
      <c r="BB2" s="143" t="s">
        <v>697</v>
      </c>
      <c r="BC2" s="144" t="s">
        <v>698</v>
      </c>
      <c r="BD2" s="142" t="s">
        <v>651</v>
      </c>
      <c r="BE2" s="142" t="s">
        <v>652</v>
      </c>
      <c r="BF2" s="142" t="s">
        <v>653</v>
      </c>
      <c r="BG2" s="142" t="s">
        <v>654</v>
      </c>
      <c r="BH2" s="142" t="s">
        <v>655</v>
      </c>
      <c r="BI2" s="142" t="s">
        <v>656</v>
      </c>
      <c r="BJ2" s="142" t="s">
        <v>657</v>
      </c>
      <c r="BK2" s="142" t="s">
        <v>658</v>
      </c>
      <c r="BL2" s="142" t="s">
        <v>659</v>
      </c>
      <c r="BM2" s="142" t="s">
        <v>660</v>
      </c>
      <c r="BN2" s="142" t="s">
        <v>661</v>
      </c>
      <c r="BO2" s="142" t="s">
        <v>662</v>
      </c>
      <c r="BP2" s="142" t="s">
        <v>663</v>
      </c>
      <c r="BQ2" s="142" t="s">
        <v>664</v>
      </c>
      <c r="BR2" s="142" t="s">
        <v>665</v>
      </c>
      <c r="BS2" s="142" t="s">
        <v>666</v>
      </c>
    </row>
    <row r="3" spans="1:71" x14ac:dyDescent="0.2">
      <c r="A3" s="138">
        <v>1</v>
      </c>
      <c r="B3" s="145">
        <f>GESTOR!L4/GESTOR!J4</f>
        <v>0.18390804597701149</v>
      </c>
      <c r="C3" s="129">
        <f>'(CARONA)'!W4/'(CARONA)'!G4</f>
        <v>1.8850574712643677</v>
      </c>
      <c r="D3" s="130">
        <f>'(CARONA)'!J4/'(CARONA)'!G4</f>
        <v>0.37931034482758619</v>
      </c>
      <c r="E3" s="130">
        <f>'(CARONA)'!M4/'(CARONA)'!G4</f>
        <v>0.4942528735632184</v>
      </c>
      <c r="F3" s="130">
        <f>'(CARONA)'!P4/'(CARONA)'!G4</f>
        <v>0.4942528735632184</v>
      </c>
      <c r="G3" s="130">
        <f>'(CARONA)'!S4/'(CARONA)'!G4</f>
        <v>0.4942528735632184</v>
      </c>
      <c r="H3" s="131">
        <f>'Reitoria-SETIC'!O4</f>
        <v>0</v>
      </c>
      <c r="I3" s="131">
        <f>'Reit - PROEX-PROPPG'!O4</f>
        <v>0</v>
      </c>
      <c r="J3" s="131">
        <f>'Reit - BU'!O4</f>
        <v>0</v>
      </c>
      <c r="K3" s="131">
        <f>ESAG!O4</f>
        <v>1</v>
      </c>
      <c r="L3" s="131">
        <f>CEART!O4</f>
        <v>0</v>
      </c>
      <c r="M3" s="131">
        <f>FAED!O4</f>
        <v>0</v>
      </c>
      <c r="N3" s="131">
        <f>CEAD!O4</f>
        <v>2</v>
      </c>
      <c r="O3" s="131">
        <f>CEFID!O4</f>
        <v>0</v>
      </c>
      <c r="P3" s="131">
        <f>CERES!O4</f>
        <v>0</v>
      </c>
      <c r="Q3" s="131">
        <f>CESFI!O4</f>
        <v>0</v>
      </c>
      <c r="R3" s="131">
        <f>CCT!O4</f>
        <v>1</v>
      </c>
      <c r="S3" s="131">
        <f>CEPLAN!O4</f>
        <v>12</v>
      </c>
      <c r="T3" s="131">
        <f>CEAVI!O4</f>
        <v>0</v>
      </c>
      <c r="U3" s="131">
        <f>CAV!O4</f>
        <v>0</v>
      </c>
      <c r="V3" s="131">
        <f>CEO!O4</f>
        <v>1</v>
      </c>
      <c r="W3" s="131">
        <f>CESMO!O4</f>
        <v>0</v>
      </c>
      <c r="X3" s="132">
        <f>'Reitoria-SETIC'!S4</f>
        <v>0</v>
      </c>
      <c r="Y3" s="132">
        <f>'Reit - PROEX-PROPPG'!S4</f>
        <v>0</v>
      </c>
      <c r="Z3" s="132">
        <f>'Reit - BU'!S4</f>
        <v>0</v>
      </c>
      <c r="AA3" s="132">
        <f>ESAG!S4</f>
        <v>5</v>
      </c>
      <c r="AB3" s="132">
        <f>CEART!S4</f>
        <v>0</v>
      </c>
      <c r="AC3" s="132">
        <f>FAED!S4</f>
        <v>3</v>
      </c>
      <c r="AD3" s="132">
        <f>CEAD!S4</f>
        <v>0</v>
      </c>
      <c r="AE3" s="132">
        <f>CEFID!S4</f>
        <v>0</v>
      </c>
      <c r="AF3" s="132">
        <f>CERES!S4</f>
        <v>1</v>
      </c>
      <c r="AG3" s="132">
        <f>CESFI!S4</f>
        <v>0</v>
      </c>
      <c r="AH3" s="132">
        <f>CCT!S4</f>
        <v>6</v>
      </c>
      <c r="AI3" s="132">
        <f>CEPLAN!S4</f>
        <v>50</v>
      </c>
      <c r="AJ3" s="132">
        <f>CEAVI!S4</f>
        <v>0</v>
      </c>
      <c r="AK3" s="132">
        <f>CAV!S4</f>
        <v>0</v>
      </c>
      <c r="AL3" s="132">
        <f>CEO!S4</f>
        <v>4</v>
      </c>
      <c r="AM3" s="132">
        <f>CESMO!S4</f>
        <v>2</v>
      </c>
      <c r="AN3" s="146">
        <f>'Reitoria-SETIC'!L4</f>
        <v>0</v>
      </c>
      <c r="AO3" s="146">
        <f>'Reit - PROEX-PROPPG'!L4</f>
        <v>0</v>
      </c>
      <c r="AP3" s="146">
        <f>'Reit - BU'!L4</f>
        <v>0</v>
      </c>
      <c r="AQ3" s="146">
        <f>ESAG!L4</f>
        <v>0</v>
      </c>
      <c r="AR3" s="146">
        <f>CEART!L4</f>
        <v>0</v>
      </c>
      <c r="AS3" s="146">
        <f>FAED!L4</f>
        <v>0</v>
      </c>
      <c r="AT3" s="146">
        <f>CEAD!L4</f>
        <v>10</v>
      </c>
      <c r="AU3" s="146">
        <f>CEFID!L4</f>
        <v>0</v>
      </c>
      <c r="AV3" s="146">
        <f>CERES!L4</f>
        <v>0</v>
      </c>
      <c r="AW3" s="146">
        <f>CESFI!L4</f>
        <v>0</v>
      </c>
      <c r="AX3" s="146">
        <f>CCT!L4</f>
        <v>1</v>
      </c>
      <c r="AY3" s="146">
        <f>CEPLAN!L4</f>
        <v>0</v>
      </c>
      <c r="AZ3" s="146">
        <f>CEAVI!L4</f>
        <v>3</v>
      </c>
      <c r="BA3" s="146">
        <f>CAV!L4</f>
        <v>2</v>
      </c>
      <c r="BB3" s="146">
        <f>CEO!L4</f>
        <v>0</v>
      </c>
      <c r="BC3" s="147">
        <f>CESMO!L4</f>
        <v>0</v>
      </c>
      <c r="BD3" s="152">
        <f>IF('Reitoria-SETIC'!K4 = 0,0,'Reitoria-SETIC'!M4/'Reitoria-SETIC'!K4)</f>
        <v>0</v>
      </c>
      <c r="BE3" s="152">
        <f>IF('Reit - PROEX-PROPPG'!K4 = 0,0,'Reit - PROEX-PROPPG'!M4/'Reit - PROEX-PROPPG'!K4)</f>
        <v>0</v>
      </c>
      <c r="BF3" s="152">
        <f>IF('Reit - BU'!K4 = 0,0,'Reit - BU'!M4/'Reit - BU'!K4)</f>
        <v>0</v>
      </c>
      <c r="BG3" s="152">
        <f>IF(ESAG!K4 = 0,0,ESAG!M4/ESAG!K4)</f>
        <v>0</v>
      </c>
      <c r="BH3" s="152">
        <f>IF(CEART!K4 = 0,0,CEART!M4/CEART!K4)</f>
        <v>0</v>
      </c>
      <c r="BI3" s="152">
        <f>IF(FAED!K4 = 0,0,FAED!M4/FAED!K4)</f>
        <v>0</v>
      </c>
      <c r="BJ3" s="152">
        <f>IF(CEAD!K4 = 0,0,CEAD!M4/CEAD!K4)</f>
        <v>1</v>
      </c>
      <c r="BK3" s="152">
        <f>IF(CEFID!K4 = 0,0,CEFID!M4/CEFID!K4)</f>
        <v>0</v>
      </c>
      <c r="BL3" s="152">
        <f>IF(CERES!K4 = 0,0,CERES!M4/CERES!K4)</f>
        <v>0</v>
      </c>
      <c r="BM3" s="152">
        <f>IF(CESFI!K4 = 0,0,CESFI!M4/CESFI!K4)</f>
        <v>0</v>
      </c>
      <c r="BN3" s="152">
        <f>IF(CCT!K4 = 0,0,CCT!M4/CCT!K4)</f>
        <v>0.14285714285714285</v>
      </c>
      <c r="BO3" s="152">
        <f>IF(CEPLAN!K4 = 0,0,CEPLAN!M4/CEPLAN!K4)</f>
        <v>0</v>
      </c>
      <c r="BP3" s="152">
        <f>IF(CEAVI!K4 = 0,0,CEAVI!M4/CEAVI!K4)</f>
        <v>1</v>
      </c>
      <c r="BQ3" s="152">
        <f>IF(CAV!K4 = 0,0,CAV!M4/CAV!K4)</f>
        <v>1</v>
      </c>
      <c r="BR3" s="152">
        <f>IF(CEO!K4 = 0,0,CEO!M4/CEO!K4)</f>
        <v>0</v>
      </c>
      <c r="BS3" s="152">
        <f>IF(CESMO!K4 = 0,0,CESMO!M4/CESMO!K4)</f>
        <v>0</v>
      </c>
    </row>
    <row r="4" spans="1:71" x14ac:dyDescent="0.2">
      <c r="A4" s="139">
        <v>2</v>
      </c>
      <c r="B4" s="148">
        <f>GESTOR!L5/GESTOR!J5</f>
        <v>0.69090909090909092</v>
      </c>
      <c r="C4" s="129">
        <f>'(CARONA)'!W5/'(CARONA)'!G5</f>
        <v>2</v>
      </c>
      <c r="D4" s="130">
        <f>'(CARONA)'!J5/'(CARONA)'!G5</f>
        <v>0.4987012987012987</v>
      </c>
      <c r="E4" s="130">
        <f>'(CARONA)'!M5/'(CARONA)'!G5</f>
        <v>0.4987012987012987</v>
      </c>
      <c r="F4" s="130">
        <f>'(CARONA)'!P5/'(CARONA)'!G5</f>
        <v>0.4987012987012987</v>
      </c>
      <c r="G4" s="130">
        <f>'(CARONA)'!S5/'(CARONA)'!G5</f>
        <v>0.4987012987012987</v>
      </c>
      <c r="H4" s="131">
        <f>'Reitoria-SETIC'!O5</f>
        <v>12</v>
      </c>
      <c r="I4" s="131">
        <f>'Reit - PROEX-PROPPG'!O5</f>
        <v>0</v>
      </c>
      <c r="J4" s="131">
        <f>'Reit - BU'!O5</f>
        <v>0</v>
      </c>
      <c r="K4" s="131">
        <f>ESAG!O5</f>
        <v>2</v>
      </c>
      <c r="L4" s="131">
        <f>CEART!O5</f>
        <v>9</v>
      </c>
      <c r="M4" s="131">
        <f>FAED!O5</f>
        <v>3</v>
      </c>
      <c r="N4" s="131">
        <f>CEAD!O5</f>
        <v>12</v>
      </c>
      <c r="O4" s="131">
        <f>CEFID!O5</f>
        <v>7</v>
      </c>
      <c r="P4" s="131">
        <f>CERES!O5</f>
        <v>6</v>
      </c>
      <c r="Q4" s="131">
        <f>CESFI!O5</f>
        <v>3</v>
      </c>
      <c r="R4" s="131">
        <f>CCT!O5</f>
        <v>11</v>
      </c>
      <c r="S4" s="131">
        <f>CEPLAN!O5</f>
        <v>12</v>
      </c>
      <c r="T4" s="131">
        <f>CEAVI!O5</f>
        <v>5</v>
      </c>
      <c r="U4" s="131">
        <f>CAV!O5</f>
        <v>0</v>
      </c>
      <c r="V4" s="131">
        <f>CEO!O5</f>
        <v>6</v>
      </c>
      <c r="W4" s="131">
        <f>CESMO!O5</f>
        <v>5</v>
      </c>
      <c r="X4" s="132">
        <f>'Reitoria-SETIC'!S5</f>
        <v>0</v>
      </c>
      <c r="Y4" s="132">
        <f>'Reit - PROEX-PROPPG'!S5</f>
        <v>0</v>
      </c>
      <c r="Z4" s="132">
        <f>'Reit - BU'!S5</f>
        <v>0</v>
      </c>
      <c r="AA4" s="132">
        <f>ESAG!S5</f>
        <v>10</v>
      </c>
      <c r="AB4" s="132">
        <f>CEART!S5</f>
        <v>31</v>
      </c>
      <c r="AC4" s="132">
        <f>FAED!S5</f>
        <v>0</v>
      </c>
      <c r="AD4" s="132">
        <f>CEAD!S5</f>
        <v>0</v>
      </c>
      <c r="AE4" s="132">
        <f>CEFID!S5</f>
        <v>0</v>
      </c>
      <c r="AF4" s="132">
        <f>CERES!S5</f>
        <v>1</v>
      </c>
      <c r="AG4" s="132">
        <f>CESFI!S5</f>
        <v>6</v>
      </c>
      <c r="AH4" s="132">
        <f>CCT!S5</f>
        <v>26</v>
      </c>
      <c r="AI4" s="132">
        <f>CEPLAN!S5</f>
        <v>20</v>
      </c>
      <c r="AJ4" s="132">
        <f>CEAVI!S5</f>
        <v>0</v>
      </c>
      <c r="AK4" s="132">
        <f>CAV!S5</f>
        <v>0</v>
      </c>
      <c r="AL4" s="132">
        <f>CEO!S5</f>
        <v>15</v>
      </c>
      <c r="AM4" s="132">
        <f>CESMO!S5</f>
        <v>10</v>
      </c>
      <c r="AN4" s="146">
        <f>'Reitoria-SETIC'!L5</f>
        <v>48</v>
      </c>
      <c r="AO4" s="146">
        <f>'Reit - PROEX-PROPPG'!L5</f>
        <v>0</v>
      </c>
      <c r="AP4" s="146">
        <f>'Reit - BU'!L5</f>
        <v>0</v>
      </c>
      <c r="AQ4" s="146">
        <f>ESAG!L5</f>
        <v>0</v>
      </c>
      <c r="AR4" s="146">
        <f>CEART!L5</f>
        <v>5</v>
      </c>
      <c r="AS4" s="146">
        <f>FAED!L5</f>
        <v>12</v>
      </c>
      <c r="AT4" s="146">
        <f>CEAD!L5</f>
        <v>50</v>
      </c>
      <c r="AU4" s="146">
        <f>CEFID!L5</f>
        <v>30</v>
      </c>
      <c r="AV4" s="146">
        <f>CERES!L5</f>
        <v>26</v>
      </c>
      <c r="AW4" s="146">
        <f>CESFI!L5</f>
        <v>6</v>
      </c>
      <c r="AX4" s="146">
        <f>CCT!L5</f>
        <v>19</v>
      </c>
      <c r="AY4" s="146">
        <f>CEPLAN!L5</f>
        <v>30</v>
      </c>
      <c r="AZ4" s="146">
        <f>CEAVI!L5</f>
        <v>20</v>
      </c>
      <c r="BA4" s="146">
        <f>CAV!L5</f>
        <v>0</v>
      </c>
      <c r="BB4" s="146">
        <f>CEO!L5</f>
        <v>10</v>
      </c>
      <c r="BC4" s="147">
        <f>CESMO!L5</f>
        <v>10</v>
      </c>
      <c r="BD4" s="152">
        <f>IF('Reitoria-SETIC'!K5 = 0,0,'Reitoria-SETIC'!M5/'Reitoria-SETIC'!K5)</f>
        <v>1</v>
      </c>
      <c r="BE4" s="152">
        <f>IF('Reit - PROEX-PROPPG'!K5 = 0,0,'Reit - PROEX-PROPPG'!M5/'Reit - PROEX-PROPPG'!K5)</f>
        <v>0</v>
      </c>
      <c r="BF4" s="152">
        <f>IF('Reit - BU'!K5 = 0,0,'Reit - BU'!M5/'Reit - BU'!K5)</f>
        <v>0</v>
      </c>
      <c r="BG4" s="152">
        <f>IF(ESAG!K5 = 0,0,ESAG!M5/ESAG!K5)</f>
        <v>0</v>
      </c>
      <c r="BH4" s="152">
        <f>IF(CEART!K5 = 0,0,CEART!M5/CEART!K5)</f>
        <v>0.1388888888888889</v>
      </c>
      <c r="BI4" s="152">
        <f>IF(FAED!K5 = 0,0,FAED!M5/FAED!K5)</f>
        <v>1</v>
      </c>
      <c r="BJ4" s="152">
        <f>IF(CEAD!K5 = 0,0,CEAD!M5/CEAD!K5)</f>
        <v>1</v>
      </c>
      <c r="BK4" s="152">
        <f>IF(CEFID!K5 = 0,0,CEFID!M5/CEFID!K5)</f>
        <v>1</v>
      </c>
      <c r="BL4" s="152">
        <f>IF(CERES!K5 = 0,0,CERES!M5/CERES!K5)</f>
        <v>0.96296296296296291</v>
      </c>
      <c r="BM4" s="152">
        <f>IF(CESFI!K5 = 0,0,CESFI!M5/CESFI!K5)</f>
        <v>0.5</v>
      </c>
      <c r="BN4" s="152">
        <f>IF(CCT!K5 = 0,0,CCT!M5/CCT!K5)</f>
        <v>0.42222222222222222</v>
      </c>
      <c r="BO4" s="152">
        <f>IF(CEPLAN!K5 = 0,0,CEPLAN!M5/CEPLAN!K5)</f>
        <v>0.6</v>
      </c>
      <c r="BP4" s="152">
        <f>IF(CEAVI!K5 = 0,0,CEAVI!M5/CEAVI!K5)</f>
        <v>1</v>
      </c>
      <c r="BQ4" s="152">
        <f>IF(CAV!K5 = 0,0,CAV!M5/CAV!K5)</f>
        <v>0</v>
      </c>
      <c r="BR4" s="152">
        <f>IF(CEO!K5 = 0,0,CEO!M5/CEO!K5)</f>
        <v>0.4</v>
      </c>
      <c r="BS4" s="152">
        <f>IF(CESMO!K5 = 0,0,CESMO!M5/CESMO!K5)</f>
        <v>0.5</v>
      </c>
    </row>
    <row r="5" spans="1:71" x14ac:dyDescent="0.2">
      <c r="A5" s="138">
        <v>3</v>
      </c>
      <c r="B5" s="145">
        <f>GESTOR!L6/GESTOR!J6</f>
        <v>0.43181818181818182</v>
      </c>
      <c r="C5" s="129">
        <f>'(CARONA)'!W6/'(CARONA)'!G6</f>
        <v>2</v>
      </c>
      <c r="D5" s="130">
        <f>'(CARONA)'!J6/'(CARONA)'!G6</f>
        <v>0.5</v>
      </c>
      <c r="E5" s="130">
        <f>'(CARONA)'!M6/'(CARONA)'!G6</f>
        <v>0.5</v>
      </c>
      <c r="F5" s="130">
        <f>'(CARONA)'!P6/'(CARONA)'!G6</f>
        <v>0.5</v>
      </c>
      <c r="G5" s="130">
        <f>'(CARONA)'!S6/'(CARONA)'!G6</f>
        <v>0.5</v>
      </c>
      <c r="H5" s="131">
        <f>'Reitoria-SETIC'!O6</f>
        <v>12</v>
      </c>
      <c r="I5" s="131">
        <f>'Reit - PROEX-PROPPG'!O6</f>
        <v>0</v>
      </c>
      <c r="J5" s="131">
        <f>'Reit - BU'!O6</f>
        <v>0</v>
      </c>
      <c r="K5" s="131">
        <f>ESAG!O6</f>
        <v>0</v>
      </c>
      <c r="L5" s="131">
        <f>CEART!O6</f>
        <v>0</v>
      </c>
      <c r="M5" s="131">
        <f>FAED!O6</f>
        <v>3</v>
      </c>
      <c r="N5" s="131">
        <f>CEAD!O6</f>
        <v>5</v>
      </c>
      <c r="O5" s="131">
        <f>CEFID!O6</f>
        <v>7</v>
      </c>
      <c r="P5" s="131">
        <f>CERES!O6</f>
        <v>20</v>
      </c>
      <c r="Q5" s="131">
        <f>CESFI!O6</f>
        <v>0</v>
      </c>
      <c r="R5" s="131">
        <f>CCT!O6</f>
        <v>12</v>
      </c>
      <c r="S5" s="131">
        <f>CEPLAN!O6</f>
        <v>25</v>
      </c>
      <c r="T5" s="131">
        <f>CEAVI!O6</f>
        <v>7</v>
      </c>
      <c r="U5" s="131">
        <f>CAV!O6</f>
        <v>5</v>
      </c>
      <c r="V5" s="131">
        <f>CEO!O6</f>
        <v>7</v>
      </c>
      <c r="W5" s="131">
        <f>CESMO!O6</f>
        <v>15</v>
      </c>
      <c r="X5" s="132">
        <f>'Reitoria-SETIC'!S6</f>
        <v>0</v>
      </c>
      <c r="Y5" s="132">
        <f>'Reit - PROEX-PROPPG'!S6</f>
        <v>0</v>
      </c>
      <c r="Z5" s="132">
        <f>'Reit - BU'!S6</f>
        <v>0</v>
      </c>
      <c r="AA5" s="132">
        <f>ESAG!S6</f>
        <v>0</v>
      </c>
      <c r="AB5" s="132">
        <f>CEART!S6</f>
        <v>0</v>
      </c>
      <c r="AC5" s="132">
        <f>FAED!S6</f>
        <v>15</v>
      </c>
      <c r="AD5" s="132">
        <f>CEAD!S6</f>
        <v>15</v>
      </c>
      <c r="AE5" s="132">
        <f>CEFID!S6</f>
        <v>30</v>
      </c>
      <c r="AF5" s="132">
        <f>CERES!S6</f>
        <v>0</v>
      </c>
      <c r="AG5" s="132">
        <f>CESFI!S6</f>
        <v>0</v>
      </c>
      <c r="AH5" s="132">
        <f>CCT!S6</f>
        <v>20</v>
      </c>
      <c r="AI5" s="132">
        <f>CEPLAN!S6</f>
        <v>95</v>
      </c>
      <c r="AJ5" s="132">
        <f>CEAVI!S6</f>
        <v>30</v>
      </c>
      <c r="AK5" s="132">
        <f>CAV!S6</f>
        <v>0</v>
      </c>
      <c r="AL5" s="132">
        <f>CEO!S6</f>
        <v>20</v>
      </c>
      <c r="AM5" s="132">
        <f>CESMO!S6</f>
        <v>50</v>
      </c>
      <c r="AN5" s="146">
        <f>'Reitoria-SETIC'!L6</f>
        <v>48</v>
      </c>
      <c r="AO5" s="146">
        <f>'Reit - PROEX-PROPPG'!L6</f>
        <v>0</v>
      </c>
      <c r="AP5" s="146">
        <f>'Reit - BU'!L6</f>
        <v>0</v>
      </c>
      <c r="AQ5" s="146">
        <f>ESAG!L6</f>
        <v>0</v>
      </c>
      <c r="AR5" s="146">
        <f>CEART!L6</f>
        <v>0</v>
      </c>
      <c r="AS5" s="146">
        <f>FAED!L6</f>
        <v>0</v>
      </c>
      <c r="AT5" s="146">
        <f>CEAD!L6</f>
        <v>0</v>
      </c>
      <c r="AU5" s="146">
        <f>CEFID!L6</f>
        <v>0</v>
      </c>
      <c r="AV5" s="146">
        <f>CERES!L6</f>
        <v>80</v>
      </c>
      <c r="AW5" s="146">
        <f>CESFI!L6</f>
        <v>10</v>
      </c>
      <c r="AX5" s="146">
        <f>CCT!L6</f>
        <v>30</v>
      </c>
      <c r="AY5" s="146">
        <f>CEPLAN!L6</f>
        <v>0</v>
      </c>
      <c r="AZ5" s="146">
        <f>CEAVI!L6</f>
        <v>0</v>
      </c>
      <c r="BA5" s="146">
        <f>CAV!L6</f>
        <v>21</v>
      </c>
      <c r="BB5" s="146">
        <f>CEO!L6</f>
        <v>10</v>
      </c>
      <c r="BC5" s="147">
        <f>CESMO!L6</f>
        <v>10</v>
      </c>
      <c r="BD5" s="152">
        <f>IF('Reitoria-SETIC'!K6 = 0,0,'Reitoria-SETIC'!M6/'Reitoria-SETIC'!K6)</f>
        <v>1</v>
      </c>
      <c r="BE5" s="152">
        <f>IF('Reit - PROEX-PROPPG'!K6 = 0,0,'Reit - PROEX-PROPPG'!M6/'Reit - PROEX-PROPPG'!K6)</f>
        <v>0</v>
      </c>
      <c r="BF5" s="152">
        <f>IF('Reit - BU'!K6 = 0,0,'Reit - BU'!M6/'Reit - BU'!K6)</f>
        <v>0</v>
      </c>
      <c r="BG5" s="152">
        <f>IF(ESAG!K6 = 0,0,ESAG!M6/ESAG!K6)</f>
        <v>0</v>
      </c>
      <c r="BH5" s="152">
        <f>IF(CEART!K6 = 0,0,CEART!M6/CEART!K6)</f>
        <v>0</v>
      </c>
      <c r="BI5" s="152">
        <f>IF(FAED!K6 = 0,0,FAED!M6/FAED!K6)</f>
        <v>0</v>
      </c>
      <c r="BJ5" s="152">
        <f>IF(CEAD!K6 = 0,0,CEAD!M6/CEAD!K6)</f>
        <v>0</v>
      </c>
      <c r="BK5" s="152">
        <f>IF(CEFID!K6 = 0,0,CEFID!M6/CEFID!K6)</f>
        <v>0</v>
      </c>
      <c r="BL5" s="152">
        <f>IF(CERES!K6 = 0,0,CERES!M6/CERES!K6)</f>
        <v>1</v>
      </c>
      <c r="BM5" s="152">
        <f>IF(CESFI!K6 = 0,0,CESFI!M6/CESFI!K6)</f>
        <v>0</v>
      </c>
      <c r="BN5" s="152">
        <f>IF(CCT!K6 = 0,0,CCT!M6/CCT!K6)</f>
        <v>0.6</v>
      </c>
      <c r="BO5" s="152">
        <f>IF(CEPLAN!K6 = 0,0,CEPLAN!M6/CEPLAN!K6)</f>
        <v>0</v>
      </c>
      <c r="BP5" s="152">
        <f>IF(CEAVI!K6 = 0,0,CEAVI!M6/CEAVI!K6)</f>
        <v>0</v>
      </c>
      <c r="BQ5" s="152">
        <f>IF(CAV!K6 = 0,0,CAV!M6/CAV!K6)</f>
        <v>1</v>
      </c>
      <c r="BR5" s="152">
        <f>IF(CEO!K6 = 0,0,CEO!M6/CEO!K6)</f>
        <v>0.33333333333333331</v>
      </c>
      <c r="BS5" s="152">
        <f>IF(CESMO!K6 = 0,0,CESMO!M6/CESMO!K6)</f>
        <v>0.16666666666666666</v>
      </c>
    </row>
    <row r="6" spans="1:71" x14ac:dyDescent="0.2">
      <c r="A6" s="139">
        <v>4</v>
      </c>
      <c r="B6" s="148">
        <f>GESTOR!L7/GESTOR!J7</f>
        <v>0.30327868852459017</v>
      </c>
      <c r="C6" s="129">
        <f>'(CARONA)'!W7/'(CARONA)'!G7</f>
        <v>2</v>
      </c>
      <c r="D6" s="130">
        <f>'(CARONA)'!J7/'(CARONA)'!G7</f>
        <v>0.5</v>
      </c>
      <c r="E6" s="130">
        <f>'(CARONA)'!M7/'(CARONA)'!G7</f>
        <v>0.5</v>
      </c>
      <c r="F6" s="130">
        <f>'(CARONA)'!P7/'(CARONA)'!G7</f>
        <v>0.5</v>
      </c>
      <c r="G6" s="130">
        <f>'(CARONA)'!S7/'(CARONA)'!G7</f>
        <v>0.5</v>
      </c>
      <c r="H6" s="131">
        <f>'Reitoria-SETIC'!O7</f>
        <v>12</v>
      </c>
      <c r="I6" s="131">
        <f>'Reit - PROEX-PROPPG'!O7</f>
        <v>0</v>
      </c>
      <c r="J6" s="131">
        <f>'Reit - BU'!O7</f>
        <v>0</v>
      </c>
      <c r="K6" s="131">
        <f>ESAG!O7</f>
        <v>7</v>
      </c>
      <c r="L6" s="131">
        <f>CEART!O7</f>
        <v>25</v>
      </c>
      <c r="M6" s="131">
        <f>FAED!O7</f>
        <v>1</v>
      </c>
      <c r="N6" s="131">
        <f>CEAD!O7</f>
        <v>10</v>
      </c>
      <c r="O6" s="131">
        <f>CEFID!O7</f>
        <v>7</v>
      </c>
      <c r="P6" s="131">
        <f>CERES!O7</f>
        <v>20</v>
      </c>
      <c r="Q6" s="131">
        <f>CESFI!O7</f>
        <v>3</v>
      </c>
      <c r="R6" s="131">
        <f>CCT!O7</f>
        <v>15</v>
      </c>
      <c r="S6" s="131">
        <f>CEPLAN!O7</f>
        <v>62</v>
      </c>
      <c r="T6" s="131">
        <f>CEAVI!O7</f>
        <v>15</v>
      </c>
      <c r="U6" s="131">
        <f>CAV!O7</f>
        <v>6</v>
      </c>
      <c r="V6" s="131">
        <f>CEO!O7</f>
        <v>12</v>
      </c>
      <c r="W6" s="131">
        <f>CESMO!O7</f>
        <v>15</v>
      </c>
      <c r="X6" s="132">
        <f>'Reitoria-SETIC'!S7</f>
        <v>0</v>
      </c>
      <c r="Y6" s="132">
        <f>'Reit - PROEX-PROPPG'!S7</f>
        <v>0</v>
      </c>
      <c r="Z6" s="132">
        <f>'Reit - BU'!S7</f>
        <v>0</v>
      </c>
      <c r="AA6" s="132">
        <f>ESAG!S7</f>
        <v>30</v>
      </c>
      <c r="AB6" s="132">
        <f>CEART!S7</f>
        <v>80</v>
      </c>
      <c r="AC6" s="132">
        <f>FAED!S7</f>
        <v>7</v>
      </c>
      <c r="AD6" s="132">
        <f>CEAD!S7</f>
        <v>40</v>
      </c>
      <c r="AE6" s="132">
        <f>CEFID!S7</f>
        <v>30</v>
      </c>
      <c r="AF6" s="132">
        <f>CERES!S7</f>
        <v>0</v>
      </c>
      <c r="AG6" s="132">
        <f>CESFI!S7</f>
        <v>0</v>
      </c>
      <c r="AH6" s="132">
        <f>CCT!S7</f>
        <v>28</v>
      </c>
      <c r="AI6" s="132">
        <f>CEPLAN!S7</f>
        <v>250</v>
      </c>
      <c r="AJ6" s="132">
        <f>CEAVI!S7</f>
        <v>60</v>
      </c>
      <c r="AK6" s="132">
        <f>CAV!S7</f>
        <v>0</v>
      </c>
      <c r="AL6" s="132">
        <f>CEO!S7</f>
        <v>20</v>
      </c>
      <c r="AM6" s="132">
        <f>CESMO!S7</f>
        <v>50</v>
      </c>
      <c r="AN6" s="146">
        <f>'Reitoria-SETIC'!L7</f>
        <v>48</v>
      </c>
      <c r="AO6" s="146">
        <f>'Reit - PROEX-PROPPG'!L7</f>
        <v>0</v>
      </c>
      <c r="AP6" s="146">
        <f>'Reit - BU'!L7</f>
        <v>0</v>
      </c>
      <c r="AQ6" s="146">
        <f>ESAG!L7</f>
        <v>0</v>
      </c>
      <c r="AR6" s="146">
        <f>CEART!L7</f>
        <v>20</v>
      </c>
      <c r="AS6" s="146">
        <f>FAED!L7</f>
        <v>0</v>
      </c>
      <c r="AT6" s="146">
        <f>CEAD!L7</f>
        <v>0</v>
      </c>
      <c r="AU6" s="146">
        <f>CEFID!L7</f>
        <v>0</v>
      </c>
      <c r="AV6" s="146">
        <f>CERES!L7</f>
        <v>80</v>
      </c>
      <c r="AW6" s="146">
        <f>CESFI!L7</f>
        <v>15</v>
      </c>
      <c r="AX6" s="146">
        <f>CCT!L7</f>
        <v>32</v>
      </c>
      <c r="AY6" s="146">
        <f>CEPLAN!L7</f>
        <v>0</v>
      </c>
      <c r="AZ6" s="146">
        <f>CEAVI!L7</f>
        <v>0</v>
      </c>
      <c r="BA6" s="146">
        <f>CAV!L7</f>
        <v>24</v>
      </c>
      <c r="BB6" s="146">
        <f>CEO!L7</f>
        <v>30</v>
      </c>
      <c r="BC6" s="147">
        <f>CESMO!L7</f>
        <v>10</v>
      </c>
      <c r="BD6" s="152">
        <f>IF('Reitoria-SETIC'!K7 = 0,0,'Reitoria-SETIC'!M7/'Reitoria-SETIC'!K7)</f>
        <v>1</v>
      </c>
      <c r="BE6" s="152">
        <f>IF('Reit - PROEX-PROPPG'!K7 = 0,0,'Reit - PROEX-PROPPG'!M7/'Reit - PROEX-PROPPG'!K7)</f>
        <v>0</v>
      </c>
      <c r="BF6" s="152">
        <f>IF('Reit - BU'!K7 = 0,0,'Reit - BU'!M7/'Reit - BU'!K7)</f>
        <v>0</v>
      </c>
      <c r="BG6" s="152">
        <f>IF(ESAG!K7 = 0,0,ESAG!M7/ESAG!K7)</f>
        <v>0</v>
      </c>
      <c r="BH6" s="152">
        <f>IF(CEART!K7 = 0,0,CEART!M7/CEART!K7)</f>
        <v>0.2</v>
      </c>
      <c r="BI6" s="152">
        <f>IF(FAED!K7 = 0,0,FAED!M7/FAED!K7)</f>
        <v>0</v>
      </c>
      <c r="BJ6" s="152">
        <f>IF(CEAD!K7 = 0,0,CEAD!M7/CEAD!K7)</f>
        <v>0</v>
      </c>
      <c r="BK6" s="152">
        <f>IF(CEFID!K7 = 0,0,CEFID!M7/CEFID!K7)</f>
        <v>0</v>
      </c>
      <c r="BL6" s="152">
        <f>IF(CERES!K7 = 0,0,CERES!M7/CERES!K7)</f>
        <v>1</v>
      </c>
      <c r="BM6" s="152">
        <f>IF(CESFI!K7 = 0,0,CESFI!M7/CESFI!K7)</f>
        <v>1</v>
      </c>
      <c r="BN6" s="152">
        <f>IF(CCT!K7 = 0,0,CCT!M7/CCT!K7)</f>
        <v>0.53333333333333333</v>
      </c>
      <c r="BO6" s="152">
        <f>IF(CEPLAN!K7 = 0,0,CEPLAN!M7/CEPLAN!K7)</f>
        <v>0</v>
      </c>
      <c r="BP6" s="152">
        <f>IF(CEAVI!K7 = 0,0,CEAVI!M7/CEAVI!K7)</f>
        <v>0</v>
      </c>
      <c r="BQ6" s="152">
        <f>IF(CAV!K7 = 0,0,CAV!M7/CAV!K7)</f>
        <v>1</v>
      </c>
      <c r="BR6" s="152">
        <f>IF(CEO!K7 = 0,0,CEO!M7/CEO!K7)</f>
        <v>0.6</v>
      </c>
      <c r="BS6" s="152">
        <f>IF(CESMO!K7 = 0,0,CESMO!M7/CESMO!K7)</f>
        <v>0.16666666666666666</v>
      </c>
    </row>
    <row r="7" spans="1:71" x14ac:dyDescent="0.2">
      <c r="A7" s="138">
        <v>5</v>
      </c>
      <c r="B7" s="145">
        <f>GESTOR!L8/GESTOR!J8</f>
        <v>0.29617304492512481</v>
      </c>
      <c r="C7" s="129">
        <f>'(CARONA)'!W8/'(CARONA)'!G8</f>
        <v>1.6339434276206324</v>
      </c>
      <c r="D7" s="130">
        <f>'(CARONA)'!J8/'(CARONA)'!G8</f>
        <v>0.29950083194675542</v>
      </c>
      <c r="E7" s="130">
        <f>'(CARONA)'!M8/'(CARONA)'!G8</f>
        <v>0.33277870216306155</v>
      </c>
      <c r="F7" s="130">
        <f>'(CARONA)'!P8/'(CARONA)'!G8</f>
        <v>0.49916805324459235</v>
      </c>
      <c r="G7" s="130">
        <f>'(CARONA)'!S8/'(CARONA)'!G8</f>
        <v>0.49916805324459235</v>
      </c>
      <c r="H7" s="131">
        <f>'Reitoria-SETIC'!O8</f>
        <v>9</v>
      </c>
      <c r="I7" s="131">
        <f>'Reit - PROEX-PROPPG'!O8</f>
        <v>0</v>
      </c>
      <c r="J7" s="131">
        <f>'Reit - BU'!O8</f>
        <v>0</v>
      </c>
      <c r="K7" s="131">
        <f>ESAG!O8</f>
        <v>12</v>
      </c>
      <c r="L7" s="131">
        <f>CEART!O8</f>
        <v>3</v>
      </c>
      <c r="M7" s="131">
        <f>FAED!O8</f>
        <v>2</v>
      </c>
      <c r="N7" s="131">
        <f>CEAD!O8</f>
        <v>2</v>
      </c>
      <c r="O7" s="131">
        <f>CEFID!O8</f>
        <v>0</v>
      </c>
      <c r="P7" s="131">
        <f>CERES!O8</f>
        <v>0</v>
      </c>
      <c r="Q7" s="131">
        <f>CESFI!O8</f>
        <v>0</v>
      </c>
      <c r="R7" s="131">
        <f>CCT!O8</f>
        <v>20</v>
      </c>
      <c r="S7" s="131">
        <f>CEPLAN!O8</f>
        <v>75</v>
      </c>
      <c r="T7" s="131">
        <f>CEAVI!O8</f>
        <v>0</v>
      </c>
      <c r="U7" s="131">
        <f>CAV!O8</f>
        <v>5</v>
      </c>
      <c r="V7" s="131">
        <f>CEO!O8</f>
        <v>5</v>
      </c>
      <c r="W7" s="131">
        <f>CESMO!O8</f>
        <v>15</v>
      </c>
      <c r="X7" s="132">
        <f>'Reitoria-SETIC'!S8</f>
        <v>0</v>
      </c>
      <c r="Y7" s="132">
        <f>'Reit - PROEX-PROPPG'!S8</f>
        <v>0</v>
      </c>
      <c r="Z7" s="132">
        <f>'Reit - BU'!S8</f>
        <v>0</v>
      </c>
      <c r="AA7" s="132">
        <f>ESAG!S8</f>
        <v>0</v>
      </c>
      <c r="AB7" s="132">
        <f>CEART!S8</f>
        <v>10</v>
      </c>
      <c r="AC7" s="132">
        <f>FAED!S8</f>
        <v>10</v>
      </c>
      <c r="AD7" s="132">
        <f>CEAD!S8</f>
        <v>0</v>
      </c>
      <c r="AE7" s="132">
        <f>CEFID!S8</f>
        <v>0</v>
      </c>
      <c r="AF7" s="132">
        <f>CERES!S8</f>
        <v>0</v>
      </c>
      <c r="AG7" s="132">
        <f>CESFI!S8</f>
        <v>0</v>
      </c>
      <c r="AH7" s="132">
        <f>CCT!S8</f>
        <v>73</v>
      </c>
      <c r="AI7" s="132">
        <f>CEPLAN!S8</f>
        <v>300</v>
      </c>
      <c r="AJ7" s="132">
        <f>CEAVI!S8</f>
        <v>0</v>
      </c>
      <c r="AK7" s="132">
        <f>CAV!S8</f>
        <v>0</v>
      </c>
      <c r="AL7" s="132">
        <f>CEO!S8</f>
        <v>0</v>
      </c>
      <c r="AM7" s="132">
        <f>CESMO!S8</f>
        <v>30</v>
      </c>
      <c r="AN7" s="146">
        <f>'Reitoria-SETIC'!L8</f>
        <v>36</v>
      </c>
      <c r="AO7" s="146">
        <f>'Reit - PROEX-PROPPG'!L8</f>
        <v>0</v>
      </c>
      <c r="AP7" s="146">
        <f>'Reit - BU'!L8</f>
        <v>0</v>
      </c>
      <c r="AQ7" s="146">
        <f>ESAG!L8</f>
        <v>50</v>
      </c>
      <c r="AR7" s="146">
        <f>CEART!L8</f>
        <v>5</v>
      </c>
      <c r="AS7" s="146">
        <f>FAED!L8</f>
        <v>0</v>
      </c>
      <c r="AT7" s="146">
        <f>CEAD!L8</f>
        <v>10</v>
      </c>
      <c r="AU7" s="146">
        <f>CEFID!L8</f>
        <v>0</v>
      </c>
      <c r="AV7" s="146">
        <f>CERES!L8</f>
        <v>0</v>
      </c>
      <c r="AW7" s="146">
        <f>CESFI!L8</f>
        <v>0</v>
      </c>
      <c r="AX7" s="146">
        <f>CCT!L8</f>
        <v>7</v>
      </c>
      <c r="AY7" s="146">
        <f>CEPLAN!L8</f>
        <v>0</v>
      </c>
      <c r="AZ7" s="146">
        <f>CEAVI!L8</f>
        <v>20</v>
      </c>
      <c r="BA7" s="146">
        <f>CAV!L8</f>
        <v>20</v>
      </c>
      <c r="BB7" s="146">
        <f>CEO!L8</f>
        <v>20</v>
      </c>
      <c r="BC7" s="147">
        <f>CESMO!L8</f>
        <v>10</v>
      </c>
      <c r="BD7" s="152">
        <f>IF('Reitoria-SETIC'!K8 = 0,0,'Reitoria-SETIC'!M8/'Reitoria-SETIC'!K8)</f>
        <v>1</v>
      </c>
      <c r="BE7" s="152">
        <f>IF('Reit - PROEX-PROPPG'!K8 = 0,0,'Reit - PROEX-PROPPG'!M8/'Reit - PROEX-PROPPG'!K8)</f>
        <v>0</v>
      </c>
      <c r="BF7" s="152">
        <f>IF('Reit - BU'!K8 = 0,0,'Reit - BU'!M8/'Reit - BU'!K8)</f>
        <v>0</v>
      </c>
      <c r="BG7" s="152">
        <f>IF(ESAG!K8 = 0,0,ESAG!M8/ESAG!K8)</f>
        <v>1</v>
      </c>
      <c r="BH7" s="152">
        <f>IF(CEART!K8 = 0,0,CEART!M8/CEART!K8)</f>
        <v>0.33333333333333331</v>
      </c>
      <c r="BI7" s="152">
        <f>IF(FAED!K8 = 0,0,FAED!M8/FAED!K8)</f>
        <v>0</v>
      </c>
      <c r="BJ7" s="152">
        <f>IF(CEAD!K8 = 0,0,CEAD!M8/CEAD!K8)</f>
        <v>1</v>
      </c>
      <c r="BK7" s="152">
        <f>IF(CEFID!K8 = 0,0,CEFID!M8/CEFID!K8)</f>
        <v>0</v>
      </c>
      <c r="BL7" s="152">
        <f>IF(CERES!K8 = 0,0,CERES!M8/CERES!K8)</f>
        <v>0</v>
      </c>
      <c r="BM7" s="152">
        <f>IF(CESFI!K8 = 0,0,CESFI!M8/CESFI!K8)</f>
        <v>0</v>
      </c>
      <c r="BN7" s="152">
        <f>IF(CCT!K8 = 0,0,CCT!M8/CCT!K8)</f>
        <v>8.7499999999999994E-2</v>
      </c>
      <c r="BO7" s="152">
        <f>IF(CEPLAN!K8 = 0,0,CEPLAN!M8/CEPLAN!K8)</f>
        <v>0</v>
      </c>
      <c r="BP7" s="152">
        <f>IF(CEAVI!K8 = 0,0,CEAVI!M8/CEAVI!K8)</f>
        <v>0</v>
      </c>
      <c r="BQ7" s="152">
        <f>IF(CAV!K8 = 0,0,CAV!M8/CAV!K8)</f>
        <v>1</v>
      </c>
      <c r="BR7" s="152">
        <f>IF(CEO!K8 = 0,0,CEO!M8/CEO!K8)</f>
        <v>1</v>
      </c>
      <c r="BS7" s="152">
        <f>IF(CESMO!K8 = 0,0,CESMO!M8/CESMO!K8)</f>
        <v>0.16666666666666666</v>
      </c>
    </row>
    <row r="8" spans="1:71" x14ac:dyDescent="0.2">
      <c r="A8" s="139">
        <v>6</v>
      </c>
      <c r="B8" s="148">
        <f>GESTOR!L9/GESTOR!J9</f>
        <v>0.33884297520661155</v>
      </c>
      <c r="C8" s="129">
        <f>'(CARONA)'!W9/'(CARONA)'!G9</f>
        <v>2</v>
      </c>
      <c r="D8" s="130">
        <f>'(CARONA)'!J9/'(CARONA)'!G9</f>
        <v>0.49586776859504134</v>
      </c>
      <c r="E8" s="130">
        <f>'(CARONA)'!M9/'(CARONA)'!G9</f>
        <v>0.49586776859504134</v>
      </c>
      <c r="F8" s="130">
        <f>'(CARONA)'!P9/'(CARONA)'!G9</f>
        <v>0.49586776859504134</v>
      </c>
      <c r="G8" s="130">
        <f>'(CARONA)'!S9/'(CARONA)'!G9</f>
        <v>0.49586776859504134</v>
      </c>
      <c r="H8" s="131">
        <f>'Reitoria-SETIC'!O9</f>
        <v>4</v>
      </c>
      <c r="I8" s="131">
        <f>'Reit - PROEX-PROPPG'!O9</f>
        <v>0</v>
      </c>
      <c r="J8" s="131">
        <f>'Reit - BU'!O9</f>
        <v>0</v>
      </c>
      <c r="K8" s="131">
        <f>ESAG!O9</f>
        <v>3</v>
      </c>
      <c r="L8" s="131">
        <f>CEART!O9</f>
        <v>0</v>
      </c>
      <c r="M8" s="131">
        <f>FAED!O9</f>
        <v>0</v>
      </c>
      <c r="N8" s="131">
        <f>CEAD!O9</f>
        <v>5</v>
      </c>
      <c r="O8" s="131">
        <f>CEFID!O9</f>
        <v>0</v>
      </c>
      <c r="P8" s="131">
        <f>CERES!O9</f>
        <v>0</v>
      </c>
      <c r="Q8" s="131">
        <f>CESFI!O9</f>
        <v>1</v>
      </c>
      <c r="R8" s="131">
        <f>CCT!O9</f>
        <v>0</v>
      </c>
      <c r="S8" s="131">
        <f>CEPLAN!O9</f>
        <v>0</v>
      </c>
      <c r="T8" s="131">
        <f>CEAVI!O9</f>
        <v>0</v>
      </c>
      <c r="U8" s="131">
        <f>CAV!O9</f>
        <v>0</v>
      </c>
      <c r="V8" s="131">
        <f>CEO!O9</f>
        <v>0</v>
      </c>
      <c r="W8" s="131">
        <f>CESMO!O9</f>
        <v>15</v>
      </c>
      <c r="X8" s="132">
        <f>'Reitoria-SETIC'!S9</f>
        <v>0</v>
      </c>
      <c r="Y8" s="132">
        <f>'Reit - PROEX-PROPPG'!S9</f>
        <v>0</v>
      </c>
      <c r="Z8" s="132">
        <f>'Reit - BU'!S9</f>
        <v>0</v>
      </c>
      <c r="AA8" s="132">
        <f>ESAG!S9</f>
        <v>15</v>
      </c>
      <c r="AB8" s="132">
        <f>CEART!S9</f>
        <v>0</v>
      </c>
      <c r="AC8" s="132">
        <f>FAED!S9</f>
        <v>0</v>
      </c>
      <c r="AD8" s="132">
        <f>CEAD!S9</f>
        <v>0</v>
      </c>
      <c r="AE8" s="132">
        <f>CEFID!S9</f>
        <v>0</v>
      </c>
      <c r="AF8" s="132">
        <f>CERES!S9</f>
        <v>0</v>
      </c>
      <c r="AG8" s="132">
        <f>CESFI!S9</f>
        <v>5</v>
      </c>
      <c r="AH8" s="132">
        <f>CCT!S9</f>
        <v>0</v>
      </c>
      <c r="AI8" s="132">
        <f>CEPLAN!S9</f>
        <v>0</v>
      </c>
      <c r="AJ8" s="132">
        <f>CEAVI!S9</f>
        <v>0</v>
      </c>
      <c r="AK8" s="132">
        <f>CAV!S9</f>
        <v>0</v>
      </c>
      <c r="AL8" s="132">
        <f>CEO!S9</f>
        <v>0</v>
      </c>
      <c r="AM8" s="132">
        <f>CESMO!S9</f>
        <v>60</v>
      </c>
      <c r="AN8" s="146">
        <f>'Reitoria-SETIC'!L9</f>
        <v>16</v>
      </c>
      <c r="AO8" s="146">
        <f>'Reit - PROEX-PROPPG'!L9</f>
        <v>0</v>
      </c>
      <c r="AP8" s="146">
        <f>'Reit - BU'!L9</f>
        <v>0</v>
      </c>
      <c r="AQ8" s="146">
        <f>ESAG!L9</f>
        <v>0</v>
      </c>
      <c r="AR8" s="146">
        <f>CEART!L9</f>
        <v>0</v>
      </c>
      <c r="AS8" s="146">
        <f>FAED!L9</f>
        <v>0</v>
      </c>
      <c r="AT8" s="146">
        <f>CEAD!L9</f>
        <v>20</v>
      </c>
      <c r="AU8" s="146">
        <f>CEFID!L9</f>
        <v>0</v>
      </c>
      <c r="AV8" s="146">
        <f>CERES!L9</f>
        <v>2</v>
      </c>
      <c r="AW8" s="146">
        <f>CESFI!L9</f>
        <v>0</v>
      </c>
      <c r="AX8" s="146">
        <f>CCT!L9</f>
        <v>0</v>
      </c>
      <c r="AY8" s="146">
        <f>CEPLAN!L9</f>
        <v>0</v>
      </c>
      <c r="AZ8" s="146">
        <f>CEAVI!L9</f>
        <v>3</v>
      </c>
      <c r="BA8" s="146">
        <f>CAV!L9</f>
        <v>0</v>
      </c>
      <c r="BB8" s="146">
        <f>CEO!L9</f>
        <v>0</v>
      </c>
      <c r="BC8" s="147">
        <f>CESMO!L9</f>
        <v>0</v>
      </c>
      <c r="BD8" s="152">
        <f>IF('Reitoria-SETIC'!K9 = 0,0,'Reitoria-SETIC'!M9/'Reitoria-SETIC'!K9)</f>
        <v>1</v>
      </c>
      <c r="BE8" s="152">
        <f>IF('Reit - PROEX-PROPPG'!K9 = 0,0,'Reit - PROEX-PROPPG'!M9/'Reit - PROEX-PROPPG'!K9)</f>
        <v>0</v>
      </c>
      <c r="BF8" s="152">
        <f>IF('Reit - BU'!K9 = 0,0,'Reit - BU'!M9/'Reit - BU'!K9)</f>
        <v>0</v>
      </c>
      <c r="BG8" s="152">
        <f>IF(ESAG!K9 = 0,0,ESAG!M9/ESAG!K9)</f>
        <v>0</v>
      </c>
      <c r="BH8" s="152">
        <f>IF(CEART!K9 = 0,0,CEART!M9/CEART!K9)</f>
        <v>0</v>
      </c>
      <c r="BI8" s="152">
        <f>IF(FAED!K9 = 0,0,FAED!M9/FAED!K9)</f>
        <v>0</v>
      </c>
      <c r="BJ8" s="152">
        <f>IF(CEAD!K9 = 0,0,CEAD!M9/CEAD!K9)</f>
        <v>1</v>
      </c>
      <c r="BK8" s="152">
        <f>IF(CEFID!K9 = 0,0,CEFID!M9/CEFID!K9)</f>
        <v>0</v>
      </c>
      <c r="BL8" s="152">
        <f>IF(CERES!K9 = 0,0,CERES!M9/CERES!K9)</f>
        <v>1</v>
      </c>
      <c r="BM8" s="152">
        <f>IF(CESFI!K9 = 0,0,CESFI!M9/CESFI!K9)</f>
        <v>0</v>
      </c>
      <c r="BN8" s="152">
        <f>IF(CCT!K9 = 0,0,CCT!M9/CCT!K9)</f>
        <v>0</v>
      </c>
      <c r="BO8" s="152">
        <f>IF(CEPLAN!K9 = 0,0,CEPLAN!M9/CEPLAN!K9)</f>
        <v>0</v>
      </c>
      <c r="BP8" s="152">
        <f>IF(CEAVI!K9 = 0,0,CEAVI!M9/CEAVI!K9)</f>
        <v>1</v>
      </c>
      <c r="BQ8" s="152">
        <f>IF(CAV!K9 = 0,0,CAV!M9/CAV!K9)</f>
        <v>0</v>
      </c>
      <c r="BR8" s="152">
        <f>IF(CEO!K9 = 0,0,CEO!M9/CEO!K9)</f>
        <v>0</v>
      </c>
      <c r="BS8" s="152">
        <f>IF(CESMO!K9 = 0,0,CESMO!M9/CESMO!K9)</f>
        <v>0</v>
      </c>
    </row>
    <row r="9" spans="1:71" x14ac:dyDescent="0.2">
      <c r="A9" s="138">
        <v>7</v>
      </c>
      <c r="B9" s="145">
        <f>GESTOR!L10/GESTOR!J10</f>
        <v>0.45412844036697247</v>
      </c>
      <c r="C9" s="129">
        <f>'(CARONA)'!W10/'(CARONA)'!G10</f>
        <v>2</v>
      </c>
      <c r="D9" s="130">
        <f>'(CARONA)'!J10/'(CARONA)'!G10</f>
        <v>0.5</v>
      </c>
      <c r="E9" s="130">
        <f>'(CARONA)'!M10/'(CARONA)'!G10</f>
        <v>0.5</v>
      </c>
      <c r="F9" s="130">
        <f>'(CARONA)'!P10/'(CARONA)'!G10</f>
        <v>0.5</v>
      </c>
      <c r="G9" s="130">
        <f>'(CARONA)'!S10/'(CARONA)'!G10</f>
        <v>0.5</v>
      </c>
      <c r="H9" s="131">
        <f>'Reitoria-SETIC'!O10</f>
        <v>12</v>
      </c>
      <c r="I9" s="131">
        <f>'Reit - PROEX-PROPPG'!O10</f>
        <v>0</v>
      </c>
      <c r="J9" s="131">
        <f>'Reit - BU'!O10</f>
        <v>0</v>
      </c>
      <c r="K9" s="131">
        <f>ESAG!O10</f>
        <v>7</v>
      </c>
      <c r="L9" s="131">
        <f>CEART!O10</f>
        <v>0</v>
      </c>
      <c r="M9" s="131">
        <f>FAED!O10</f>
        <v>0</v>
      </c>
      <c r="N9" s="131">
        <f>CEAD!O10</f>
        <v>2</v>
      </c>
      <c r="O9" s="131">
        <f>CEFID!O10</f>
        <v>0</v>
      </c>
      <c r="P9" s="131">
        <f>CERES!O10</f>
        <v>20</v>
      </c>
      <c r="Q9" s="131">
        <f>CESFI!O10</f>
        <v>0</v>
      </c>
      <c r="R9" s="131">
        <f>CCT!O10</f>
        <v>7</v>
      </c>
      <c r="S9" s="131">
        <f>CEPLAN!O10</f>
        <v>0</v>
      </c>
      <c r="T9" s="131">
        <f>CEAVI!O10</f>
        <v>0</v>
      </c>
      <c r="U9" s="131">
        <f>CAV!O10</f>
        <v>0</v>
      </c>
      <c r="V9" s="131">
        <f>CEO!O10</f>
        <v>2</v>
      </c>
      <c r="W9" s="131">
        <f>CESMO!O10</f>
        <v>2</v>
      </c>
      <c r="X9" s="132">
        <f>'Reitoria-SETIC'!S10</f>
        <v>0</v>
      </c>
      <c r="Y9" s="132">
        <f>'Reit - PROEX-PROPPG'!S10</f>
        <v>0</v>
      </c>
      <c r="Z9" s="132">
        <f>'Reit - BU'!S10</f>
        <v>0</v>
      </c>
      <c r="AA9" s="132">
        <f>ESAG!S10</f>
        <v>30</v>
      </c>
      <c r="AB9" s="132">
        <f>CEART!S10</f>
        <v>0</v>
      </c>
      <c r="AC9" s="132">
        <f>FAED!S10</f>
        <v>0</v>
      </c>
      <c r="AD9" s="132">
        <f>CEAD!S10</f>
        <v>0</v>
      </c>
      <c r="AE9" s="132">
        <f>CEFID!S10</f>
        <v>0</v>
      </c>
      <c r="AF9" s="132">
        <f>CERES!S10</f>
        <v>59</v>
      </c>
      <c r="AG9" s="132">
        <f>CESFI!S10</f>
        <v>0</v>
      </c>
      <c r="AH9" s="132">
        <f>CCT!S10</f>
        <v>15</v>
      </c>
      <c r="AI9" s="132">
        <f>CEPLAN!S10</f>
        <v>0</v>
      </c>
      <c r="AJ9" s="132">
        <f>CEAVI!S10</f>
        <v>0</v>
      </c>
      <c r="AK9" s="132">
        <f>CAV!S10</f>
        <v>0</v>
      </c>
      <c r="AL9" s="132">
        <f>CEO!S10</f>
        <v>5</v>
      </c>
      <c r="AM9" s="132">
        <f>CESMO!S10</f>
        <v>10</v>
      </c>
      <c r="AN9" s="146">
        <f>'Reitoria-SETIC'!L10</f>
        <v>48</v>
      </c>
      <c r="AO9" s="146">
        <f>'Reit - PROEX-PROPPG'!L10</f>
        <v>0</v>
      </c>
      <c r="AP9" s="146">
        <f>'Reit - BU'!L10</f>
        <v>0</v>
      </c>
      <c r="AQ9" s="146">
        <f>ESAG!L10</f>
        <v>0</v>
      </c>
      <c r="AR9" s="146">
        <f>CEART!L10</f>
        <v>0</v>
      </c>
      <c r="AS9" s="146">
        <f>FAED!L10</f>
        <v>0</v>
      </c>
      <c r="AT9" s="146">
        <f>CEAD!L10</f>
        <v>10</v>
      </c>
      <c r="AU9" s="146">
        <f>CEFID!L10</f>
        <v>0</v>
      </c>
      <c r="AV9" s="146">
        <f>CERES!L10</f>
        <v>21</v>
      </c>
      <c r="AW9" s="146">
        <f>CESFI!L10</f>
        <v>0</v>
      </c>
      <c r="AX9" s="146">
        <f>CCT!L10</f>
        <v>15</v>
      </c>
      <c r="AY9" s="146">
        <f>CEPLAN!L10</f>
        <v>0</v>
      </c>
      <c r="AZ9" s="146">
        <f>CEAVI!L10</f>
        <v>0</v>
      </c>
      <c r="BA9" s="146">
        <f>CAV!L10</f>
        <v>0</v>
      </c>
      <c r="BB9" s="146">
        <f>CEO!L10</f>
        <v>5</v>
      </c>
      <c r="BC9" s="147">
        <f>CESMO!L10</f>
        <v>0</v>
      </c>
      <c r="BD9" s="152">
        <f>IF('Reitoria-SETIC'!K10 = 0,0,'Reitoria-SETIC'!M10/'Reitoria-SETIC'!K10)</f>
        <v>1</v>
      </c>
      <c r="BE9" s="152">
        <f>IF('Reit - PROEX-PROPPG'!K10 = 0,0,'Reit - PROEX-PROPPG'!M10/'Reit - PROEX-PROPPG'!K10)</f>
        <v>0</v>
      </c>
      <c r="BF9" s="152">
        <f>IF('Reit - BU'!K10 = 0,0,'Reit - BU'!M10/'Reit - BU'!K10)</f>
        <v>0</v>
      </c>
      <c r="BG9" s="152">
        <f>IF(ESAG!K10 = 0,0,ESAG!M10/ESAG!K10)</f>
        <v>0</v>
      </c>
      <c r="BH9" s="152">
        <f>IF(CEART!K10 = 0,0,CEART!M10/CEART!K10)</f>
        <v>0</v>
      </c>
      <c r="BI9" s="152">
        <f>IF(FAED!K10 = 0,0,FAED!M10/FAED!K10)</f>
        <v>0</v>
      </c>
      <c r="BJ9" s="152">
        <f>IF(CEAD!K10 = 0,0,CEAD!M10/CEAD!K10)</f>
        <v>1</v>
      </c>
      <c r="BK9" s="152">
        <f>IF(CEFID!K10 = 0,0,CEFID!M10/CEFID!K10)</f>
        <v>0</v>
      </c>
      <c r="BL9" s="152">
        <f>IF(CERES!K10 = 0,0,CERES!M10/CERES!K10)</f>
        <v>0.26250000000000001</v>
      </c>
      <c r="BM9" s="152">
        <f>IF(CESFI!K10 = 0,0,CESFI!M10/CESFI!K10)</f>
        <v>0</v>
      </c>
      <c r="BN9" s="152">
        <f>IF(CCT!K10 = 0,0,CCT!M10/CCT!K10)</f>
        <v>0.5</v>
      </c>
      <c r="BO9" s="152">
        <f>IF(CEPLAN!K10 = 0,0,CEPLAN!M10/CEPLAN!K10)</f>
        <v>0</v>
      </c>
      <c r="BP9" s="152">
        <f>IF(CEAVI!K10 = 0,0,CEAVI!M10/CEAVI!K10)</f>
        <v>0</v>
      </c>
      <c r="BQ9" s="152">
        <f>IF(CAV!K10 = 0,0,CAV!M10/CAV!K10)</f>
        <v>0</v>
      </c>
      <c r="BR9" s="152">
        <f>IF(CEO!K10 = 0,0,CEO!M10/CEO!K10)</f>
        <v>0.5</v>
      </c>
      <c r="BS9" s="152">
        <f>IF(CESMO!K10 = 0,0,CESMO!M10/CESMO!K10)</f>
        <v>0</v>
      </c>
    </row>
    <row r="10" spans="1:71" x14ac:dyDescent="0.2">
      <c r="A10" s="139">
        <v>8</v>
      </c>
      <c r="B10" s="148">
        <f>GESTOR!L11/GESTOR!J11</f>
        <v>0.48669201520912547</v>
      </c>
      <c r="C10" s="129">
        <f>'(CARONA)'!W11/'(CARONA)'!G11</f>
        <v>1.4296577946768061</v>
      </c>
      <c r="D10" s="130">
        <f>'(CARONA)'!J11/'(CARONA)'!G11</f>
        <v>0.11787072243346007</v>
      </c>
      <c r="E10" s="130">
        <f>'(CARONA)'!M11/'(CARONA)'!G11</f>
        <v>0.30798479087452474</v>
      </c>
      <c r="F10" s="130">
        <f>'(CARONA)'!P11/'(CARONA)'!G11</f>
        <v>0.49809885931558934</v>
      </c>
      <c r="G10" s="130">
        <f>'(CARONA)'!S11/'(CARONA)'!G11</f>
        <v>0.49809885931558934</v>
      </c>
      <c r="H10" s="131">
        <f>'Reitoria-SETIC'!O11</f>
        <v>12</v>
      </c>
      <c r="I10" s="131">
        <f>'Reit - PROEX-PROPPG'!O11</f>
        <v>0</v>
      </c>
      <c r="J10" s="131">
        <f>'Reit - BU'!O11</f>
        <v>0</v>
      </c>
      <c r="K10" s="131">
        <f>ESAG!O11</f>
        <v>12</v>
      </c>
      <c r="L10" s="131">
        <f>CEART!O11</f>
        <v>3</v>
      </c>
      <c r="M10" s="131">
        <f>FAED!O11</f>
        <v>2</v>
      </c>
      <c r="N10" s="131">
        <f>CEAD!O11</f>
        <v>2</v>
      </c>
      <c r="O10" s="131">
        <f>CEFID!O11</f>
        <v>0</v>
      </c>
      <c r="P10" s="131">
        <f>CERES!O11</f>
        <v>0</v>
      </c>
      <c r="Q10" s="131">
        <f>CESFI!O11</f>
        <v>0</v>
      </c>
      <c r="R10" s="131">
        <f>CCT!O11</f>
        <v>7</v>
      </c>
      <c r="S10" s="131">
        <f>CEPLAN!O11</f>
        <v>0</v>
      </c>
      <c r="T10" s="131">
        <f>CEAVI!O11</f>
        <v>0</v>
      </c>
      <c r="U10" s="131">
        <f>CAV!O11</f>
        <v>5</v>
      </c>
      <c r="V10" s="131">
        <f>CEO!O11</f>
        <v>5</v>
      </c>
      <c r="W10" s="131">
        <f>CESMO!O11</f>
        <v>15</v>
      </c>
      <c r="X10" s="132">
        <f>'Reitoria-SETIC'!S11</f>
        <v>0</v>
      </c>
      <c r="Y10" s="132">
        <f>'Reit - PROEX-PROPPG'!S11</f>
        <v>0</v>
      </c>
      <c r="Z10" s="132">
        <f>'Reit - BU'!S11</f>
        <v>0</v>
      </c>
      <c r="AA10" s="132">
        <f>ESAG!S11</f>
        <v>35</v>
      </c>
      <c r="AB10" s="132">
        <f>CEART!S11</f>
        <v>10</v>
      </c>
      <c r="AC10" s="132">
        <f>FAED!S11</f>
        <v>10</v>
      </c>
      <c r="AD10" s="132">
        <f>CEAD!S11</f>
        <v>0</v>
      </c>
      <c r="AE10" s="132">
        <f>CEFID!S11</f>
        <v>0</v>
      </c>
      <c r="AF10" s="132">
        <f>CERES!S11</f>
        <v>0</v>
      </c>
      <c r="AG10" s="132">
        <f>CESFI!S11</f>
        <v>0</v>
      </c>
      <c r="AH10" s="132">
        <f>CCT!S11</f>
        <v>30</v>
      </c>
      <c r="AI10" s="132">
        <f>CEPLAN!S11</f>
        <v>0</v>
      </c>
      <c r="AJ10" s="132">
        <f>CEAVI!S11</f>
        <v>0</v>
      </c>
      <c r="AK10" s="132">
        <f>CAV!S11</f>
        <v>0</v>
      </c>
      <c r="AL10" s="132">
        <f>CEO!S11</f>
        <v>0</v>
      </c>
      <c r="AM10" s="132">
        <f>CESMO!S11</f>
        <v>50</v>
      </c>
      <c r="AN10" s="146">
        <f>'Reitoria-SETIC'!L11</f>
        <v>48</v>
      </c>
      <c r="AO10" s="146">
        <f>'Reit - PROEX-PROPPG'!L11</f>
        <v>0</v>
      </c>
      <c r="AP10" s="146">
        <f>'Reit - BU'!L11</f>
        <v>0</v>
      </c>
      <c r="AQ10" s="146">
        <f>ESAG!L11</f>
        <v>15</v>
      </c>
      <c r="AR10" s="146">
        <f>CEART!L11</f>
        <v>5</v>
      </c>
      <c r="AS10" s="146">
        <f>FAED!L11</f>
        <v>0</v>
      </c>
      <c r="AT10" s="146">
        <f>CEAD!L11</f>
        <v>10</v>
      </c>
      <c r="AU10" s="146">
        <f>CEFID!L11</f>
        <v>0</v>
      </c>
      <c r="AV10" s="146">
        <f>CERES!L11</f>
        <v>0</v>
      </c>
      <c r="AW10" s="146">
        <f>CESFI!L11</f>
        <v>0</v>
      </c>
      <c r="AX10" s="146">
        <f>CCT!L11</f>
        <v>0</v>
      </c>
      <c r="AY10" s="146">
        <f>CEPLAN!L11</f>
        <v>0</v>
      </c>
      <c r="AZ10" s="146">
        <f>CEAVI!L11</f>
        <v>0</v>
      </c>
      <c r="BA10" s="146">
        <f>CAV!L11</f>
        <v>20</v>
      </c>
      <c r="BB10" s="146">
        <f>CEO!L11</f>
        <v>20</v>
      </c>
      <c r="BC10" s="147">
        <f>CESMO!L11</f>
        <v>10</v>
      </c>
      <c r="BD10" s="152">
        <f>IF('Reitoria-SETIC'!K11 = 0,0,'Reitoria-SETIC'!M11/'Reitoria-SETIC'!K11)</f>
        <v>1</v>
      </c>
      <c r="BE10" s="152">
        <f>IF('Reit - PROEX-PROPPG'!K11 = 0,0,'Reit - PROEX-PROPPG'!M11/'Reit - PROEX-PROPPG'!K11)</f>
        <v>0</v>
      </c>
      <c r="BF10" s="152">
        <f>IF('Reit - BU'!K11 = 0,0,'Reit - BU'!M11/'Reit - BU'!K11)</f>
        <v>0</v>
      </c>
      <c r="BG10" s="152">
        <f>IF(ESAG!K11 = 0,0,ESAG!M11/ESAG!K11)</f>
        <v>0.3</v>
      </c>
      <c r="BH10" s="152">
        <f>IF(CEART!K11 = 0,0,CEART!M11/CEART!K11)</f>
        <v>0.33333333333333331</v>
      </c>
      <c r="BI10" s="152">
        <f>IF(FAED!K11 = 0,0,FAED!M11/FAED!K11)</f>
        <v>0</v>
      </c>
      <c r="BJ10" s="152">
        <f>IF(CEAD!K11 = 0,0,CEAD!M11/CEAD!K11)</f>
        <v>1</v>
      </c>
      <c r="BK10" s="152">
        <f>IF(CEFID!K11 = 0,0,CEFID!M11/CEFID!K11)</f>
        <v>0</v>
      </c>
      <c r="BL10" s="152">
        <f>IF(CERES!K11 = 0,0,CERES!M11/CERES!K11)</f>
        <v>0</v>
      </c>
      <c r="BM10" s="152">
        <f>IF(CESFI!K11 = 0,0,CESFI!M11/CESFI!K11)</f>
        <v>0</v>
      </c>
      <c r="BN10" s="152">
        <f>IF(CCT!K11 = 0,0,CCT!M11/CCT!K11)</f>
        <v>0</v>
      </c>
      <c r="BO10" s="152">
        <f>IF(CEPLAN!K11 = 0,0,CEPLAN!M11/CEPLAN!K11)</f>
        <v>0</v>
      </c>
      <c r="BP10" s="152">
        <f>IF(CEAVI!K11 = 0,0,CEAVI!M11/CEAVI!K11)</f>
        <v>0</v>
      </c>
      <c r="BQ10" s="152">
        <f>IF(CAV!K11 = 0,0,CAV!M11/CAV!K11)</f>
        <v>1</v>
      </c>
      <c r="BR10" s="152">
        <f>IF(CEO!K11 = 0,0,CEO!M11/CEO!K11)</f>
        <v>1</v>
      </c>
      <c r="BS10" s="152">
        <f>IF(CESMO!K11 = 0,0,CESMO!M11/CESMO!K11)</f>
        <v>0.16666666666666666</v>
      </c>
    </row>
    <row r="11" spans="1:71" x14ac:dyDescent="0.2">
      <c r="A11" s="138">
        <v>9</v>
      </c>
      <c r="B11" s="145">
        <f>GESTOR!L12/GESTOR!J12</f>
        <v>0.33057851239669422</v>
      </c>
      <c r="C11" s="129">
        <f>'(CARONA)'!W12/'(CARONA)'!G12</f>
        <v>2</v>
      </c>
      <c r="D11" s="130">
        <f>'(CARONA)'!J12/'(CARONA)'!G12</f>
        <v>0.49586776859504134</v>
      </c>
      <c r="E11" s="130">
        <f>'(CARONA)'!M12/'(CARONA)'!G12</f>
        <v>0.49586776859504134</v>
      </c>
      <c r="F11" s="130">
        <f>'(CARONA)'!P12/'(CARONA)'!G12</f>
        <v>0.49586776859504134</v>
      </c>
      <c r="G11" s="130">
        <f>'(CARONA)'!S12/'(CARONA)'!G12</f>
        <v>0.49586776859504134</v>
      </c>
      <c r="H11" s="131">
        <f>'Reitoria-SETIC'!O12</f>
        <v>4</v>
      </c>
      <c r="I11" s="131">
        <f>'Reit - PROEX-PROPPG'!O12</f>
        <v>0</v>
      </c>
      <c r="J11" s="131">
        <f>'Reit - BU'!O12</f>
        <v>0</v>
      </c>
      <c r="K11" s="131">
        <f>ESAG!O12</f>
        <v>2</v>
      </c>
      <c r="L11" s="131">
        <f>CEART!O12</f>
        <v>0</v>
      </c>
      <c r="M11" s="131">
        <f>FAED!O12</f>
        <v>0</v>
      </c>
      <c r="N11" s="131">
        <f>CEAD!O12</f>
        <v>5</v>
      </c>
      <c r="O11" s="131">
        <f>CEFID!O12</f>
        <v>0</v>
      </c>
      <c r="P11" s="131">
        <f>CERES!O12</f>
        <v>0</v>
      </c>
      <c r="Q11" s="131">
        <f>CESFI!O12</f>
        <v>0</v>
      </c>
      <c r="R11" s="131">
        <f>CCT!O12</f>
        <v>2</v>
      </c>
      <c r="S11" s="131">
        <f>CEPLAN!O12</f>
        <v>0</v>
      </c>
      <c r="T11" s="131">
        <f>CEAVI!O12</f>
        <v>0</v>
      </c>
      <c r="U11" s="131">
        <f>CAV!O12</f>
        <v>0</v>
      </c>
      <c r="V11" s="131">
        <f>CEO!O12</f>
        <v>0</v>
      </c>
      <c r="W11" s="131">
        <f>CESMO!O12</f>
        <v>15</v>
      </c>
      <c r="X11" s="132">
        <f>'Reitoria-SETIC'!S12</f>
        <v>0</v>
      </c>
      <c r="Y11" s="132">
        <f>'Reit - PROEX-PROPPG'!S12</f>
        <v>0</v>
      </c>
      <c r="Z11" s="132">
        <f>'Reit - BU'!S12</f>
        <v>0</v>
      </c>
      <c r="AA11" s="132">
        <f>ESAG!S12</f>
        <v>9</v>
      </c>
      <c r="AB11" s="132">
        <f>CEART!S12</f>
        <v>0</v>
      </c>
      <c r="AC11" s="132">
        <f>FAED!S12</f>
        <v>0</v>
      </c>
      <c r="AD11" s="132">
        <f>CEAD!S12</f>
        <v>0</v>
      </c>
      <c r="AE11" s="132">
        <f>CEFID!S12</f>
        <v>0</v>
      </c>
      <c r="AF11" s="132">
        <f>CERES!S12</f>
        <v>2</v>
      </c>
      <c r="AG11" s="132">
        <f>CESFI!S12</f>
        <v>0</v>
      </c>
      <c r="AH11" s="132">
        <f>CCT!S12</f>
        <v>10</v>
      </c>
      <c r="AI11" s="132">
        <f>CEPLAN!S12</f>
        <v>0</v>
      </c>
      <c r="AJ11" s="132">
        <f>CEAVI!S12</f>
        <v>0</v>
      </c>
      <c r="AK11" s="132">
        <f>CAV!S12</f>
        <v>0</v>
      </c>
      <c r="AL11" s="132">
        <f>CEO!S12</f>
        <v>0</v>
      </c>
      <c r="AM11" s="132">
        <f>CESMO!S12</f>
        <v>60</v>
      </c>
      <c r="AN11" s="146">
        <f>'Reitoria-SETIC'!L12</f>
        <v>16</v>
      </c>
      <c r="AO11" s="146">
        <f>'Reit - PROEX-PROPPG'!L12</f>
        <v>0</v>
      </c>
      <c r="AP11" s="146">
        <f>'Reit - BU'!L12</f>
        <v>0</v>
      </c>
      <c r="AQ11" s="146">
        <f>ESAG!L12</f>
        <v>1</v>
      </c>
      <c r="AR11" s="146">
        <f>CEART!L12</f>
        <v>0</v>
      </c>
      <c r="AS11" s="146">
        <f>FAED!L12</f>
        <v>0</v>
      </c>
      <c r="AT11" s="146">
        <f>CEAD!L12</f>
        <v>20</v>
      </c>
      <c r="AU11" s="146">
        <f>CEFID!L12</f>
        <v>0</v>
      </c>
      <c r="AV11" s="146">
        <f>CERES!L12</f>
        <v>0</v>
      </c>
      <c r="AW11" s="146">
        <f>CESFI!L12</f>
        <v>0</v>
      </c>
      <c r="AX11" s="146">
        <f>CCT!L12</f>
        <v>0</v>
      </c>
      <c r="AY11" s="146">
        <f>CEPLAN!L12</f>
        <v>0</v>
      </c>
      <c r="AZ11" s="146">
        <f>CEAVI!L12</f>
        <v>3</v>
      </c>
      <c r="BA11" s="146">
        <f>CAV!L12</f>
        <v>0</v>
      </c>
      <c r="BB11" s="146">
        <f>CEO!L12</f>
        <v>0</v>
      </c>
      <c r="BC11" s="147">
        <f>CESMO!L12</f>
        <v>0</v>
      </c>
      <c r="BD11" s="152">
        <f>IF('Reitoria-SETIC'!K12 = 0,0,'Reitoria-SETIC'!M12/'Reitoria-SETIC'!K12)</f>
        <v>1</v>
      </c>
      <c r="BE11" s="152">
        <f>IF('Reit - PROEX-PROPPG'!K12 = 0,0,'Reit - PROEX-PROPPG'!M12/'Reit - PROEX-PROPPG'!K12)</f>
        <v>0</v>
      </c>
      <c r="BF11" s="152">
        <f>IF('Reit - BU'!K12 = 0,0,'Reit - BU'!M12/'Reit - BU'!K12)</f>
        <v>0</v>
      </c>
      <c r="BG11" s="152">
        <f>IF(ESAG!K12 = 0,0,ESAG!M12/ESAG!K12)</f>
        <v>0.1</v>
      </c>
      <c r="BH11" s="152">
        <f>IF(CEART!K12 = 0,0,CEART!M12/CEART!K12)</f>
        <v>0</v>
      </c>
      <c r="BI11" s="152">
        <f>IF(FAED!K12 = 0,0,FAED!M12/FAED!K12)</f>
        <v>0</v>
      </c>
      <c r="BJ11" s="152">
        <f>IF(CEAD!K12 = 0,0,CEAD!M12/CEAD!K12)</f>
        <v>1</v>
      </c>
      <c r="BK11" s="152">
        <f>IF(CEFID!K12 = 0,0,CEFID!M12/CEFID!K12)</f>
        <v>0</v>
      </c>
      <c r="BL11" s="152">
        <f>IF(CERES!K12 = 0,0,CERES!M12/CERES!K12)</f>
        <v>0</v>
      </c>
      <c r="BM11" s="152">
        <f>IF(CESFI!K12 = 0,0,CESFI!M12/CESFI!K12)</f>
        <v>0</v>
      </c>
      <c r="BN11" s="152">
        <f>IF(CCT!K12 = 0,0,CCT!M12/CCT!K12)</f>
        <v>0</v>
      </c>
      <c r="BO11" s="152">
        <f>IF(CEPLAN!K12 = 0,0,CEPLAN!M12/CEPLAN!K12)</f>
        <v>0</v>
      </c>
      <c r="BP11" s="152">
        <f>IF(CEAVI!K12 = 0,0,CEAVI!M12/CEAVI!K12)</f>
        <v>1</v>
      </c>
      <c r="BQ11" s="152">
        <f>IF(CAV!K12 = 0,0,CAV!M12/CAV!K12)</f>
        <v>0</v>
      </c>
      <c r="BR11" s="152">
        <f>IF(CEO!K12 = 0,0,CEO!M12/CEO!K12)</f>
        <v>0</v>
      </c>
      <c r="BS11" s="152">
        <f>IF(CESMO!K12 = 0,0,CESMO!M12/CESMO!K12)</f>
        <v>0</v>
      </c>
    </row>
    <row r="12" spans="1:71" x14ac:dyDescent="0.2">
      <c r="A12" s="139">
        <v>10</v>
      </c>
      <c r="B12" s="148">
        <f>GESTOR!L13/GESTOR!J13</f>
        <v>3.896103896103896E-2</v>
      </c>
      <c r="C12" s="129">
        <f>'(CARONA)'!W13/'(CARONA)'!G13</f>
        <v>2</v>
      </c>
      <c r="D12" s="130">
        <f>'(CARONA)'!J13/'(CARONA)'!G13</f>
        <v>0.4935064935064935</v>
      </c>
      <c r="E12" s="130">
        <f>'(CARONA)'!M13/'(CARONA)'!G13</f>
        <v>0.4935064935064935</v>
      </c>
      <c r="F12" s="130">
        <f>'(CARONA)'!P13/'(CARONA)'!G13</f>
        <v>0.4935064935064935</v>
      </c>
      <c r="G12" s="130">
        <f>'(CARONA)'!S13/'(CARONA)'!G13</f>
        <v>0.4935064935064935</v>
      </c>
      <c r="H12" s="131">
        <f>'Reitoria-SETIC'!O13</f>
        <v>0</v>
      </c>
      <c r="I12" s="131">
        <f>'Reit - PROEX-PROPPG'!O13</f>
        <v>0</v>
      </c>
      <c r="J12" s="131">
        <f>'Reit - BU'!O13</f>
        <v>0</v>
      </c>
      <c r="K12" s="131">
        <f>ESAG!O13</f>
        <v>1</v>
      </c>
      <c r="L12" s="131">
        <f>CEART!O13</f>
        <v>0</v>
      </c>
      <c r="M12" s="131">
        <f>FAED!O13</f>
        <v>0</v>
      </c>
      <c r="N12" s="131">
        <f>CEAD!O13</f>
        <v>0</v>
      </c>
      <c r="O12" s="131">
        <f>CEFID!O13</f>
        <v>0</v>
      </c>
      <c r="P12" s="131">
        <f>CERES!O13</f>
        <v>0</v>
      </c>
      <c r="Q12" s="131">
        <f>CESFI!O13</f>
        <v>1</v>
      </c>
      <c r="R12" s="131">
        <f>CCT!O13</f>
        <v>2</v>
      </c>
      <c r="S12" s="131">
        <f>CEPLAN!O13</f>
        <v>0</v>
      </c>
      <c r="T12" s="131">
        <f>CEAVI!O13</f>
        <v>0</v>
      </c>
      <c r="U12" s="131">
        <f>CAV!O13</f>
        <v>0</v>
      </c>
      <c r="V12" s="131">
        <f>CEO!O13</f>
        <v>1</v>
      </c>
      <c r="W12" s="131">
        <f>CESMO!O13</f>
        <v>12</v>
      </c>
      <c r="X12" s="132">
        <f>'Reitoria-SETIC'!S13</f>
        <v>0</v>
      </c>
      <c r="Y12" s="132">
        <f>'Reit - PROEX-PROPPG'!S13</f>
        <v>0</v>
      </c>
      <c r="Z12" s="132">
        <f>'Reit - BU'!S13</f>
        <v>0</v>
      </c>
      <c r="AA12" s="132">
        <f>ESAG!S13</f>
        <v>5</v>
      </c>
      <c r="AB12" s="132">
        <f>CEART!S13</f>
        <v>0</v>
      </c>
      <c r="AC12" s="132">
        <f>FAED!S13</f>
        <v>0</v>
      </c>
      <c r="AD12" s="132">
        <f>CEAD!S13</f>
        <v>0</v>
      </c>
      <c r="AE12" s="132">
        <f>CEFID!S13</f>
        <v>0</v>
      </c>
      <c r="AF12" s="132">
        <f>CERES!S13</f>
        <v>2</v>
      </c>
      <c r="AG12" s="132">
        <f>CESFI!S13</f>
        <v>5</v>
      </c>
      <c r="AH12" s="132">
        <f>CCT!S13</f>
        <v>10</v>
      </c>
      <c r="AI12" s="132">
        <f>CEPLAN!S13</f>
        <v>0</v>
      </c>
      <c r="AJ12" s="132">
        <f>CEAVI!S13</f>
        <v>0</v>
      </c>
      <c r="AK12" s="132">
        <f>CAV!S13</f>
        <v>0</v>
      </c>
      <c r="AL12" s="132">
        <f>CEO!S13</f>
        <v>2</v>
      </c>
      <c r="AM12" s="132">
        <f>CESMO!S13</f>
        <v>50</v>
      </c>
      <c r="AN12" s="146">
        <f>'Reitoria-SETIC'!L13</f>
        <v>0</v>
      </c>
      <c r="AO12" s="146">
        <f>'Reit - PROEX-PROPPG'!L13</f>
        <v>0</v>
      </c>
      <c r="AP12" s="146">
        <f>'Reit - BU'!L13</f>
        <v>0</v>
      </c>
      <c r="AQ12" s="146">
        <f>ESAG!L13</f>
        <v>0</v>
      </c>
      <c r="AR12" s="146">
        <f>CEART!L13</f>
        <v>0</v>
      </c>
      <c r="AS12" s="146">
        <f>FAED!L13</f>
        <v>0</v>
      </c>
      <c r="AT12" s="146">
        <f>CEAD!L13</f>
        <v>0</v>
      </c>
      <c r="AU12" s="146">
        <f>CEFID!L13</f>
        <v>0</v>
      </c>
      <c r="AV12" s="146">
        <f>CERES!L13</f>
        <v>0</v>
      </c>
      <c r="AW12" s="146">
        <f>CESFI!L13</f>
        <v>0</v>
      </c>
      <c r="AX12" s="146">
        <f>CCT!L13</f>
        <v>0</v>
      </c>
      <c r="AY12" s="146">
        <f>CEPLAN!L13</f>
        <v>0</v>
      </c>
      <c r="AZ12" s="146">
        <f>CEAVI!L13</f>
        <v>0</v>
      </c>
      <c r="BA12" s="146">
        <f>CAV!L13</f>
        <v>0</v>
      </c>
      <c r="BB12" s="146">
        <f>CEO!L13</f>
        <v>3</v>
      </c>
      <c r="BC12" s="147">
        <f>CESMO!L13</f>
        <v>0</v>
      </c>
      <c r="BD12" s="152">
        <f>IF('Reitoria-SETIC'!K13 = 0,0,'Reitoria-SETIC'!M13/'Reitoria-SETIC'!K13)</f>
        <v>0</v>
      </c>
      <c r="BE12" s="152">
        <f>IF('Reit - PROEX-PROPPG'!K13 = 0,0,'Reit - PROEX-PROPPG'!M13/'Reit - PROEX-PROPPG'!K13)</f>
        <v>0</v>
      </c>
      <c r="BF12" s="152">
        <f>IF('Reit - BU'!K13 = 0,0,'Reit - BU'!M13/'Reit - BU'!K13)</f>
        <v>0</v>
      </c>
      <c r="BG12" s="152">
        <f>IF(ESAG!K13 = 0,0,ESAG!M13/ESAG!K13)</f>
        <v>0</v>
      </c>
      <c r="BH12" s="152">
        <f>IF(CEART!K13 = 0,0,CEART!M13/CEART!K13)</f>
        <v>0</v>
      </c>
      <c r="BI12" s="152">
        <f>IF(FAED!K13 = 0,0,FAED!M13/FAED!K13)</f>
        <v>0</v>
      </c>
      <c r="BJ12" s="152">
        <f>IF(CEAD!K13 = 0,0,CEAD!M13/CEAD!K13)</f>
        <v>0</v>
      </c>
      <c r="BK12" s="152">
        <f>IF(CEFID!K13 = 0,0,CEFID!M13/CEFID!K13)</f>
        <v>0</v>
      </c>
      <c r="BL12" s="152">
        <f>IF(CERES!K13 = 0,0,CERES!M13/CERES!K13)</f>
        <v>0</v>
      </c>
      <c r="BM12" s="152">
        <f>IF(CESFI!K13 = 0,0,CESFI!M13/CESFI!K13)</f>
        <v>0</v>
      </c>
      <c r="BN12" s="152">
        <f>IF(CCT!K13 = 0,0,CCT!M13/CCT!K13)</f>
        <v>0</v>
      </c>
      <c r="BO12" s="152">
        <f>IF(CEPLAN!K13 = 0,0,CEPLAN!M13/CEPLAN!K13)</f>
        <v>0</v>
      </c>
      <c r="BP12" s="152">
        <f>IF(CEAVI!K13 = 0,0,CEAVI!M13/CEAVI!K13)</f>
        <v>0</v>
      </c>
      <c r="BQ12" s="152">
        <f>IF(CAV!K13 = 0,0,CAV!M13/CAV!K13)</f>
        <v>0</v>
      </c>
      <c r="BR12" s="152">
        <f>IF(CEO!K13 = 0,0,CEO!M13/CEO!K13)</f>
        <v>0.6</v>
      </c>
      <c r="BS12" s="152">
        <f>IF(CESMO!K13 = 0,0,CESMO!M13/CESMO!K13)</f>
        <v>0</v>
      </c>
    </row>
    <row r="13" spans="1:71" x14ac:dyDescent="0.2">
      <c r="A13" s="138">
        <v>11</v>
      </c>
      <c r="B13" s="145">
        <f>GESTOR!L14/GESTOR!J14</f>
        <v>0.42857142857142855</v>
      </c>
      <c r="C13" s="129">
        <f>'(CARONA)'!W14/'(CARONA)'!G14</f>
        <v>2</v>
      </c>
      <c r="D13" s="130">
        <f>'(CARONA)'!J14/'(CARONA)'!G14</f>
        <v>0.48571428571428571</v>
      </c>
      <c r="E13" s="130">
        <f>'(CARONA)'!M14/'(CARONA)'!G14</f>
        <v>0.48571428571428571</v>
      </c>
      <c r="F13" s="130">
        <f>'(CARONA)'!P14/'(CARONA)'!G14</f>
        <v>0.48571428571428571</v>
      </c>
      <c r="G13" s="130">
        <f>'(CARONA)'!S14/'(CARONA)'!G14</f>
        <v>0.48571428571428571</v>
      </c>
      <c r="H13" s="131">
        <f>'Reitoria-SETIC'!O14</f>
        <v>0</v>
      </c>
      <c r="I13" s="131">
        <f>'Reit - PROEX-PROPPG'!O14</f>
        <v>0</v>
      </c>
      <c r="J13" s="131">
        <f>'Reit - BU'!O14</f>
        <v>0</v>
      </c>
      <c r="K13" s="131">
        <f>ESAG!O14</f>
        <v>0</v>
      </c>
      <c r="L13" s="131">
        <f>CEART!O14</f>
        <v>0</v>
      </c>
      <c r="M13" s="131">
        <f>FAED!O14</f>
        <v>0</v>
      </c>
      <c r="N13" s="131">
        <f>CEAD!O14</f>
        <v>2</v>
      </c>
      <c r="O13" s="131">
        <f>CEFID!O14</f>
        <v>0</v>
      </c>
      <c r="P13" s="131">
        <f>CERES!O14</f>
        <v>1</v>
      </c>
      <c r="Q13" s="131">
        <f>CESFI!O14</f>
        <v>1</v>
      </c>
      <c r="R13" s="131">
        <f>CCT!O14</f>
        <v>0</v>
      </c>
      <c r="S13" s="131">
        <f>CEPLAN!O14</f>
        <v>0</v>
      </c>
      <c r="T13" s="131">
        <f>CEAVI!O14</f>
        <v>0</v>
      </c>
      <c r="U13" s="131">
        <f>CAV!O14</f>
        <v>0</v>
      </c>
      <c r="V13" s="131">
        <f>CEO!O14</f>
        <v>2</v>
      </c>
      <c r="W13" s="131">
        <f>CESMO!O14</f>
        <v>1</v>
      </c>
      <c r="X13" s="132">
        <f>'Reitoria-SETIC'!S14</f>
        <v>0</v>
      </c>
      <c r="Y13" s="132">
        <f>'Reit - PROEX-PROPPG'!S14</f>
        <v>0</v>
      </c>
      <c r="Z13" s="132">
        <f>'Reit - BU'!S14</f>
        <v>0</v>
      </c>
      <c r="AA13" s="132">
        <f>ESAG!S14</f>
        <v>0</v>
      </c>
      <c r="AB13" s="132">
        <f>CEART!S14</f>
        <v>0</v>
      </c>
      <c r="AC13" s="132">
        <f>FAED!S14</f>
        <v>0</v>
      </c>
      <c r="AD13" s="132">
        <f>CEAD!S14</f>
        <v>0</v>
      </c>
      <c r="AE13" s="132">
        <f>CEFID!S14</f>
        <v>0</v>
      </c>
      <c r="AF13" s="132">
        <f>CERES!S14</f>
        <v>5</v>
      </c>
      <c r="AG13" s="132">
        <f>CESFI!S14</f>
        <v>5</v>
      </c>
      <c r="AH13" s="132">
        <f>CCT!S14</f>
        <v>0</v>
      </c>
      <c r="AI13" s="132">
        <f>CEPLAN!S14</f>
        <v>0</v>
      </c>
      <c r="AJ13" s="132">
        <f>CEAVI!S14</f>
        <v>0</v>
      </c>
      <c r="AK13" s="132">
        <f>CAV!S14</f>
        <v>0</v>
      </c>
      <c r="AL13" s="132">
        <f>CEO!S14</f>
        <v>5</v>
      </c>
      <c r="AM13" s="132">
        <f>CESMO!S14</f>
        <v>5</v>
      </c>
      <c r="AN13" s="146">
        <f>'Reitoria-SETIC'!L14</f>
        <v>0</v>
      </c>
      <c r="AO13" s="146">
        <f>'Reit - PROEX-PROPPG'!L14</f>
        <v>0</v>
      </c>
      <c r="AP13" s="146">
        <f>'Reit - BU'!L14</f>
        <v>0</v>
      </c>
      <c r="AQ13" s="146">
        <f>ESAG!L14</f>
        <v>0</v>
      </c>
      <c r="AR13" s="146">
        <f>CEART!L14</f>
        <v>0</v>
      </c>
      <c r="AS13" s="146">
        <f>FAED!L14</f>
        <v>0</v>
      </c>
      <c r="AT13" s="146">
        <f>CEAD!L14</f>
        <v>10</v>
      </c>
      <c r="AU13" s="146">
        <f>CEFID!L14</f>
        <v>0</v>
      </c>
      <c r="AV13" s="146">
        <f>CERES!L14</f>
        <v>0</v>
      </c>
      <c r="AW13" s="146">
        <f>CESFI!L14</f>
        <v>0</v>
      </c>
      <c r="AX13" s="146">
        <f>CCT!L14</f>
        <v>0</v>
      </c>
      <c r="AY13" s="146">
        <f>CEPLAN!L14</f>
        <v>0</v>
      </c>
      <c r="AZ13" s="146">
        <f>CEAVI!L14</f>
        <v>0</v>
      </c>
      <c r="BA13" s="146">
        <f>CAV!L14</f>
        <v>0</v>
      </c>
      <c r="BB13" s="146">
        <f>CEO!L14</f>
        <v>5</v>
      </c>
      <c r="BC13" s="147">
        <f>CESMO!L14</f>
        <v>0</v>
      </c>
      <c r="BD13" s="152">
        <f>IF('Reitoria-SETIC'!K14 = 0,0,'Reitoria-SETIC'!M14/'Reitoria-SETIC'!K14)</f>
        <v>0</v>
      </c>
      <c r="BE13" s="152">
        <f>IF('Reit - PROEX-PROPPG'!K14 = 0,0,'Reit - PROEX-PROPPG'!M14/'Reit - PROEX-PROPPG'!K14)</f>
        <v>0</v>
      </c>
      <c r="BF13" s="152">
        <f>IF('Reit - BU'!K14 = 0,0,'Reit - BU'!M14/'Reit - BU'!K14)</f>
        <v>0</v>
      </c>
      <c r="BG13" s="152">
        <f>IF(ESAG!K14 = 0,0,ESAG!M14/ESAG!K14)</f>
        <v>0</v>
      </c>
      <c r="BH13" s="152">
        <f>IF(CEART!K14 = 0,0,CEART!M14/CEART!K14)</f>
        <v>0</v>
      </c>
      <c r="BI13" s="152">
        <f>IF(FAED!K14 = 0,0,FAED!M14/FAED!K14)</f>
        <v>0</v>
      </c>
      <c r="BJ13" s="152">
        <f>IF(CEAD!K14 = 0,0,CEAD!M14/CEAD!K14)</f>
        <v>1</v>
      </c>
      <c r="BK13" s="152">
        <f>IF(CEFID!K14 = 0,0,CEFID!M14/CEFID!K14)</f>
        <v>0</v>
      </c>
      <c r="BL13" s="152">
        <f>IF(CERES!K14 = 0,0,CERES!M14/CERES!K14)</f>
        <v>0</v>
      </c>
      <c r="BM13" s="152">
        <f>IF(CESFI!K14 = 0,0,CESFI!M14/CESFI!K14)</f>
        <v>0</v>
      </c>
      <c r="BN13" s="152">
        <f>IF(CCT!K14 = 0,0,CCT!M14/CCT!K14)</f>
        <v>0</v>
      </c>
      <c r="BO13" s="152">
        <f>IF(CEPLAN!K14 = 0,0,CEPLAN!M14/CEPLAN!K14)</f>
        <v>0</v>
      </c>
      <c r="BP13" s="152">
        <f>IF(CEAVI!K14 = 0,0,CEAVI!M14/CEAVI!K14)</f>
        <v>0</v>
      </c>
      <c r="BQ13" s="152">
        <f>IF(CAV!K14 = 0,0,CAV!M14/CAV!K14)</f>
        <v>0</v>
      </c>
      <c r="BR13" s="152">
        <f>IF(CEO!K14 = 0,0,CEO!M14/CEO!K14)</f>
        <v>0.5</v>
      </c>
      <c r="BS13" s="152">
        <f>IF(CESMO!K14 = 0,0,CESMO!M14/CESMO!K14)</f>
        <v>0</v>
      </c>
    </row>
    <row r="14" spans="1:71" x14ac:dyDescent="0.2">
      <c r="A14" s="139">
        <v>12</v>
      </c>
      <c r="B14" s="148">
        <f>GESTOR!L15/GESTOR!J15</f>
        <v>0.53214285714285714</v>
      </c>
      <c r="C14" s="129">
        <f>'(CARONA)'!W15/'(CARONA)'!G15</f>
        <v>1.8214285714285714</v>
      </c>
      <c r="D14" s="130">
        <f>'(CARONA)'!J15/'(CARONA)'!G15</f>
        <v>0.32142857142857145</v>
      </c>
      <c r="E14" s="130">
        <f>'(CARONA)'!M15/'(CARONA)'!G15</f>
        <v>0.5</v>
      </c>
      <c r="F14" s="130">
        <f>'(CARONA)'!P15/'(CARONA)'!G15</f>
        <v>0.5</v>
      </c>
      <c r="G14" s="130">
        <f>'(CARONA)'!S15/'(CARONA)'!G15</f>
        <v>0.5</v>
      </c>
      <c r="H14" s="131">
        <f>'Reitoria-SETIC'!O15</f>
        <v>4</v>
      </c>
      <c r="I14" s="131">
        <f>'Reit - PROEX-PROPPG'!O15</f>
        <v>0</v>
      </c>
      <c r="J14" s="131">
        <f>'Reit - BU'!O15</f>
        <v>0</v>
      </c>
      <c r="K14" s="131">
        <f>ESAG!O15</f>
        <v>3</v>
      </c>
      <c r="L14" s="131">
        <f>CEART!O15</f>
        <v>9</v>
      </c>
      <c r="M14" s="131">
        <f>FAED!O15</f>
        <v>0</v>
      </c>
      <c r="N14" s="131">
        <f>CEAD!O15</f>
        <v>2</v>
      </c>
      <c r="O14" s="131">
        <f>CEFID!O15</f>
        <v>5</v>
      </c>
      <c r="P14" s="131">
        <f>CERES!O15</f>
        <v>5</v>
      </c>
      <c r="Q14" s="131">
        <f>CESFI!O15</f>
        <v>0</v>
      </c>
      <c r="R14" s="131">
        <f>CCT!O15</f>
        <v>20</v>
      </c>
      <c r="S14" s="131">
        <f>CEPLAN!O15</f>
        <v>7</v>
      </c>
      <c r="T14" s="131">
        <f>CEAVI!O15</f>
        <v>0</v>
      </c>
      <c r="U14" s="131">
        <f>CAV!O15</f>
        <v>3</v>
      </c>
      <c r="V14" s="131">
        <f>CEO!O15</f>
        <v>3</v>
      </c>
      <c r="W14" s="131">
        <f>CESMO!O15</f>
        <v>5</v>
      </c>
      <c r="X14" s="132">
        <f>'Reitoria-SETIC'!S15</f>
        <v>0</v>
      </c>
      <c r="Y14" s="132">
        <f>'Reit - PROEX-PROPPG'!S15</f>
        <v>0</v>
      </c>
      <c r="Z14" s="132">
        <f>'Reit - BU'!S15</f>
        <v>0</v>
      </c>
      <c r="AA14" s="132">
        <f>ESAG!S15</f>
        <v>10</v>
      </c>
      <c r="AB14" s="132">
        <f>CEART!S15</f>
        <v>26</v>
      </c>
      <c r="AC14" s="132">
        <f>FAED!S15</f>
        <v>0</v>
      </c>
      <c r="AD14" s="132">
        <f>CEAD!S15</f>
        <v>0</v>
      </c>
      <c r="AE14" s="132">
        <f>CEFID!S15</f>
        <v>6</v>
      </c>
      <c r="AF14" s="132">
        <f>CERES!S15</f>
        <v>10</v>
      </c>
      <c r="AG14" s="132">
        <f>CESFI!S15</f>
        <v>0</v>
      </c>
      <c r="AH14" s="132">
        <f>CCT!S15</f>
        <v>17</v>
      </c>
      <c r="AI14" s="132">
        <f>CEPLAN!S15</f>
        <v>30</v>
      </c>
      <c r="AJ14" s="132">
        <f>CEAVI!S15</f>
        <v>0</v>
      </c>
      <c r="AK14" s="132">
        <f>CAV!S15</f>
        <v>3</v>
      </c>
      <c r="AL14" s="132">
        <f>CEO!S15</f>
        <v>14</v>
      </c>
      <c r="AM14" s="132">
        <f>CESMO!S15</f>
        <v>15</v>
      </c>
      <c r="AN14" s="146">
        <f>'Reitoria-SETIC'!L15</f>
        <v>16</v>
      </c>
      <c r="AO14" s="146">
        <f>'Reit - PROEX-PROPPG'!L15</f>
        <v>0</v>
      </c>
      <c r="AP14" s="146">
        <f>'Reit - BU'!L15</f>
        <v>0</v>
      </c>
      <c r="AQ14" s="146">
        <f>ESAG!L15</f>
        <v>5</v>
      </c>
      <c r="AR14" s="146">
        <f>CEART!L15</f>
        <v>10</v>
      </c>
      <c r="AS14" s="146">
        <f>FAED!L15</f>
        <v>0</v>
      </c>
      <c r="AT14" s="146">
        <f>CEAD!L15</f>
        <v>10</v>
      </c>
      <c r="AU14" s="146">
        <f>CEFID!L15</f>
        <v>14</v>
      </c>
      <c r="AV14" s="146">
        <f>CERES!L15</f>
        <v>10</v>
      </c>
      <c r="AW14" s="146">
        <f>CESFI!L15</f>
        <v>0</v>
      </c>
      <c r="AX14" s="146">
        <f>CCT!L15</f>
        <v>65</v>
      </c>
      <c r="AY14" s="146">
        <f>CEPLAN!L15</f>
        <v>0</v>
      </c>
      <c r="AZ14" s="146">
        <f>CEAVI!L15</f>
        <v>3</v>
      </c>
      <c r="BA14" s="146">
        <f>CAV!L15</f>
        <v>10</v>
      </c>
      <c r="BB14" s="146">
        <f>CEO!L15</f>
        <v>1</v>
      </c>
      <c r="BC14" s="147">
        <f>CESMO!L15</f>
        <v>5</v>
      </c>
      <c r="BD14" s="152">
        <f>IF('Reitoria-SETIC'!K15 = 0,0,'Reitoria-SETIC'!M15/'Reitoria-SETIC'!K15)</f>
        <v>1</v>
      </c>
      <c r="BE14" s="152">
        <f>IF('Reit - PROEX-PROPPG'!K15 = 0,0,'Reit - PROEX-PROPPG'!M15/'Reit - PROEX-PROPPG'!K15)</f>
        <v>0</v>
      </c>
      <c r="BF14" s="152">
        <f>IF('Reit - BU'!K15 = 0,0,'Reit - BU'!M15/'Reit - BU'!K15)</f>
        <v>0</v>
      </c>
      <c r="BG14" s="152">
        <f>IF(ESAG!K15 = 0,0,ESAG!M15/ESAG!K15)</f>
        <v>0.33333333333333331</v>
      </c>
      <c r="BH14" s="152">
        <f>IF(CEART!K15 = 0,0,CEART!M15/CEART!K15)</f>
        <v>0.27777777777777779</v>
      </c>
      <c r="BI14" s="152">
        <f>IF(FAED!K15 = 0,0,FAED!M15/FAED!K15)</f>
        <v>0</v>
      </c>
      <c r="BJ14" s="152">
        <f>IF(CEAD!K15 = 0,0,CEAD!M15/CEAD!K15)</f>
        <v>1</v>
      </c>
      <c r="BK14" s="152">
        <f>IF(CEFID!K15 = 0,0,CEFID!M15/CEFID!K15)</f>
        <v>0.7</v>
      </c>
      <c r="BL14" s="152">
        <f>IF(CERES!K15 = 0,0,CERES!M15/CERES!K15)</f>
        <v>0.5</v>
      </c>
      <c r="BM14" s="152">
        <f>IF(CESFI!K15 = 0,0,CESFI!M15/CESFI!K15)</f>
        <v>0</v>
      </c>
      <c r="BN14" s="152">
        <f>IF(CCT!K15 = 0,0,CCT!M15/CCT!K15)</f>
        <v>0.79268292682926833</v>
      </c>
      <c r="BO14" s="152">
        <f>IF(CEPLAN!K15 = 0,0,CEPLAN!M15/CEPLAN!K15)</f>
        <v>0</v>
      </c>
      <c r="BP14" s="152">
        <f>IF(CEAVI!K15 = 0,0,CEAVI!M15/CEAVI!K15)</f>
        <v>1</v>
      </c>
      <c r="BQ14" s="152">
        <f>IF(CAV!K15 = 0,0,CAV!M15/CAV!K15)</f>
        <v>0.76923076923076927</v>
      </c>
      <c r="BR14" s="152">
        <f>IF(CEO!K15 = 0,0,CEO!M15/CEO!K15)</f>
        <v>6.6666666666666666E-2</v>
      </c>
      <c r="BS14" s="152">
        <f>IF(CESMO!K15 = 0,0,CESMO!M15/CESMO!K15)</f>
        <v>0.25</v>
      </c>
    </row>
    <row r="15" spans="1:71" x14ac:dyDescent="0.2">
      <c r="A15" s="138">
        <v>13</v>
      </c>
      <c r="B15" s="145">
        <f>GESTOR!L16/GESTOR!J16</f>
        <v>0.51851851851851849</v>
      </c>
      <c r="C15" s="129">
        <f>'(CARONA)'!W16/'(CARONA)'!G16</f>
        <v>2</v>
      </c>
      <c r="D15" s="130">
        <f>'(CARONA)'!J16/'(CARONA)'!G16</f>
        <v>0.5</v>
      </c>
      <c r="E15" s="130">
        <f>'(CARONA)'!M16/'(CARONA)'!G16</f>
        <v>0.5</v>
      </c>
      <c r="F15" s="130">
        <f>'(CARONA)'!P16/'(CARONA)'!G16</f>
        <v>0.5</v>
      </c>
      <c r="G15" s="130">
        <f>'(CARONA)'!S16/'(CARONA)'!G16</f>
        <v>0.5</v>
      </c>
      <c r="H15" s="131">
        <f>'Reitoria-SETIC'!O16</f>
        <v>7</v>
      </c>
      <c r="I15" s="131">
        <f>'Reit - PROEX-PROPPG'!O16</f>
        <v>0</v>
      </c>
      <c r="J15" s="131">
        <f>'Reit - BU'!O16</f>
        <v>2</v>
      </c>
      <c r="K15" s="131">
        <f>ESAG!O16</f>
        <v>5</v>
      </c>
      <c r="L15" s="131">
        <f>CEART!O16</f>
        <v>0</v>
      </c>
      <c r="M15" s="131">
        <f>FAED!O16</f>
        <v>1</v>
      </c>
      <c r="N15" s="131">
        <f>CEAD!O16</f>
        <v>2</v>
      </c>
      <c r="O15" s="131">
        <f>CEFID!O16</f>
        <v>0</v>
      </c>
      <c r="P15" s="131">
        <f>CERES!O16</f>
        <v>17</v>
      </c>
      <c r="Q15" s="131">
        <f>CESFI!O16</f>
        <v>5</v>
      </c>
      <c r="R15" s="131">
        <f>CCT!O16</f>
        <v>7</v>
      </c>
      <c r="S15" s="131">
        <f>CEPLAN!O16</f>
        <v>0</v>
      </c>
      <c r="T15" s="131">
        <f>CEAVI!O16</f>
        <v>0</v>
      </c>
      <c r="U15" s="131">
        <f>CAV!O16</f>
        <v>0</v>
      </c>
      <c r="V15" s="131">
        <f>CEO!O16</f>
        <v>0</v>
      </c>
      <c r="W15" s="131">
        <f>CESMO!O16</f>
        <v>5</v>
      </c>
      <c r="X15" s="132">
        <f>'Reitoria-SETIC'!S16</f>
        <v>0</v>
      </c>
      <c r="Y15" s="132">
        <f>'Reit - PROEX-PROPPG'!S16</f>
        <v>0</v>
      </c>
      <c r="Z15" s="132">
        <f>'Reit - BU'!S16</f>
        <v>10</v>
      </c>
      <c r="AA15" s="132">
        <f>ESAG!S16</f>
        <v>20</v>
      </c>
      <c r="AB15" s="132">
        <f>CEART!S16</f>
        <v>0</v>
      </c>
      <c r="AC15" s="132">
        <f>FAED!S16</f>
        <v>2</v>
      </c>
      <c r="AD15" s="132">
        <f>CEAD!S16</f>
        <v>0</v>
      </c>
      <c r="AE15" s="132">
        <f>CEFID!S16</f>
        <v>0</v>
      </c>
      <c r="AF15" s="132">
        <f>CERES!S16</f>
        <v>0</v>
      </c>
      <c r="AG15" s="132">
        <f>CESFI!S16</f>
        <v>22</v>
      </c>
      <c r="AH15" s="132">
        <f>CCT!S16</f>
        <v>30</v>
      </c>
      <c r="AI15" s="132">
        <f>CEPLAN!S16</f>
        <v>0</v>
      </c>
      <c r="AJ15" s="132">
        <f>CEAVI!S16</f>
        <v>0</v>
      </c>
      <c r="AK15" s="132">
        <f>CAV!S16</f>
        <v>0</v>
      </c>
      <c r="AL15" s="132">
        <f>CEO!S16</f>
        <v>0</v>
      </c>
      <c r="AM15" s="132">
        <f>CESMO!S16</f>
        <v>20</v>
      </c>
      <c r="AN15" s="146">
        <f>'Reitoria-SETIC'!L16</f>
        <v>28</v>
      </c>
      <c r="AO15" s="146">
        <f>'Reit - PROEX-PROPPG'!L16</f>
        <v>0</v>
      </c>
      <c r="AP15" s="146">
        <f>'Reit - BU'!L16</f>
        <v>0</v>
      </c>
      <c r="AQ15" s="146">
        <f>ESAG!L16</f>
        <v>0</v>
      </c>
      <c r="AR15" s="146">
        <f>CEART!L16</f>
        <v>0</v>
      </c>
      <c r="AS15" s="146">
        <f>FAED!L16</f>
        <v>4</v>
      </c>
      <c r="AT15" s="146">
        <f>CEAD!L16</f>
        <v>10</v>
      </c>
      <c r="AU15" s="146">
        <f>CEFID!L16</f>
        <v>0</v>
      </c>
      <c r="AV15" s="146">
        <f>CERES!L16</f>
        <v>70</v>
      </c>
      <c r="AW15" s="146">
        <f>CESFI!L16</f>
        <v>0</v>
      </c>
      <c r="AX15" s="146">
        <f>CCT!L16</f>
        <v>0</v>
      </c>
      <c r="AY15" s="146">
        <f>CEPLAN!L16</f>
        <v>0</v>
      </c>
      <c r="AZ15" s="146">
        <f>CEAVI!L16</f>
        <v>0</v>
      </c>
      <c r="BA15" s="146">
        <f>CAV!L16</f>
        <v>0</v>
      </c>
      <c r="BB15" s="146">
        <f>CEO!L16</f>
        <v>0</v>
      </c>
      <c r="BC15" s="147">
        <f>CESMO!L16</f>
        <v>0</v>
      </c>
      <c r="BD15" s="152">
        <f>IF('Reitoria-SETIC'!K16 = 0,0,'Reitoria-SETIC'!M16/'Reitoria-SETIC'!K16)</f>
        <v>1</v>
      </c>
      <c r="BE15" s="152">
        <f>IF('Reit - PROEX-PROPPG'!K16 = 0,0,'Reit - PROEX-PROPPG'!M16/'Reit - PROEX-PROPPG'!K16)</f>
        <v>0</v>
      </c>
      <c r="BF15" s="152">
        <f>IF('Reit - BU'!K16 = 0,0,'Reit - BU'!M16/'Reit - BU'!K16)</f>
        <v>0</v>
      </c>
      <c r="BG15" s="152">
        <f>IF(ESAG!K16 = 0,0,ESAG!M16/ESAG!K16)</f>
        <v>0</v>
      </c>
      <c r="BH15" s="152">
        <f>IF(CEART!K16 = 0,0,CEART!M16/CEART!K16)</f>
        <v>0</v>
      </c>
      <c r="BI15" s="152">
        <f>IF(FAED!K16 = 0,0,FAED!M16/FAED!K16)</f>
        <v>0.66666666666666663</v>
      </c>
      <c r="BJ15" s="152">
        <f>IF(CEAD!K16 = 0,0,CEAD!M16/CEAD!K16)</f>
        <v>1</v>
      </c>
      <c r="BK15" s="152">
        <f>IF(CEFID!K16 = 0,0,CEFID!M16/CEFID!K16)</f>
        <v>0</v>
      </c>
      <c r="BL15" s="152">
        <f>IF(CERES!K16 = 0,0,CERES!M16/CERES!K16)</f>
        <v>1</v>
      </c>
      <c r="BM15" s="152">
        <f>IF(CESFI!K16 = 0,0,CESFI!M16/CESFI!K16)</f>
        <v>0</v>
      </c>
      <c r="BN15" s="152">
        <f>IF(CCT!K16 = 0,0,CCT!M16/CCT!K16)</f>
        <v>0</v>
      </c>
      <c r="BO15" s="152">
        <f>IF(CEPLAN!K16 = 0,0,CEPLAN!M16/CEPLAN!K16)</f>
        <v>0</v>
      </c>
      <c r="BP15" s="152">
        <f>IF(CEAVI!K16 = 0,0,CEAVI!M16/CEAVI!K16)</f>
        <v>0</v>
      </c>
      <c r="BQ15" s="152">
        <f>IF(CAV!K16 = 0,0,CAV!M16/CAV!K16)</f>
        <v>0</v>
      </c>
      <c r="BR15" s="152">
        <f>IF(CEO!K16 = 0,0,CEO!M16/CEO!K16)</f>
        <v>0</v>
      </c>
      <c r="BS15" s="152">
        <f>IF(CESMO!K16 = 0,0,CESMO!M16/CESMO!K16)</f>
        <v>0</v>
      </c>
    </row>
    <row r="16" spans="1:71" x14ac:dyDescent="0.2">
      <c r="A16" s="139">
        <v>14</v>
      </c>
      <c r="B16" s="148">
        <f>GESTOR!L17/GESTOR!J17</f>
        <v>0.24102564102564103</v>
      </c>
      <c r="C16" s="129">
        <f>'(CARONA)'!W17/'(CARONA)'!G17</f>
        <v>2</v>
      </c>
      <c r="D16" s="130">
        <f>'(CARONA)'!J17/'(CARONA)'!G17</f>
        <v>0.49743589743589745</v>
      </c>
      <c r="E16" s="130">
        <f>'(CARONA)'!M17/'(CARONA)'!G17</f>
        <v>0.49743589743589745</v>
      </c>
      <c r="F16" s="130">
        <f>'(CARONA)'!P17/'(CARONA)'!G17</f>
        <v>0.49743589743589745</v>
      </c>
      <c r="G16" s="130">
        <f>'(CARONA)'!S17/'(CARONA)'!G17</f>
        <v>0.49743589743589745</v>
      </c>
      <c r="H16" s="131">
        <f>'Reitoria-SETIC'!O17</f>
        <v>0</v>
      </c>
      <c r="I16" s="131">
        <f>'Reit - PROEX-PROPPG'!O17</f>
        <v>0</v>
      </c>
      <c r="J16" s="131">
        <f>'Reit - BU'!O17</f>
        <v>0</v>
      </c>
      <c r="K16" s="131">
        <f>ESAG!O17</f>
        <v>0</v>
      </c>
      <c r="L16" s="131">
        <f>CEART!O17</f>
        <v>25</v>
      </c>
      <c r="M16" s="131">
        <f>FAED!O17</f>
        <v>0</v>
      </c>
      <c r="N16" s="131">
        <f>CEAD!O17</f>
        <v>2</v>
      </c>
      <c r="O16" s="131">
        <f>CEFID!O17</f>
        <v>0</v>
      </c>
      <c r="P16" s="131">
        <f>CERES!O17</f>
        <v>1</v>
      </c>
      <c r="Q16" s="131">
        <f>CESFI!O17</f>
        <v>2</v>
      </c>
      <c r="R16" s="131">
        <f>CCT!O17</f>
        <v>7</v>
      </c>
      <c r="S16" s="131">
        <f>CEPLAN!O17</f>
        <v>10</v>
      </c>
      <c r="T16" s="131">
        <f>CEAVI!O17</f>
        <v>0</v>
      </c>
      <c r="U16" s="131">
        <f>CAV!O17</f>
        <v>0</v>
      </c>
      <c r="V16" s="131">
        <f>CEO!O17</f>
        <v>0</v>
      </c>
      <c r="W16" s="131">
        <f>CESMO!O17</f>
        <v>0</v>
      </c>
      <c r="X16" s="132">
        <f>'Reitoria-SETIC'!S17</f>
        <v>0</v>
      </c>
      <c r="Y16" s="132">
        <f>'Reit - PROEX-PROPPG'!S17</f>
        <v>0</v>
      </c>
      <c r="Z16" s="132">
        <f>'Reit - BU'!S17</f>
        <v>0</v>
      </c>
      <c r="AA16" s="132">
        <f>ESAG!S17</f>
        <v>0</v>
      </c>
      <c r="AB16" s="132">
        <f>CEART!S17</f>
        <v>100</v>
      </c>
      <c r="AC16" s="132">
        <f>FAED!S17</f>
        <v>0</v>
      </c>
      <c r="AD16" s="132">
        <f>CEAD!S17</f>
        <v>5</v>
      </c>
      <c r="AE16" s="132">
        <f>CEFID!S17</f>
        <v>0</v>
      </c>
      <c r="AF16" s="132">
        <f>CERES!S17</f>
        <v>5</v>
      </c>
      <c r="AG16" s="132">
        <f>CESFI!S17</f>
        <v>10</v>
      </c>
      <c r="AH16" s="132">
        <f>CCT!S17</f>
        <v>18</v>
      </c>
      <c r="AI16" s="132">
        <f>CEPLAN!S17</f>
        <v>10</v>
      </c>
      <c r="AJ16" s="132">
        <f>CEAVI!S17</f>
        <v>0</v>
      </c>
      <c r="AK16" s="132">
        <f>CAV!S17</f>
        <v>0</v>
      </c>
      <c r="AL16" s="132">
        <f>CEO!S17</f>
        <v>0</v>
      </c>
      <c r="AM16" s="132">
        <f>CESMO!S17</f>
        <v>0</v>
      </c>
      <c r="AN16" s="146">
        <f>'Reitoria-SETIC'!L17</f>
        <v>0</v>
      </c>
      <c r="AO16" s="146">
        <f>'Reit - PROEX-PROPPG'!L17</f>
        <v>0</v>
      </c>
      <c r="AP16" s="146">
        <f>'Reit - BU'!L17</f>
        <v>0</v>
      </c>
      <c r="AQ16" s="146">
        <f>ESAG!L17</f>
        <v>0</v>
      </c>
      <c r="AR16" s="146">
        <f>CEART!L17</f>
        <v>0</v>
      </c>
      <c r="AS16" s="146">
        <f>FAED!L17</f>
        <v>0</v>
      </c>
      <c r="AT16" s="146">
        <f>CEAD!L17</f>
        <v>5</v>
      </c>
      <c r="AU16" s="146">
        <f>CEFID!L17</f>
        <v>0</v>
      </c>
      <c r="AV16" s="146">
        <f>CERES!L17</f>
        <v>0</v>
      </c>
      <c r="AW16" s="146">
        <f>CESFI!L17</f>
        <v>0</v>
      </c>
      <c r="AX16" s="146">
        <f>CCT!L17</f>
        <v>12</v>
      </c>
      <c r="AY16" s="146">
        <f>CEPLAN!L17</f>
        <v>30</v>
      </c>
      <c r="AZ16" s="146">
        <f>CEAVI!L17</f>
        <v>0</v>
      </c>
      <c r="BA16" s="146">
        <f>CAV!L17</f>
        <v>0</v>
      </c>
      <c r="BB16" s="146">
        <f>CEO!L17</f>
        <v>0</v>
      </c>
      <c r="BC16" s="147">
        <f>CESMO!L17</f>
        <v>0</v>
      </c>
      <c r="BD16" s="152">
        <f>IF('Reitoria-SETIC'!K17 = 0,0,'Reitoria-SETIC'!M17/'Reitoria-SETIC'!K17)</f>
        <v>0</v>
      </c>
      <c r="BE16" s="152">
        <f>IF('Reit - PROEX-PROPPG'!K17 = 0,0,'Reit - PROEX-PROPPG'!M17/'Reit - PROEX-PROPPG'!K17)</f>
        <v>0</v>
      </c>
      <c r="BF16" s="152">
        <f>IF('Reit - BU'!K17 = 0,0,'Reit - BU'!M17/'Reit - BU'!K17)</f>
        <v>0</v>
      </c>
      <c r="BG16" s="152">
        <f>IF(ESAG!K17 = 0,0,ESAG!M17/ESAG!K17)</f>
        <v>0</v>
      </c>
      <c r="BH16" s="152">
        <f>IF(CEART!K17 = 0,0,CEART!M17/CEART!K17)</f>
        <v>0</v>
      </c>
      <c r="BI16" s="152">
        <f>IF(FAED!K17 = 0,0,FAED!M17/FAED!K17)</f>
        <v>0</v>
      </c>
      <c r="BJ16" s="152">
        <f>IF(CEAD!K17 = 0,0,CEAD!M17/CEAD!K17)</f>
        <v>0.5</v>
      </c>
      <c r="BK16" s="152">
        <f>IF(CEFID!K17 = 0,0,CEFID!M17/CEFID!K17)</f>
        <v>0</v>
      </c>
      <c r="BL16" s="152">
        <f>IF(CERES!K17 = 0,0,CERES!M17/CERES!K17)</f>
        <v>0</v>
      </c>
      <c r="BM16" s="152">
        <f>IF(CESFI!K17 = 0,0,CESFI!M17/CESFI!K17)</f>
        <v>0</v>
      </c>
      <c r="BN16" s="152">
        <f>IF(CCT!K17 = 0,0,CCT!M17/CCT!K17)</f>
        <v>0.4</v>
      </c>
      <c r="BO16" s="152">
        <f>IF(CEPLAN!K17 = 0,0,CEPLAN!M17/CEPLAN!K17)</f>
        <v>0.75</v>
      </c>
      <c r="BP16" s="152">
        <f>IF(CEAVI!K17 = 0,0,CEAVI!M17/CEAVI!K17)</f>
        <v>0</v>
      </c>
      <c r="BQ16" s="152">
        <f>IF(CAV!K17 = 0,0,CAV!M17/CAV!K17)</f>
        <v>0</v>
      </c>
      <c r="BR16" s="152">
        <f>IF(CEO!K17 = 0,0,CEO!M17/CEO!K17)</f>
        <v>0</v>
      </c>
      <c r="BS16" s="152">
        <f>IF(CESMO!K17 = 0,0,CESMO!M17/CESMO!K17)</f>
        <v>0</v>
      </c>
    </row>
    <row r="17" spans="1:71" x14ac:dyDescent="0.2">
      <c r="A17" s="138">
        <v>15</v>
      </c>
      <c r="B17" s="145">
        <f>GESTOR!L18/GESTOR!J18</f>
        <v>0</v>
      </c>
      <c r="C17" s="129">
        <f>'(CARONA)'!W18/'(CARONA)'!G18</f>
        <v>2</v>
      </c>
      <c r="D17" s="130">
        <f>'(CARONA)'!J18/'(CARONA)'!G18</f>
        <v>0.5</v>
      </c>
      <c r="E17" s="130">
        <f>'(CARONA)'!M18/'(CARONA)'!G18</f>
        <v>0.5</v>
      </c>
      <c r="F17" s="130">
        <f>'(CARONA)'!P18/'(CARONA)'!G18</f>
        <v>0.5</v>
      </c>
      <c r="G17" s="130">
        <f>'(CARONA)'!S18/'(CARONA)'!G18</f>
        <v>0.5</v>
      </c>
      <c r="H17" s="131">
        <f>'Reitoria-SETIC'!O18</f>
        <v>0</v>
      </c>
      <c r="I17" s="131">
        <f>'Reit - PROEX-PROPPG'!O18</f>
        <v>0</v>
      </c>
      <c r="J17" s="131">
        <f>'Reit - BU'!O18</f>
        <v>0</v>
      </c>
      <c r="K17" s="131">
        <f>ESAG!O18</f>
        <v>0</v>
      </c>
      <c r="L17" s="131">
        <f>CEART!O18</f>
        <v>0</v>
      </c>
      <c r="M17" s="131">
        <f>FAED!O18</f>
        <v>0</v>
      </c>
      <c r="N17" s="131">
        <f>CEAD!O18</f>
        <v>0</v>
      </c>
      <c r="O17" s="131">
        <f>CEFID!O18</f>
        <v>0</v>
      </c>
      <c r="P17" s="131">
        <f>CERES!O18</f>
        <v>0</v>
      </c>
      <c r="Q17" s="131">
        <f>CESFI!O18</f>
        <v>0</v>
      </c>
      <c r="R17" s="131">
        <f>CCT!O18</f>
        <v>7</v>
      </c>
      <c r="S17" s="131">
        <f>CEPLAN!O18</f>
        <v>0</v>
      </c>
      <c r="T17" s="131">
        <f>CEAVI!O18</f>
        <v>0</v>
      </c>
      <c r="U17" s="131">
        <f>CAV!O18</f>
        <v>0</v>
      </c>
      <c r="V17" s="131">
        <f>CEO!O18</f>
        <v>0</v>
      </c>
      <c r="W17" s="131">
        <f>CESMO!O18</f>
        <v>1</v>
      </c>
      <c r="X17" s="132">
        <f>'Reitoria-SETIC'!S18</f>
        <v>0</v>
      </c>
      <c r="Y17" s="132">
        <f>'Reit - PROEX-PROPPG'!S18</f>
        <v>0</v>
      </c>
      <c r="Z17" s="132">
        <f>'Reit - BU'!S18</f>
        <v>0</v>
      </c>
      <c r="AA17" s="132">
        <f>ESAG!S18</f>
        <v>0</v>
      </c>
      <c r="AB17" s="132">
        <f>CEART!S18</f>
        <v>0</v>
      </c>
      <c r="AC17" s="132">
        <f>FAED!S18</f>
        <v>0</v>
      </c>
      <c r="AD17" s="132">
        <f>CEAD!S18</f>
        <v>0</v>
      </c>
      <c r="AE17" s="132">
        <f>CEFID!S18</f>
        <v>0</v>
      </c>
      <c r="AF17" s="132">
        <f>CERES!S18</f>
        <v>0</v>
      </c>
      <c r="AG17" s="132">
        <f>CESFI!S18</f>
        <v>0</v>
      </c>
      <c r="AH17" s="132">
        <f>CCT!S18</f>
        <v>30</v>
      </c>
      <c r="AI17" s="132">
        <f>CEPLAN!S18</f>
        <v>0</v>
      </c>
      <c r="AJ17" s="132">
        <f>CEAVI!S18</f>
        <v>0</v>
      </c>
      <c r="AK17" s="132">
        <f>CAV!S18</f>
        <v>0</v>
      </c>
      <c r="AL17" s="132">
        <f>CEO!S18</f>
        <v>0</v>
      </c>
      <c r="AM17" s="132">
        <f>CESMO!S18</f>
        <v>4</v>
      </c>
      <c r="AN17" s="146">
        <f>'Reitoria-SETIC'!L18</f>
        <v>0</v>
      </c>
      <c r="AO17" s="146">
        <f>'Reit - PROEX-PROPPG'!L18</f>
        <v>0</v>
      </c>
      <c r="AP17" s="146">
        <f>'Reit - BU'!L18</f>
        <v>0</v>
      </c>
      <c r="AQ17" s="146">
        <f>ESAG!L18</f>
        <v>0</v>
      </c>
      <c r="AR17" s="146">
        <f>CEART!L18</f>
        <v>0</v>
      </c>
      <c r="AS17" s="146">
        <f>FAED!L18</f>
        <v>0</v>
      </c>
      <c r="AT17" s="146">
        <f>CEAD!L18</f>
        <v>0</v>
      </c>
      <c r="AU17" s="146">
        <f>CEFID!L18</f>
        <v>0</v>
      </c>
      <c r="AV17" s="146">
        <f>CERES!L18</f>
        <v>0</v>
      </c>
      <c r="AW17" s="146">
        <f>CESFI!L18</f>
        <v>0</v>
      </c>
      <c r="AX17" s="146">
        <f>CCT!L18</f>
        <v>0</v>
      </c>
      <c r="AY17" s="146">
        <f>CEPLAN!L18</f>
        <v>0</v>
      </c>
      <c r="AZ17" s="146">
        <f>CEAVI!L18</f>
        <v>0</v>
      </c>
      <c r="BA17" s="146">
        <f>CAV!L18</f>
        <v>0</v>
      </c>
      <c r="BB17" s="146">
        <f>CEO!L18</f>
        <v>0</v>
      </c>
      <c r="BC17" s="147">
        <f>CESMO!L18</f>
        <v>0</v>
      </c>
      <c r="BD17" s="152">
        <f>IF('Reitoria-SETIC'!K18 = 0,0,'Reitoria-SETIC'!M18/'Reitoria-SETIC'!K18)</f>
        <v>0</v>
      </c>
      <c r="BE17" s="152">
        <f>IF('Reit - PROEX-PROPPG'!K18 = 0,0,'Reit - PROEX-PROPPG'!M18/'Reit - PROEX-PROPPG'!K18)</f>
        <v>0</v>
      </c>
      <c r="BF17" s="152">
        <f>IF('Reit - BU'!K18 = 0,0,'Reit - BU'!M18/'Reit - BU'!K18)</f>
        <v>0</v>
      </c>
      <c r="BG17" s="152">
        <f>IF(ESAG!K18 = 0,0,ESAG!M18/ESAG!K18)</f>
        <v>0</v>
      </c>
      <c r="BH17" s="152">
        <f>IF(CEART!K18 = 0,0,CEART!M18/CEART!K18)</f>
        <v>0</v>
      </c>
      <c r="BI17" s="152">
        <f>IF(FAED!K18 = 0,0,FAED!M18/FAED!K18)</f>
        <v>0</v>
      </c>
      <c r="BJ17" s="152">
        <f>IF(CEAD!K18 = 0,0,CEAD!M18/CEAD!K18)</f>
        <v>0</v>
      </c>
      <c r="BK17" s="152">
        <f>IF(CEFID!K18 = 0,0,CEFID!M18/CEFID!K18)</f>
        <v>0</v>
      </c>
      <c r="BL17" s="152">
        <f>IF(CERES!K18 = 0,0,CERES!M18/CERES!K18)</f>
        <v>0</v>
      </c>
      <c r="BM17" s="152">
        <f>IF(CESFI!K18 = 0,0,CESFI!M18/CESFI!K18)</f>
        <v>0</v>
      </c>
      <c r="BN17" s="152">
        <f>IF(CCT!K18 = 0,0,CCT!M18/CCT!K18)</f>
        <v>0</v>
      </c>
      <c r="BO17" s="152">
        <f>IF(CEPLAN!K18 = 0,0,CEPLAN!M18/CEPLAN!K18)</f>
        <v>0</v>
      </c>
      <c r="BP17" s="152">
        <f>IF(CEAVI!K18 = 0,0,CEAVI!M18/CEAVI!K18)</f>
        <v>0</v>
      </c>
      <c r="BQ17" s="152">
        <f>IF(CAV!K18 = 0,0,CAV!M18/CAV!K18)</f>
        <v>0</v>
      </c>
      <c r="BR17" s="152">
        <f>IF(CEO!K18 = 0,0,CEO!M18/CEO!K18)</f>
        <v>0</v>
      </c>
      <c r="BS17" s="152">
        <f>IF(CESMO!K18 = 0,0,CESMO!M18/CESMO!K18)</f>
        <v>0</v>
      </c>
    </row>
    <row r="18" spans="1:71" x14ac:dyDescent="0.2">
      <c r="A18" s="139">
        <v>16</v>
      </c>
      <c r="B18" s="148">
        <f>GESTOR!L19/GESTOR!J19</f>
        <v>0.75471698113207553</v>
      </c>
      <c r="C18" s="129">
        <f>'(CARONA)'!W19/'(CARONA)'!G19</f>
        <v>2</v>
      </c>
      <c r="D18" s="130">
        <f>'(CARONA)'!J19/'(CARONA)'!G19</f>
        <v>0.5</v>
      </c>
      <c r="E18" s="130">
        <f>'(CARONA)'!M19/'(CARONA)'!G19</f>
        <v>0.5</v>
      </c>
      <c r="F18" s="130">
        <f>'(CARONA)'!P19/'(CARONA)'!G19</f>
        <v>0.5</v>
      </c>
      <c r="G18" s="130">
        <f>'(CARONA)'!S19/'(CARONA)'!G19</f>
        <v>0.5</v>
      </c>
      <c r="H18" s="131">
        <f>'Reitoria-SETIC'!O19</f>
        <v>0</v>
      </c>
      <c r="I18" s="131">
        <f>'Reit - PROEX-PROPPG'!O19</f>
        <v>0</v>
      </c>
      <c r="J18" s="131">
        <f>'Reit - BU'!O19</f>
        <v>0</v>
      </c>
      <c r="K18" s="131">
        <f>ESAG!O19</f>
        <v>0</v>
      </c>
      <c r="L18" s="131">
        <f>CEART!O19</f>
        <v>0</v>
      </c>
      <c r="M18" s="131">
        <f>FAED!O19</f>
        <v>0</v>
      </c>
      <c r="N18" s="131">
        <f>CEAD!O19</f>
        <v>0</v>
      </c>
      <c r="O18" s="131">
        <f>CEFID!O19</f>
        <v>1</v>
      </c>
      <c r="P18" s="131">
        <f>CERES!O19</f>
        <v>0</v>
      </c>
      <c r="Q18" s="131">
        <f>CESFI!O19</f>
        <v>0</v>
      </c>
      <c r="R18" s="131">
        <f>CCT!O19</f>
        <v>20</v>
      </c>
      <c r="S18" s="131">
        <f>CEPLAN!O19</f>
        <v>5</v>
      </c>
      <c r="T18" s="131">
        <f>CEAVI!O19</f>
        <v>0</v>
      </c>
      <c r="U18" s="131">
        <f>CAV!O19</f>
        <v>0</v>
      </c>
      <c r="V18" s="131">
        <f>CEO!O19</f>
        <v>0</v>
      </c>
      <c r="W18" s="131">
        <f>CESMO!O19</f>
        <v>0</v>
      </c>
      <c r="X18" s="132">
        <f>'Reitoria-SETIC'!S19</f>
        <v>0</v>
      </c>
      <c r="Y18" s="132">
        <f>'Reit - PROEX-PROPPG'!S19</f>
        <v>0</v>
      </c>
      <c r="Z18" s="132">
        <f>'Reit - BU'!S19</f>
        <v>0</v>
      </c>
      <c r="AA18" s="132">
        <f>ESAG!S19</f>
        <v>0</v>
      </c>
      <c r="AB18" s="132">
        <f>CEART!S19</f>
        <v>0</v>
      </c>
      <c r="AC18" s="132">
        <f>FAED!S19</f>
        <v>0</v>
      </c>
      <c r="AD18" s="132">
        <f>CEAD!S19</f>
        <v>0</v>
      </c>
      <c r="AE18" s="132">
        <f>CEFID!S19</f>
        <v>4</v>
      </c>
      <c r="AF18" s="132">
        <f>CERES!S19</f>
        <v>0</v>
      </c>
      <c r="AG18" s="132">
        <f>CESFI!S19</f>
        <v>2</v>
      </c>
      <c r="AH18" s="132">
        <f>CCT!S19</f>
        <v>0</v>
      </c>
      <c r="AI18" s="132">
        <f>CEPLAN!S19</f>
        <v>20</v>
      </c>
      <c r="AJ18" s="132">
        <f>CEAVI!S19</f>
        <v>0</v>
      </c>
      <c r="AK18" s="132">
        <f>CAV!S19</f>
        <v>0</v>
      </c>
      <c r="AL18" s="132">
        <f>CEO!S19</f>
        <v>0</v>
      </c>
      <c r="AM18" s="132">
        <f>CESMO!S19</f>
        <v>0</v>
      </c>
      <c r="AN18" s="146">
        <f>'Reitoria-SETIC'!L19</f>
        <v>0</v>
      </c>
      <c r="AO18" s="146">
        <f>'Reit - PROEX-PROPPG'!L19</f>
        <v>0</v>
      </c>
      <c r="AP18" s="146">
        <f>'Reit - BU'!L19</f>
        <v>0</v>
      </c>
      <c r="AQ18" s="146">
        <f>ESAG!L19</f>
        <v>0</v>
      </c>
      <c r="AR18" s="146">
        <f>CEART!L19</f>
        <v>0</v>
      </c>
      <c r="AS18" s="146">
        <f>FAED!L19</f>
        <v>0</v>
      </c>
      <c r="AT18" s="146">
        <f>CEAD!L19</f>
        <v>0</v>
      </c>
      <c r="AU18" s="146">
        <f>CEFID!L19</f>
        <v>0</v>
      </c>
      <c r="AV18" s="146">
        <f>CERES!L19</f>
        <v>0</v>
      </c>
      <c r="AW18" s="146">
        <f>CESFI!L19</f>
        <v>0</v>
      </c>
      <c r="AX18" s="146">
        <f>CCT!L19</f>
        <v>80</v>
      </c>
      <c r="AY18" s="146">
        <f>CEPLAN!L19</f>
        <v>0</v>
      </c>
      <c r="AZ18" s="146">
        <f>CEAVI!L19</f>
        <v>0</v>
      </c>
      <c r="BA18" s="146">
        <f>CAV!L19</f>
        <v>0</v>
      </c>
      <c r="BB18" s="146">
        <f>CEO!L19</f>
        <v>0</v>
      </c>
      <c r="BC18" s="147">
        <f>CESMO!L19</f>
        <v>0</v>
      </c>
      <c r="BD18" s="152">
        <f>IF('Reitoria-SETIC'!K19 = 0,0,'Reitoria-SETIC'!M19/'Reitoria-SETIC'!K19)</f>
        <v>0</v>
      </c>
      <c r="BE18" s="152">
        <f>IF('Reit - PROEX-PROPPG'!K19 = 0,0,'Reit - PROEX-PROPPG'!M19/'Reit - PROEX-PROPPG'!K19)</f>
        <v>0</v>
      </c>
      <c r="BF18" s="152">
        <f>IF('Reit - BU'!K19 = 0,0,'Reit - BU'!M19/'Reit - BU'!K19)</f>
        <v>0</v>
      </c>
      <c r="BG18" s="152">
        <f>IF(ESAG!K19 = 0,0,ESAG!M19/ESAG!K19)</f>
        <v>0</v>
      </c>
      <c r="BH18" s="152">
        <f>IF(CEART!K19 = 0,0,CEART!M19/CEART!K19)</f>
        <v>0</v>
      </c>
      <c r="BI18" s="152">
        <f>IF(FAED!K19 = 0,0,FAED!M19/FAED!K19)</f>
        <v>0</v>
      </c>
      <c r="BJ18" s="152">
        <f>IF(CEAD!K19 = 0,0,CEAD!M19/CEAD!K19)</f>
        <v>0</v>
      </c>
      <c r="BK18" s="152">
        <f>IF(CEFID!K19 = 0,0,CEFID!M19/CEFID!K19)</f>
        <v>0</v>
      </c>
      <c r="BL18" s="152">
        <f>IF(CERES!K19 = 0,0,CERES!M19/CERES!K19)</f>
        <v>0</v>
      </c>
      <c r="BM18" s="152">
        <f>IF(CESFI!K19 = 0,0,CESFI!M19/CESFI!K19)</f>
        <v>0</v>
      </c>
      <c r="BN18" s="152">
        <f>IF(CCT!K19 = 0,0,CCT!M19/CCT!K19)</f>
        <v>1</v>
      </c>
      <c r="BO18" s="152">
        <f>IF(CEPLAN!K19 = 0,0,CEPLAN!M19/CEPLAN!K19)</f>
        <v>0</v>
      </c>
      <c r="BP18" s="152">
        <f>IF(CEAVI!K19 = 0,0,CEAVI!M19/CEAVI!K19)</f>
        <v>0</v>
      </c>
      <c r="BQ18" s="152">
        <f>IF(CAV!K19 = 0,0,CAV!M19/CAV!K19)</f>
        <v>0</v>
      </c>
      <c r="BR18" s="152">
        <f>IF(CEO!K19 = 0,0,CEO!M19/CEO!K19)</f>
        <v>0</v>
      </c>
      <c r="BS18" s="152">
        <f>IF(CESMO!K19 = 0,0,CESMO!M19/CESMO!K19)</f>
        <v>0</v>
      </c>
    </row>
    <row r="19" spans="1:71" x14ac:dyDescent="0.2">
      <c r="A19" s="138">
        <v>17</v>
      </c>
      <c r="B19" s="145">
        <f>GESTOR!L20/GESTOR!J20</f>
        <v>0.50431034482758619</v>
      </c>
      <c r="C19" s="129">
        <f>'(CARONA)'!W20/'(CARONA)'!G20</f>
        <v>2</v>
      </c>
      <c r="D19" s="130">
        <f>'(CARONA)'!J20/'(CARONA)'!G20</f>
        <v>0.5</v>
      </c>
      <c r="E19" s="130">
        <f>'(CARONA)'!M20/'(CARONA)'!G20</f>
        <v>0.5</v>
      </c>
      <c r="F19" s="130">
        <f>'(CARONA)'!P20/'(CARONA)'!G20</f>
        <v>0.5</v>
      </c>
      <c r="G19" s="130">
        <f>'(CARONA)'!S20/'(CARONA)'!G20</f>
        <v>0.5</v>
      </c>
      <c r="H19" s="131">
        <f>'Reitoria-SETIC'!O20</f>
        <v>1</v>
      </c>
      <c r="I19" s="131">
        <f>'Reit - PROEX-PROPPG'!O20</f>
        <v>0</v>
      </c>
      <c r="J19" s="131">
        <f>'Reit - BU'!O20</f>
        <v>0</v>
      </c>
      <c r="K19" s="131">
        <f>ESAG!O20</f>
        <v>3</v>
      </c>
      <c r="L19" s="131">
        <f>CEART!O20</f>
        <v>2</v>
      </c>
      <c r="M19" s="131">
        <f>FAED!O20</f>
        <v>0</v>
      </c>
      <c r="N19" s="131">
        <f>CEAD!O20</f>
        <v>2</v>
      </c>
      <c r="O19" s="131">
        <f>CEFID!O20</f>
        <v>0</v>
      </c>
      <c r="P19" s="131">
        <f>CERES!O20</f>
        <v>12</v>
      </c>
      <c r="Q19" s="131">
        <f>CESFI!O20</f>
        <v>5</v>
      </c>
      <c r="R19" s="131">
        <f>CCT!O20</f>
        <v>8</v>
      </c>
      <c r="S19" s="131">
        <f>CEPLAN!O20</f>
        <v>12</v>
      </c>
      <c r="T19" s="131">
        <f>CEAVI!O20</f>
        <v>3</v>
      </c>
      <c r="U19" s="131">
        <f>CAV!O20</f>
        <v>0</v>
      </c>
      <c r="V19" s="131">
        <f>CEO!O20</f>
        <v>5</v>
      </c>
      <c r="W19" s="131">
        <f>CESMO!O20</f>
        <v>1</v>
      </c>
      <c r="X19" s="132">
        <f>'Reitoria-SETIC'!S20</f>
        <v>0</v>
      </c>
      <c r="Y19" s="132">
        <f>'Reit - PROEX-PROPPG'!S20</f>
        <v>0</v>
      </c>
      <c r="Z19" s="132">
        <f>'Reit - BU'!S20</f>
        <v>0</v>
      </c>
      <c r="AA19" s="132">
        <f>ESAG!S20</f>
        <v>12</v>
      </c>
      <c r="AB19" s="132">
        <f>CEART!S20</f>
        <v>8</v>
      </c>
      <c r="AC19" s="132">
        <f>FAED!S20</f>
        <v>0</v>
      </c>
      <c r="AD19" s="132">
        <f>CEAD!S20</f>
        <v>0</v>
      </c>
      <c r="AE19" s="132">
        <f>CEFID!S20</f>
        <v>0</v>
      </c>
      <c r="AF19" s="132">
        <f>CERES!S20</f>
        <v>0</v>
      </c>
      <c r="AG19" s="132">
        <f>CESFI!S20</f>
        <v>8</v>
      </c>
      <c r="AH19" s="132">
        <f>CCT!S20</f>
        <v>19</v>
      </c>
      <c r="AI19" s="132">
        <f>CEPLAN!S20</f>
        <v>50</v>
      </c>
      <c r="AJ19" s="132">
        <f>CEAVI!S20</f>
        <v>0</v>
      </c>
      <c r="AK19" s="132">
        <f>CAV!S20</f>
        <v>0</v>
      </c>
      <c r="AL19" s="132">
        <f>CEO!S20</f>
        <v>15</v>
      </c>
      <c r="AM19" s="132">
        <f>CESMO!S20</f>
        <v>3</v>
      </c>
      <c r="AN19" s="146">
        <f>'Reitoria-SETIC'!L20</f>
        <v>4</v>
      </c>
      <c r="AO19" s="146">
        <f>'Reit - PROEX-PROPPG'!L20</f>
        <v>0</v>
      </c>
      <c r="AP19" s="146">
        <f>'Reit - BU'!L20</f>
        <v>0</v>
      </c>
      <c r="AQ19" s="146">
        <f>ESAG!L20</f>
        <v>3</v>
      </c>
      <c r="AR19" s="146">
        <f>CEART!L20</f>
        <v>0</v>
      </c>
      <c r="AS19" s="146">
        <f>FAED!L20</f>
        <v>2</v>
      </c>
      <c r="AT19" s="146">
        <f>CEAD!L20</f>
        <v>10</v>
      </c>
      <c r="AU19" s="146">
        <f>CEFID!L20</f>
        <v>0</v>
      </c>
      <c r="AV19" s="146">
        <f>CERES!L20</f>
        <v>50</v>
      </c>
      <c r="AW19" s="146">
        <f>CESFI!L20</f>
        <v>12</v>
      </c>
      <c r="AX19" s="146">
        <f>CCT!L20</f>
        <v>14</v>
      </c>
      <c r="AY19" s="146">
        <f>CEPLAN!L20</f>
        <v>0</v>
      </c>
      <c r="AZ19" s="146">
        <f>CEAVI!L20</f>
        <v>12</v>
      </c>
      <c r="BA19" s="146">
        <f>CAV!L20</f>
        <v>3</v>
      </c>
      <c r="BB19" s="146">
        <f>CEO!L20</f>
        <v>5</v>
      </c>
      <c r="BC19" s="147">
        <f>CESMO!L20</f>
        <v>2</v>
      </c>
      <c r="BD19" s="152">
        <f>IF('Reitoria-SETIC'!K20 = 0,0,'Reitoria-SETIC'!M20/'Reitoria-SETIC'!K20)</f>
        <v>1</v>
      </c>
      <c r="BE19" s="152">
        <f>IF('Reit - PROEX-PROPPG'!K20 = 0,0,'Reit - PROEX-PROPPG'!M20/'Reit - PROEX-PROPPG'!K20)</f>
        <v>0</v>
      </c>
      <c r="BF19" s="152">
        <f>IF('Reit - BU'!K20 = 0,0,'Reit - BU'!M20/'Reit - BU'!K20)</f>
        <v>0</v>
      </c>
      <c r="BG19" s="152">
        <f>IF(ESAG!K20 = 0,0,ESAG!M20/ESAG!K20)</f>
        <v>0.2</v>
      </c>
      <c r="BH19" s="152">
        <f>IF(CEART!K20 = 0,0,CEART!M20/CEART!K20)</f>
        <v>0</v>
      </c>
      <c r="BI19" s="152">
        <f>IF(FAED!K20 = 0,0,FAED!M20/FAED!K20)</f>
        <v>1</v>
      </c>
      <c r="BJ19" s="152">
        <f>IF(CEAD!K20 = 0,0,CEAD!M20/CEAD!K20)</f>
        <v>1</v>
      </c>
      <c r="BK19" s="152">
        <f>IF(CEFID!K20 = 0,0,CEFID!M20/CEFID!K20)</f>
        <v>0</v>
      </c>
      <c r="BL19" s="152">
        <f>IF(CERES!K20 = 0,0,CERES!M20/CERES!K20)</f>
        <v>1</v>
      </c>
      <c r="BM19" s="152">
        <f>IF(CESFI!K20 = 0,0,CESFI!M20/CESFI!K20)</f>
        <v>0.6</v>
      </c>
      <c r="BN19" s="152">
        <f>IF(CCT!K20 = 0,0,CCT!M20/CCT!K20)</f>
        <v>0.42424242424242425</v>
      </c>
      <c r="BO19" s="152">
        <f>IF(CEPLAN!K20 = 0,0,CEPLAN!M20/CEPLAN!K20)</f>
        <v>0</v>
      </c>
      <c r="BP19" s="152">
        <f>IF(CEAVI!K20 = 0,0,CEAVI!M20/CEAVI!K20)</f>
        <v>1</v>
      </c>
      <c r="BQ19" s="152">
        <f>IF(CAV!K20 = 0,0,CAV!M20/CAV!K20)</f>
        <v>1</v>
      </c>
      <c r="BR19" s="152">
        <f>IF(CEO!K20 = 0,0,CEO!M20/CEO!K20)</f>
        <v>0.25</v>
      </c>
      <c r="BS19" s="152">
        <f>IF(CESMO!K20 = 0,0,CESMO!M20/CESMO!K20)</f>
        <v>0.4</v>
      </c>
    </row>
    <row r="20" spans="1:71" x14ac:dyDescent="0.2">
      <c r="A20" s="139">
        <v>26</v>
      </c>
      <c r="B20" s="148">
        <f>GESTOR!L21/GESTOR!J21</f>
        <v>0.6376811594202898</v>
      </c>
      <c r="C20" s="129">
        <f>'(CARONA)'!W21/'(CARONA)'!G21</f>
        <v>2</v>
      </c>
      <c r="D20" s="130">
        <f>'(CARONA)'!J21/'(CARONA)'!G21</f>
        <v>0.49758454106280192</v>
      </c>
      <c r="E20" s="130">
        <f>'(CARONA)'!M21/'(CARONA)'!G21</f>
        <v>0.49758454106280192</v>
      </c>
      <c r="F20" s="130">
        <f>'(CARONA)'!P21/'(CARONA)'!G21</f>
        <v>0.49758454106280192</v>
      </c>
      <c r="G20" s="130">
        <f>'(CARONA)'!S21/'(CARONA)'!G21</f>
        <v>0.49758454106280192</v>
      </c>
      <c r="H20" s="131">
        <f>'Reitoria-SETIC'!O21</f>
        <v>0</v>
      </c>
      <c r="I20" s="131">
        <f>'Reit - PROEX-PROPPG'!O21</f>
        <v>0</v>
      </c>
      <c r="J20" s="131">
        <f>'Reit - BU'!O21</f>
        <v>0</v>
      </c>
      <c r="K20" s="131">
        <f>ESAG!O21</f>
        <v>0</v>
      </c>
      <c r="L20" s="131">
        <f>CEART!O21</f>
        <v>10</v>
      </c>
      <c r="M20" s="131">
        <f>FAED!O21</f>
        <v>7</v>
      </c>
      <c r="N20" s="131">
        <f>CEAD!O21</f>
        <v>15</v>
      </c>
      <c r="O20" s="131">
        <f>CEFID!O21</f>
        <v>0</v>
      </c>
      <c r="P20" s="131">
        <f>CERES!O21</f>
        <v>0</v>
      </c>
      <c r="Q20" s="131">
        <f>CESFI!O21</f>
        <v>0</v>
      </c>
      <c r="R20" s="131">
        <f>CCT!O21</f>
        <v>8</v>
      </c>
      <c r="S20" s="131">
        <f>CEPLAN!O21</f>
        <v>0</v>
      </c>
      <c r="T20" s="131">
        <f>CEAVI!O21</f>
        <v>0</v>
      </c>
      <c r="U20" s="131">
        <f>CAV!O21</f>
        <v>0</v>
      </c>
      <c r="V20" s="131">
        <f>CEO!O21</f>
        <v>5</v>
      </c>
      <c r="W20" s="131">
        <f>CESMO!O21</f>
        <v>5</v>
      </c>
      <c r="X20" s="132">
        <f>'Reitoria-SETIC'!S21</f>
        <v>0</v>
      </c>
      <c r="Y20" s="132">
        <f>'Reit - PROEX-PROPPG'!S21</f>
        <v>0</v>
      </c>
      <c r="Z20" s="132">
        <f>'Reit - BU'!S21</f>
        <v>0</v>
      </c>
      <c r="AA20" s="132">
        <f>ESAG!S21</f>
        <v>0</v>
      </c>
      <c r="AB20" s="132">
        <f>CEART!S21</f>
        <v>30</v>
      </c>
      <c r="AC20" s="132">
        <f>FAED!S21</f>
        <v>10</v>
      </c>
      <c r="AD20" s="132">
        <f>CEAD!S21</f>
        <v>0</v>
      </c>
      <c r="AE20" s="132">
        <f>CEFID!S21</f>
        <v>0</v>
      </c>
      <c r="AF20" s="132">
        <f>CERES!S21</f>
        <v>0</v>
      </c>
      <c r="AG20" s="132">
        <f>CESFI!S21</f>
        <v>0</v>
      </c>
      <c r="AH20" s="132">
        <f>CCT!S21</f>
        <v>0</v>
      </c>
      <c r="AI20" s="132">
        <f>CEPLAN!S21</f>
        <v>0</v>
      </c>
      <c r="AJ20" s="132">
        <f>CEAVI!S21</f>
        <v>0</v>
      </c>
      <c r="AK20" s="132">
        <f>CAV!S21</f>
        <v>0</v>
      </c>
      <c r="AL20" s="132">
        <f>CEO!S21</f>
        <v>15</v>
      </c>
      <c r="AM20" s="132">
        <f>CESMO!S21</f>
        <v>20</v>
      </c>
      <c r="AN20" s="146">
        <f>'Reitoria-SETIC'!L21</f>
        <v>0</v>
      </c>
      <c r="AO20" s="146">
        <f>'Reit - PROEX-PROPPG'!L21</f>
        <v>0</v>
      </c>
      <c r="AP20" s="146">
        <f>'Reit - BU'!L21</f>
        <v>0</v>
      </c>
      <c r="AQ20" s="146">
        <f>ESAG!L21</f>
        <v>0</v>
      </c>
      <c r="AR20" s="146">
        <f>CEART!L21</f>
        <v>10</v>
      </c>
      <c r="AS20" s="146">
        <f>FAED!L21</f>
        <v>20</v>
      </c>
      <c r="AT20" s="146">
        <f>CEAD!L21</f>
        <v>60</v>
      </c>
      <c r="AU20" s="146">
        <f>CEFID!L21</f>
        <v>0</v>
      </c>
      <c r="AV20" s="146">
        <f>CERES!L21</f>
        <v>0</v>
      </c>
      <c r="AW20" s="146">
        <f>CESFI!L21</f>
        <v>0</v>
      </c>
      <c r="AX20" s="146">
        <f>CCT!L21</f>
        <v>34</v>
      </c>
      <c r="AY20" s="146">
        <f>CEPLAN!L21</f>
        <v>0</v>
      </c>
      <c r="AZ20" s="146">
        <f>CEAVI!L21</f>
        <v>3</v>
      </c>
      <c r="BA20" s="146">
        <f>CAV!L21</f>
        <v>0</v>
      </c>
      <c r="BB20" s="146">
        <f>CEO!L21</f>
        <v>5</v>
      </c>
      <c r="BC20" s="147">
        <f>CESMO!L21</f>
        <v>0</v>
      </c>
      <c r="BD20" s="152">
        <f>IF('Reitoria-SETIC'!K21 = 0,0,'Reitoria-SETIC'!M21/'Reitoria-SETIC'!K21)</f>
        <v>0</v>
      </c>
      <c r="BE20" s="152">
        <f>IF('Reit - PROEX-PROPPG'!K21 = 0,0,'Reit - PROEX-PROPPG'!M21/'Reit - PROEX-PROPPG'!K21)</f>
        <v>0</v>
      </c>
      <c r="BF20" s="152">
        <f>IF('Reit - BU'!K21 = 0,0,'Reit - BU'!M21/'Reit - BU'!K21)</f>
        <v>0</v>
      </c>
      <c r="BG20" s="152">
        <f>IF(ESAG!K21 = 0,0,ESAG!M21/ESAG!K21)</f>
        <v>0</v>
      </c>
      <c r="BH20" s="152">
        <f>IF(CEART!K21 = 0,0,CEART!M21/CEART!K21)</f>
        <v>0.25</v>
      </c>
      <c r="BI20" s="152">
        <f>IF(FAED!K21 = 0,0,FAED!M21/FAED!K21)</f>
        <v>0.66666666666666663</v>
      </c>
      <c r="BJ20" s="152">
        <f>IF(CEAD!K21 = 0,0,CEAD!M21/CEAD!K21)</f>
        <v>1</v>
      </c>
      <c r="BK20" s="152">
        <f>IF(CEFID!K21 = 0,0,CEFID!M21/CEFID!K21)</f>
        <v>0</v>
      </c>
      <c r="BL20" s="152">
        <f>IF(CERES!K21 = 0,0,CERES!M21/CERES!K21)</f>
        <v>0</v>
      </c>
      <c r="BM20" s="152">
        <f>IF(CESFI!K21 = 0,0,CESFI!M21/CESFI!K21)</f>
        <v>0</v>
      </c>
      <c r="BN20" s="152">
        <f>IF(CCT!K21 = 0,0,CCT!M21/CCT!K21)</f>
        <v>1</v>
      </c>
      <c r="BO20" s="152">
        <f>IF(CEPLAN!K21 = 0,0,CEPLAN!M21/CEPLAN!K21)</f>
        <v>0</v>
      </c>
      <c r="BP20" s="152">
        <f>IF(CEAVI!K21 = 0,0,CEAVI!M21/CEAVI!K21)</f>
        <v>1</v>
      </c>
      <c r="BQ20" s="152">
        <f>IF(CAV!K21 = 0,0,CAV!M21/CAV!K21)</f>
        <v>0</v>
      </c>
      <c r="BR20" s="152">
        <f>IF(CEO!K21 = 0,0,CEO!M21/CEO!K21)</f>
        <v>0.25</v>
      </c>
      <c r="BS20" s="152">
        <f>IF(CESMO!K21 = 0,0,CESMO!M21/CESMO!K21)</f>
        <v>0</v>
      </c>
    </row>
    <row r="21" spans="1:71" x14ac:dyDescent="0.2">
      <c r="A21" s="138">
        <v>27</v>
      </c>
      <c r="B21" s="145">
        <f>GESTOR!L22/GESTOR!J22</f>
        <v>0.34224598930481281</v>
      </c>
      <c r="C21" s="129">
        <f>'(CARONA)'!W22/'(CARONA)'!G22</f>
        <v>1.732620320855615</v>
      </c>
      <c r="D21" s="130">
        <f>'(CARONA)'!J22/'(CARONA)'!G22</f>
        <v>0.22994652406417113</v>
      </c>
      <c r="E21" s="130">
        <f>'(CARONA)'!M22/'(CARONA)'!G22</f>
        <v>0.49732620320855614</v>
      </c>
      <c r="F21" s="130">
        <f>'(CARONA)'!P22/'(CARONA)'!G22</f>
        <v>0.49732620320855614</v>
      </c>
      <c r="G21" s="130">
        <f>'(CARONA)'!S22/'(CARONA)'!G22</f>
        <v>0.49732620320855614</v>
      </c>
      <c r="H21" s="131">
        <f>'Reitoria-SETIC'!O22</f>
        <v>4</v>
      </c>
      <c r="I21" s="131">
        <f>'Reit - PROEX-PROPPG'!O22</f>
        <v>0</v>
      </c>
      <c r="J21" s="131">
        <f>'Reit - BU'!O22</f>
        <v>0</v>
      </c>
      <c r="K21" s="131">
        <f>ESAG!O22</f>
        <v>5</v>
      </c>
      <c r="L21" s="131">
        <f>CEART!O22</f>
        <v>7</v>
      </c>
      <c r="M21" s="131">
        <f>FAED!O22</f>
        <v>0</v>
      </c>
      <c r="N21" s="131">
        <f>CEAD!O22</f>
        <v>5</v>
      </c>
      <c r="O21" s="131">
        <f>CEFID!O22</f>
        <v>2</v>
      </c>
      <c r="P21" s="131">
        <f>CERES!O22</f>
        <v>2</v>
      </c>
      <c r="Q21" s="131">
        <f>CESFI!O22</f>
        <v>0</v>
      </c>
      <c r="R21" s="131">
        <f>CCT!O22</f>
        <v>1</v>
      </c>
      <c r="S21" s="131">
        <f>CEPLAN!O22</f>
        <v>12</v>
      </c>
      <c r="T21" s="131">
        <f>CEAVI!O22</f>
        <v>0</v>
      </c>
      <c r="U21" s="131">
        <f>CAV!O22</f>
        <v>0</v>
      </c>
      <c r="V21" s="131">
        <f>CEO!O22</f>
        <v>1</v>
      </c>
      <c r="W21" s="131">
        <f>CESMO!O22</f>
        <v>5</v>
      </c>
      <c r="X21" s="132">
        <f>'Reitoria-SETIC'!S22</f>
        <v>16</v>
      </c>
      <c r="Y21" s="132">
        <f>'Reit - PROEX-PROPPG'!S22</f>
        <v>0</v>
      </c>
      <c r="Z21" s="132">
        <f>'Reit - BU'!S22</f>
        <v>0</v>
      </c>
      <c r="AA21" s="132">
        <f>ESAG!S22</f>
        <v>0</v>
      </c>
      <c r="AB21" s="132">
        <f>CEART!S22</f>
        <v>30</v>
      </c>
      <c r="AC21" s="132">
        <f>FAED!S22</f>
        <v>1</v>
      </c>
      <c r="AD21" s="132">
        <f>CEAD!S22</f>
        <v>0</v>
      </c>
      <c r="AE21" s="132">
        <f>CEFID!S22</f>
        <v>10</v>
      </c>
      <c r="AF21" s="132">
        <f>CERES!S22</f>
        <v>9</v>
      </c>
      <c r="AG21" s="132">
        <f>CESFI!S22</f>
        <v>0</v>
      </c>
      <c r="AH21" s="132">
        <f>CCT!S22</f>
        <v>5</v>
      </c>
      <c r="AI21" s="132">
        <f>CEPLAN!S22</f>
        <v>30</v>
      </c>
      <c r="AJ21" s="132">
        <f>CEAVI!S22</f>
        <v>0</v>
      </c>
      <c r="AK21" s="132">
        <f>CAV!S22</f>
        <v>0</v>
      </c>
      <c r="AL21" s="132">
        <f>CEO!S22</f>
        <v>2</v>
      </c>
      <c r="AM21" s="132">
        <f>CESMO!S22</f>
        <v>20</v>
      </c>
      <c r="AN21" s="146">
        <f>'Reitoria-SETIC'!L22</f>
        <v>0</v>
      </c>
      <c r="AO21" s="146">
        <f>'Reit - PROEX-PROPPG'!L22</f>
        <v>0</v>
      </c>
      <c r="AP21" s="146">
        <f>'Reit - BU'!L22</f>
        <v>0</v>
      </c>
      <c r="AQ21" s="146">
        <f>ESAG!L22</f>
        <v>20</v>
      </c>
      <c r="AR21" s="146">
        <f>CEART!L22</f>
        <v>0</v>
      </c>
      <c r="AS21" s="146">
        <f>FAED!L22</f>
        <v>0</v>
      </c>
      <c r="AT21" s="146">
        <f>CEAD!L22</f>
        <v>20</v>
      </c>
      <c r="AU21" s="146">
        <f>CEFID!L22</f>
        <v>0</v>
      </c>
      <c r="AV21" s="146">
        <f>CERES!L22</f>
        <v>1</v>
      </c>
      <c r="AW21" s="146">
        <f>CESFI!L22</f>
        <v>0</v>
      </c>
      <c r="AX21" s="146">
        <f>CCT!L22</f>
        <v>0</v>
      </c>
      <c r="AY21" s="146">
        <f>CEPLAN!L22</f>
        <v>20</v>
      </c>
      <c r="AZ21" s="146">
        <f>CEAVI!L22</f>
        <v>0</v>
      </c>
      <c r="BA21" s="146">
        <f>CAV!L22</f>
        <v>0</v>
      </c>
      <c r="BB21" s="146">
        <f>CEO!L22</f>
        <v>3</v>
      </c>
      <c r="BC21" s="147">
        <f>CESMO!L22</f>
        <v>0</v>
      </c>
      <c r="BD21" s="152">
        <f>IF('Reitoria-SETIC'!K22 = 0,0,'Reitoria-SETIC'!M22/'Reitoria-SETIC'!K22)</f>
        <v>0</v>
      </c>
      <c r="BE21" s="152">
        <f>IF('Reit - PROEX-PROPPG'!K22 = 0,0,'Reit - PROEX-PROPPG'!M22/'Reit - PROEX-PROPPG'!K22)</f>
        <v>0</v>
      </c>
      <c r="BF21" s="152">
        <f>IF('Reit - BU'!K22 = 0,0,'Reit - BU'!M22/'Reit - BU'!K22)</f>
        <v>0</v>
      </c>
      <c r="BG21" s="152">
        <f>IF(ESAG!K22 = 0,0,ESAG!M22/ESAG!K22)</f>
        <v>1</v>
      </c>
      <c r="BH21" s="152">
        <f>IF(CEART!K22 = 0,0,CEART!M22/CEART!K22)</f>
        <v>0</v>
      </c>
      <c r="BI21" s="152">
        <f>IF(FAED!K22 = 0,0,FAED!M22/FAED!K22)</f>
        <v>0</v>
      </c>
      <c r="BJ21" s="152">
        <f>IF(CEAD!K22 = 0,0,CEAD!M22/CEAD!K22)</f>
        <v>1</v>
      </c>
      <c r="BK21" s="152">
        <f>IF(CEFID!K22 = 0,0,CEFID!M22/CEFID!K22)</f>
        <v>0</v>
      </c>
      <c r="BL21" s="152">
        <f>IF(CERES!K22 = 0,0,CERES!M22/CERES!K22)</f>
        <v>0.1</v>
      </c>
      <c r="BM21" s="152">
        <f>IF(CESFI!K22 = 0,0,CESFI!M22/CESFI!K22)</f>
        <v>0</v>
      </c>
      <c r="BN21" s="152">
        <f>IF(CCT!K22 = 0,0,CCT!M22/CCT!K22)</f>
        <v>0</v>
      </c>
      <c r="BO21" s="152">
        <f>IF(CEPLAN!K22 = 0,0,CEPLAN!M22/CEPLAN!K22)</f>
        <v>0.4</v>
      </c>
      <c r="BP21" s="152">
        <f>IF(CEAVI!K22 = 0,0,CEAVI!M22/CEAVI!K22)</f>
        <v>0</v>
      </c>
      <c r="BQ21" s="152">
        <f>IF(CAV!K22 = 0,0,CAV!M22/CAV!K22)</f>
        <v>0</v>
      </c>
      <c r="BR21" s="152">
        <f>IF(CEO!K22 = 0,0,CEO!M22/CEO!K22)</f>
        <v>0.6</v>
      </c>
      <c r="BS21" s="152">
        <f>IF(CESMO!K22 = 0,0,CESMO!M22/CESMO!K22)</f>
        <v>0</v>
      </c>
    </row>
    <row r="22" spans="1:71" x14ac:dyDescent="0.2">
      <c r="A22" s="139">
        <v>28</v>
      </c>
      <c r="B22" s="148">
        <f>GESTOR!L23/GESTOR!J23</f>
        <v>0.34210526315789475</v>
      </c>
      <c r="C22" s="129">
        <f>'(CARONA)'!W23/'(CARONA)'!G23</f>
        <v>1.5</v>
      </c>
      <c r="D22" s="130">
        <f>'(CARONA)'!J23/'(CARONA)'!G23</f>
        <v>0</v>
      </c>
      <c r="E22" s="130">
        <f>'(CARONA)'!M23/'(CARONA)'!G23</f>
        <v>0.5</v>
      </c>
      <c r="F22" s="130">
        <f>'(CARONA)'!P23/'(CARONA)'!G23</f>
        <v>0.5</v>
      </c>
      <c r="G22" s="130">
        <f>'(CARONA)'!S23/'(CARONA)'!G23</f>
        <v>0.5</v>
      </c>
      <c r="H22" s="131">
        <f>'Reitoria-SETIC'!O23</f>
        <v>0</v>
      </c>
      <c r="I22" s="131">
        <f>'Reit - PROEX-PROPPG'!O23</f>
        <v>0</v>
      </c>
      <c r="J22" s="131">
        <f>'Reit - BU'!O23</f>
        <v>0</v>
      </c>
      <c r="K22" s="131">
        <f>ESAG!O23</f>
        <v>1</v>
      </c>
      <c r="L22" s="131">
        <f>CEART!O23</f>
        <v>0</v>
      </c>
      <c r="M22" s="131">
        <f>FAED!O23</f>
        <v>0</v>
      </c>
      <c r="N22" s="131">
        <f>CEAD!O23</f>
        <v>2</v>
      </c>
      <c r="O22" s="131">
        <f>CEFID!O23</f>
        <v>1</v>
      </c>
      <c r="P22" s="131">
        <f>CERES!O23</f>
        <v>0</v>
      </c>
      <c r="Q22" s="131">
        <f>CESFI!O23</f>
        <v>0</v>
      </c>
      <c r="R22" s="131">
        <f>CCT!O23</f>
        <v>1</v>
      </c>
      <c r="S22" s="131">
        <f>CEPLAN!O23</f>
        <v>0</v>
      </c>
      <c r="T22" s="131">
        <f>CEAVI!O23</f>
        <v>0</v>
      </c>
      <c r="U22" s="131">
        <f>CAV!O23</f>
        <v>0</v>
      </c>
      <c r="V22" s="131">
        <f>CEO!O23</f>
        <v>1</v>
      </c>
      <c r="W22" s="131">
        <f>CESMO!O23</f>
        <v>1</v>
      </c>
      <c r="X22" s="132">
        <f>'Reitoria-SETIC'!S23</f>
        <v>0</v>
      </c>
      <c r="Y22" s="132">
        <f>'Reit - PROEX-PROPPG'!S23</f>
        <v>0</v>
      </c>
      <c r="Z22" s="132">
        <f>'Reit - BU'!S23</f>
        <v>0</v>
      </c>
      <c r="AA22" s="132">
        <f>ESAG!S23</f>
        <v>5</v>
      </c>
      <c r="AB22" s="132">
        <f>CEART!S23</f>
        <v>0</v>
      </c>
      <c r="AC22" s="132">
        <f>FAED!S23</f>
        <v>1</v>
      </c>
      <c r="AD22" s="132">
        <f>CEAD!S23</f>
        <v>0</v>
      </c>
      <c r="AE22" s="132">
        <f>CEFID!S23</f>
        <v>5</v>
      </c>
      <c r="AF22" s="132">
        <f>CERES!S23</f>
        <v>0</v>
      </c>
      <c r="AG22" s="132">
        <f>CESFI!S23</f>
        <v>0</v>
      </c>
      <c r="AH22" s="132">
        <f>CCT!S23</f>
        <v>5</v>
      </c>
      <c r="AI22" s="132">
        <f>CEPLAN!S23</f>
        <v>0</v>
      </c>
      <c r="AJ22" s="132">
        <f>CEAVI!S23</f>
        <v>0</v>
      </c>
      <c r="AK22" s="132">
        <f>CAV!S23</f>
        <v>0</v>
      </c>
      <c r="AL22" s="132">
        <f>CEO!S23</f>
        <v>5</v>
      </c>
      <c r="AM22" s="132">
        <f>CESMO!S23</f>
        <v>4</v>
      </c>
      <c r="AN22" s="146">
        <f>'Reitoria-SETIC'!L23</f>
        <v>2</v>
      </c>
      <c r="AO22" s="146">
        <f>'Reit - PROEX-PROPPG'!L23</f>
        <v>0</v>
      </c>
      <c r="AP22" s="146">
        <f>'Reit - BU'!L23</f>
        <v>0</v>
      </c>
      <c r="AQ22" s="146">
        <f>ESAG!L23</f>
        <v>0</v>
      </c>
      <c r="AR22" s="146">
        <f>CEART!L23</f>
        <v>0</v>
      </c>
      <c r="AS22" s="146">
        <f>FAED!L23</f>
        <v>1</v>
      </c>
      <c r="AT22" s="146">
        <f>CEAD!L23</f>
        <v>10</v>
      </c>
      <c r="AU22" s="146">
        <f>CEFID!L23</f>
        <v>0</v>
      </c>
      <c r="AV22" s="146">
        <f>CERES!L23</f>
        <v>0</v>
      </c>
      <c r="AW22" s="146">
        <f>CESFI!L23</f>
        <v>0</v>
      </c>
      <c r="AX22" s="146">
        <f>CCT!L23</f>
        <v>0</v>
      </c>
      <c r="AY22" s="146">
        <f>CEPLAN!L23</f>
        <v>0</v>
      </c>
      <c r="AZ22" s="146">
        <f>CEAVI!L23</f>
        <v>0</v>
      </c>
      <c r="BA22" s="146">
        <f>CAV!L23</f>
        <v>0</v>
      </c>
      <c r="BB22" s="146">
        <f>CEO!L23</f>
        <v>0</v>
      </c>
      <c r="BC22" s="147">
        <f>CESMO!L23</f>
        <v>0</v>
      </c>
      <c r="BD22" s="152">
        <f>IF('Reitoria-SETIC'!K23 = 0,0,'Reitoria-SETIC'!M23/'Reitoria-SETIC'!K23)</f>
        <v>1</v>
      </c>
      <c r="BE22" s="152">
        <f>IF('Reit - PROEX-PROPPG'!K23 = 0,0,'Reit - PROEX-PROPPG'!M23/'Reit - PROEX-PROPPG'!K23)</f>
        <v>0</v>
      </c>
      <c r="BF22" s="152">
        <f>IF('Reit - BU'!K23 = 0,0,'Reit - BU'!M23/'Reit - BU'!K23)</f>
        <v>0</v>
      </c>
      <c r="BG22" s="152">
        <f>IF(ESAG!K23 = 0,0,ESAG!M23/ESAG!K23)</f>
        <v>0</v>
      </c>
      <c r="BH22" s="152">
        <f>IF(CEART!K23 = 0,0,CEART!M23/CEART!K23)</f>
        <v>0</v>
      </c>
      <c r="BI22" s="152">
        <f>IF(FAED!K23 = 0,0,FAED!M23/FAED!K23)</f>
        <v>0.5</v>
      </c>
      <c r="BJ22" s="152">
        <f>IF(CEAD!K23 = 0,0,CEAD!M23/CEAD!K23)</f>
        <v>1</v>
      </c>
      <c r="BK22" s="152">
        <f>IF(CEFID!K23 = 0,0,CEFID!M23/CEFID!K23)</f>
        <v>0</v>
      </c>
      <c r="BL22" s="152">
        <f>IF(CERES!K23 = 0,0,CERES!M23/CERES!K23)</f>
        <v>0</v>
      </c>
      <c r="BM22" s="152">
        <f>IF(CESFI!K23 = 0,0,CESFI!M23/CESFI!K23)</f>
        <v>0</v>
      </c>
      <c r="BN22" s="152">
        <f>IF(CCT!K23 = 0,0,CCT!M23/CCT!K23)</f>
        <v>0</v>
      </c>
      <c r="BO22" s="152">
        <f>IF(CEPLAN!K23 = 0,0,CEPLAN!M23/CEPLAN!K23)</f>
        <v>0</v>
      </c>
      <c r="BP22" s="152">
        <f>IF(CEAVI!K23 = 0,0,CEAVI!M23/CEAVI!K23)</f>
        <v>0</v>
      </c>
      <c r="BQ22" s="152">
        <f>IF(CAV!K23 = 0,0,CAV!M23/CAV!K23)</f>
        <v>0</v>
      </c>
      <c r="BR22" s="152">
        <f>IF(CEO!K23 = 0,0,CEO!M23/CEO!K23)</f>
        <v>0</v>
      </c>
      <c r="BS22" s="152">
        <f>IF(CESMO!K23 = 0,0,CESMO!M23/CESMO!K23)</f>
        <v>0</v>
      </c>
    </row>
    <row r="23" spans="1:71" x14ac:dyDescent="0.2">
      <c r="A23" s="138">
        <v>29</v>
      </c>
      <c r="B23" s="145">
        <f>GESTOR!L24/GESTOR!J24</f>
        <v>0.59722222222222221</v>
      </c>
      <c r="C23" s="129">
        <f>'(CARONA)'!W24/'(CARONA)'!G24</f>
        <v>1.8333333333333333</v>
      </c>
      <c r="D23" s="130">
        <f>'(CARONA)'!J24/'(CARONA)'!G24</f>
        <v>0.33333333333333331</v>
      </c>
      <c r="E23" s="130">
        <f>'(CARONA)'!M24/'(CARONA)'!G24</f>
        <v>0.5</v>
      </c>
      <c r="F23" s="130">
        <f>'(CARONA)'!P24/'(CARONA)'!G24</f>
        <v>0.5</v>
      </c>
      <c r="G23" s="130">
        <f>'(CARONA)'!S24/'(CARONA)'!G24</f>
        <v>0.5</v>
      </c>
      <c r="H23" s="131">
        <f>'Reitoria-SETIC'!O24</f>
        <v>0</v>
      </c>
      <c r="I23" s="131">
        <f>'Reit - PROEX-PROPPG'!O24</f>
        <v>0</v>
      </c>
      <c r="J23" s="131">
        <f>'Reit - BU'!O24</f>
        <v>0</v>
      </c>
      <c r="K23" s="131">
        <f>ESAG!O24</f>
        <v>5</v>
      </c>
      <c r="L23" s="131">
        <f>CEART!O24</f>
        <v>3</v>
      </c>
      <c r="M23" s="131">
        <f>FAED!O24</f>
        <v>4</v>
      </c>
      <c r="N23" s="131">
        <f>CEAD!O24</f>
        <v>25</v>
      </c>
      <c r="O23" s="131">
        <f>CEFID!O24</f>
        <v>2</v>
      </c>
      <c r="P23" s="131">
        <f>CERES!O24</f>
        <v>1</v>
      </c>
      <c r="Q23" s="131">
        <f>CESFI!O24</f>
        <v>2</v>
      </c>
      <c r="R23" s="131">
        <f>CCT!O24</f>
        <v>25</v>
      </c>
      <c r="S23" s="131">
        <f>CEPLAN!O24</f>
        <v>7</v>
      </c>
      <c r="T23" s="131">
        <f>CEAVI!O24</f>
        <v>3</v>
      </c>
      <c r="U23" s="131">
        <f>CAV!O24</f>
        <v>0</v>
      </c>
      <c r="V23" s="131">
        <f>CEO!O24</f>
        <v>6</v>
      </c>
      <c r="W23" s="131">
        <f>CESMO!O24</f>
        <v>2</v>
      </c>
      <c r="X23" s="132">
        <f>'Reitoria-SETIC'!S24</f>
        <v>0</v>
      </c>
      <c r="Y23" s="132">
        <f>'Reit - PROEX-PROPPG'!S24</f>
        <v>0</v>
      </c>
      <c r="Z23" s="132">
        <f>'Reit - BU'!S24</f>
        <v>0</v>
      </c>
      <c r="AA23" s="132">
        <f>ESAG!S24</f>
        <v>20</v>
      </c>
      <c r="AB23" s="132">
        <f>CEART!S24</f>
        <v>9</v>
      </c>
      <c r="AC23" s="132">
        <f>FAED!S24</f>
        <v>0</v>
      </c>
      <c r="AD23" s="132">
        <f>CEAD!S24</f>
        <v>0</v>
      </c>
      <c r="AE23" s="132">
        <f>CEFID!S24</f>
        <v>8</v>
      </c>
      <c r="AF23" s="132">
        <f>CERES!S24</f>
        <v>5</v>
      </c>
      <c r="AG23" s="132">
        <f>CESFI!S24</f>
        <v>0</v>
      </c>
      <c r="AH23" s="132">
        <f>CCT!S24</f>
        <v>55</v>
      </c>
      <c r="AI23" s="132">
        <f>CEPLAN!S24</f>
        <v>30</v>
      </c>
      <c r="AJ23" s="132">
        <f>CEAVI!S24</f>
        <v>0</v>
      </c>
      <c r="AK23" s="132">
        <f>CAV!S24</f>
        <v>0</v>
      </c>
      <c r="AL23" s="132">
        <f>CEO!S24</f>
        <v>17</v>
      </c>
      <c r="AM23" s="132">
        <f>CESMO!S24</f>
        <v>1</v>
      </c>
      <c r="AN23" s="146">
        <f>'Reitoria-SETIC'!L24</f>
        <v>0</v>
      </c>
      <c r="AO23" s="146">
        <f>'Reit - PROEX-PROPPG'!L24</f>
        <v>0</v>
      </c>
      <c r="AP23" s="146">
        <f>'Reit - BU'!L24</f>
        <v>0</v>
      </c>
      <c r="AQ23" s="146">
        <f>ESAG!L24</f>
        <v>0</v>
      </c>
      <c r="AR23" s="146">
        <f>CEART!L24</f>
        <v>6</v>
      </c>
      <c r="AS23" s="146">
        <f>FAED!L24</f>
        <v>22</v>
      </c>
      <c r="AT23" s="146">
        <f>CEAD!L24</f>
        <v>100</v>
      </c>
      <c r="AU23" s="146">
        <f>CEFID!L24</f>
        <v>2</v>
      </c>
      <c r="AV23" s="146">
        <f>CERES!L24</f>
        <v>2</v>
      </c>
      <c r="AW23" s="146">
        <f>CESFI!L24</f>
        <v>10</v>
      </c>
      <c r="AX23" s="146">
        <f>CCT!L24</f>
        <v>45</v>
      </c>
      <c r="AY23" s="146">
        <f>CEPLAN!L24</f>
        <v>0</v>
      </c>
      <c r="AZ23" s="146">
        <f>CEAVI!L24</f>
        <v>15</v>
      </c>
      <c r="BA23" s="146">
        <f>CAV!L24</f>
        <v>0</v>
      </c>
      <c r="BB23" s="146">
        <f>CEO!L24</f>
        <v>8</v>
      </c>
      <c r="BC23" s="147">
        <f>CESMO!L24</f>
        <v>5</v>
      </c>
      <c r="BD23" s="152">
        <f>IF('Reitoria-SETIC'!K24 = 0,0,'Reitoria-SETIC'!M24/'Reitoria-SETIC'!K24)</f>
        <v>0</v>
      </c>
      <c r="BE23" s="152">
        <f>IF('Reit - PROEX-PROPPG'!K24 = 0,0,'Reit - PROEX-PROPPG'!M24/'Reit - PROEX-PROPPG'!K24)</f>
        <v>0</v>
      </c>
      <c r="BF23" s="152">
        <f>IF('Reit - BU'!K24 = 0,0,'Reit - BU'!M24/'Reit - BU'!K24)</f>
        <v>0</v>
      </c>
      <c r="BG23" s="152">
        <f>IF(ESAG!K24 = 0,0,ESAG!M24/ESAG!K24)</f>
        <v>0</v>
      </c>
      <c r="BH23" s="152">
        <f>IF(CEART!K24 = 0,0,CEART!M24/CEART!K24)</f>
        <v>0.4</v>
      </c>
      <c r="BI23" s="152">
        <f>IF(FAED!K24 = 0,0,FAED!M24/FAED!K24)</f>
        <v>1.2222222222222223</v>
      </c>
      <c r="BJ23" s="152">
        <f>IF(CEAD!K24 = 0,0,CEAD!M24/CEAD!K24)</f>
        <v>1</v>
      </c>
      <c r="BK23" s="152">
        <f>IF(CEFID!K24 = 0,0,CEFID!M24/CEFID!K24)</f>
        <v>0.2</v>
      </c>
      <c r="BL23" s="152">
        <f>IF(CERES!K24 = 0,0,CERES!M24/CERES!K24)</f>
        <v>0.2857142857142857</v>
      </c>
      <c r="BM23" s="152">
        <f>IF(CESFI!K24 = 0,0,CESFI!M24/CESFI!K24)</f>
        <v>1</v>
      </c>
      <c r="BN23" s="152">
        <f>IF(CCT!K24 = 0,0,CCT!M24/CCT!K24)</f>
        <v>0.45</v>
      </c>
      <c r="BO23" s="152">
        <f>IF(CEPLAN!K24 = 0,0,CEPLAN!M24/CEPLAN!K24)</f>
        <v>0</v>
      </c>
      <c r="BP23" s="152">
        <f>IF(CEAVI!K24 = 0,0,CEAVI!M24/CEAVI!K24)</f>
        <v>1</v>
      </c>
      <c r="BQ23" s="152">
        <f>IF(CAV!K24 = 0,0,CAV!M24/CAV!K24)</f>
        <v>0</v>
      </c>
      <c r="BR23" s="152">
        <f>IF(CEO!K24 = 0,0,CEO!M24/CEO!K24)</f>
        <v>0.32</v>
      </c>
      <c r="BS23" s="152">
        <f>IF(CESMO!K24 = 0,0,CESMO!M24/CESMO!K24)</f>
        <v>0.5</v>
      </c>
    </row>
    <row r="24" spans="1:71" x14ac:dyDescent="0.2">
      <c r="A24" s="139">
        <v>30</v>
      </c>
      <c r="B24" s="148">
        <f>GESTOR!L25/GESTOR!J25</f>
        <v>0.85462555066079293</v>
      </c>
      <c r="C24" s="129">
        <f>'(CARONA)'!W25/'(CARONA)'!G25</f>
        <v>1.8237885462555066</v>
      </c>
      <c r="D24" s="130">
        <f>'(CARONA)'!J25/'(CARONA)'!G25</f>
        <v>0.32158590308370044</v>
      </c>
      <c r="E24" s="130">
        <f>'(CARONA)'!M25/'(CARONA)'!G25</f>
        <v>0.49779735682819382</v>
      </c>
      <c r="F24" s="130">
        <f>'(CARONA)'!P25/'(CARONA)'!G25</f>
        <v>0.49779735682819382</v>
      </c>
      <c r="G24" s="130">
        <f>'(CARONA)'!S25/'(CARONA)'!G25</f>
        <v>0.49779735682819382</v>
      </c>
      <c r="H24" s="131">
        <f>'Reitoria-SETIC'!O25</f>
        <v>9</v>
      </c>
      <c r="I24" s="131">
        <f>'Reit - PROEX-PROPPG'!O25</f>
        <v>0</v>
      </c>
      <c r="J24" s="131">
        <f>'Reit - BU'!O25</f>
        <v>0</v>
      </c>
      <c r="K24" s="131">
        <f>ESAG!O25</f>
        <v>2</v>
      </c>
      <c r="L24" s="131">
        <f>CEART!O25</f>
        <v>2</v>
      </c>
      <c r="M24" s="131">
        <f>FAED!O25</f>
        <v>0</v>
      </c>
      <c r="N24" s="131">
        <f>CEAD!O25</f>
        <v>5</v>
      </c>
      <c r="O24" s="131">
        <f>CEFID!O25</f>
        <v>1</v>
      </c>
      <c r="P24" s="131">
        <f>CERES!O25</f>
        <v>12</v>
      </c>
      <c r="Q24" s="131">
        <f>CESFI!O25</f>
        <v>3</v>
      </c>
      <c r="R24" s="131">
        <f>CCT!O25</f>
        <v>10</v>
      </c>
      <c r="S24" s="131">
        <f>CEPLAN!O25</f>
        <v>0</v>
      </c>
      <c r="T24" s="131">
        <f>CEAVI!O25</f>
        <v>6</v>
      </c>
      <c r="U24" s="131">
        <f>CAV!O25</f>
        <v>0</v>
      </c>
      <c r="V24" s="131">
        <f>CEO!O25</f>
        <v>1</v>
      </c>
      <c r="W24" s="131">
        <f>CESMO!O25</f>
        <v>2</v>
      </c>
      <c r="X24" s="132">
        <f>'Reitoria-SETIC'!S25</f>
        <v>20</v>
      </c>
      <c r="Y24" s="132">
        <f>'Reit - PROEX-PROPPG'!S25</f>
        <v>0</v>
      </c>
      <c r="Z24" s="132">
        <f>'Reit - BU'!S25</f>
        <v>0</v>
      </c>
      <c r="AA24" s="132">
        <f>ESAG!S25</f>
        <v>0</v>
      </c>
      <c r="AB24" s="132">
        <f>CEART!S25</f>
        <v>4</v>
      </c>
      <c r="AC24" s="132">
        <f>FAED!S25</f>
        <v>0</v>
      </c>
      <c r="AD24" s="132">
        <f>CEAD!S25</f>
        <v>0</v>
      </c>
      <c r="AE24" s="132">
        <f>CEFID!S25</f>
        <v>0</v>
      </c>
      <c r="AF24" s="132">
        <f>CERES!S25</f>
        <v>0</v>
      </c>
      <c r="AG24" s="132">
        <f>CESFI!S25</f>
        <v>0</v>
      </c>
      <c r="AH24" s="132">
        <f>CCT!S25</f>
        <v>0</v>
      </c>
      <c r="AI24" s="132">
        <f>CEPLAN!S25</f>
        <v>0</v>
      </c>
      <c r="AJ24" s="132">
        <f>CEAVI!S25</f>
        <v>0</v>
      </c>
      <c r="AK24" s="132">
        <f>CAV!S25</f>
        <v>0</v>
      </c>
      <c r="AL24" s="132">
        <f>CEO!S25</f>
        <v>4</v>
      </c>
      <c r="AM24" s="132">
        <f>CESMO!S25</f>
        <v>5</v>
      </c>
      <c r="AN24" s="146">
        <f>'Reitoria-SETIC'!L25</f>
        <v>16</v>
      </c>
      <c r="AO24" s="146">
        <f>'Reit - PROEX-PROPPG'!L25</f>
        <v>0</v>
      </c>
      <c r="AP24" s="146">
        <f>'Reit - BU'!L25</f>
        <v>0</v>
      </c>
      <c r="AQ24" s="146">
        <f>ESAG!L25</f>
        <v>10</v>
      </c>
      <c r="AR24" s="146">
        <f>CEART!L25</f>
        <v>6</v>
      </c>
      <c r="AS24" s="146">
        <f>FAED!L25</f>
        <v>0</v>
      </c>
      <c r="AT24" s="146">
        <f>CEAD!L25</f>
        <v>20</v>
      </c>
      <c r="AU24" s="146">
        <f>CEFID!L25</f>
        <v>4</v>
      </c>
      <c r="AV24" s="146">
        <f>CERES!L25</f>
        <v>50</v>
      </c>
      <c r="AW24" s="146">
        <f>CESFI!L25</f>
        <v>15</v>
      </c>
      <c r="AX24" s="146">
        <f>CCT!L25</f>
        <v>40</v>
      </c>
      <c r="AY24" s="146">
        <f>CEPLAN!L25</f>
        <v>0</v>
      </c>
      <c r="AZ24" s="146">
        <f>CEAVI!L25</f>
        <v>27</v>
      </c>
      <c r="BA24" s="146">
        <f>CAV!L25</f>
        <v>0</v>
      </c>
      <c r="BB24" s="146">
        <f>CEO!L25</f>
        <v>1</v>
      </c>
      <c r="BC24" s="147">
        <f>CESMO!L25</f>
        <v>5</v>
      </c>
      <c r="BD24" s="152">
        <f>IF('Reitoria-SETIC'!K25 = 0,0,'Reitoria-SETIC'!M25/'Reitoria-SETIC'!K25)</f>
        <v>0.44444444444444442</v>
      </c>
      <c r="BE24" s="152">
        <f>IF('Reit - PROEX-PROPPG'!K25 = 0,0,'Reit - PROEX-PROPPG'!M25/'Reit - PROEX-PROPPG'!K25)</f>
        <v>0</v>
      </c>
      <c r="BF24" s="152">
        <f>IF('Reit - BU'!K25 = 0,0,'Reit - BU'!M25/'Reit - BU'!K25)</f>
        <v>0</v>
      </c>
      <c r="BG24" s="152">
        <f>IF(ESAG!K25 = 0,0,ESAG!M25/ESAG!K25)</f>
        <v>1</v>
      </c>
      <c r="BH24" s="152">
        <f>IF(CEART!K25 = 0,0,CEART!M25/CEART!K25)</f>
        <v>0.6</v>
      </c>
      <c r="BI24" s="152">
        <f>IF(FAED!K25 = 0,0,FAED!M25/FAED!K25)</f>
        <v>0</v>
      </c>
      <c r="BJ24" s="152">
        <f>IF(CEAD!K25 = 0,0,CEAD!M25/CEAD!K25)</f>
        <v>1</v>
      </c>
      <c r="BK24" s="152">
        <f>IF(CEFID!K25 = 0,0,CEFID!M25/CEFID!K25)</f>
        <v>1</v>
      </c>
      <c r="BL24" s="152">
        <f>IF(CERES!K25 = 0,0,CERES!M25/CERES!K25)</f>
        <v>1</v>
      </c>
      <c r="BM24" s="152">
        <f>IF(CESFI!K25 = 0,0,CESFI!M25/CESFI!K25)</f>
        <v>1</v>
      </c>
      <c r="BN24" s="152">
        <f>IF(CCT!K25 = 0,0,CCT!M25/CCT!K25)</f>
        <v>1</v>
      </c>
      <c r="BO24" s="152">
        <f>IF(CEPLAN!K25 = 0,0,CEPLAN!M25/CEPLAN!K25)</f>
        <v>0</v>
      </c>
      <c r="BP24" s="152">
        <f>IF(CEAVI!K25 = 0,0,CEAVI!M25/CEAVI!K25)</f>
        <v>1</v>
      </c>
      <c r="BQ24" s="152">
        <f>IF(CAV!K25 = 0,0,CAV!M25/CAV!K25)</f>
        <v>0</v>
      </c>
      <c r="BR24" s="152">
        <f>IF(CEO!K25 = 0,0,CEO!M25/CEO!K25)</f>
        <v>0.2</v>
      </c>
      <c r="BS24" s="152">
        <f>IF(CESMO!K25 = 0,0,CESMO!M25/CESMO!K25)</f>
        <v>0.5</v>
      </c>
    </row>
    <row r="25" spans="1:71" x14ac:dyDescent="0.2">
      <c r="A25" s="138">
        <v>31</v>
      </c>
      <c r="B25" s="145">
        <f>GESTOR!L26/GESTOR!J26</f>
        <v>0.53142857142857147</v>
      </c>
      <c r="C25" s="129">
        <f>'(CARONA)'!W26/'(CARONA)'!G26</f>
        <v>2</v>
      </c>
      <c r="D25" s="130">
        <f>'(CARONA)'!J26/'(CARONA)'!G26</f>
        <v>0.49714285714285716</v>
      </c>
      <c r="E25" s="130">
        <f>'(CARONA)'!M26/'(CARONA)'!G26</f>
        <v>0.49714285714285716</v>
      </c>
      <c r="F25" s="130">
        <f>'(CARONA)'!P26/'(CARONA)'!G26</f>
        <v>0.49714285714285716</v>
      </c>
      <c r="G25" s="130">
        <f>'(CARONA)'!S26/'(CARONA)'!G26</f>
        <v>0.49714285714285716</v>
      </c>
      <c r="H25" s="131">
        <f>'Reitoria-SETIC'!O26</f>
        <v>0</v>
      </c>
      <c r="I25" s="131">
        <f>'Reit - PROEX-PROPPG'!O26</f>
        <v>4</v>
      </c>
      <c r="J25" s="131">
        <f>'Reit - BU'!O26</f>
        <v>0</v>
      </c>
      <c r="K25" s="131">
        <f>ESAG!O26</f>
        <v>1</v>
      </c>
      <c r="L25" s="131">
        <f>CEART!O26</f>
        <v>0</v>
      </c>
      <c r="M25" s="131">
        <f>FAED!O26</f>
        <v>0</v>
      </c>
      <c r="N25" s="131">
        <f>CEAD!O26</f>
        <v>5</v>
      </c>
      <c r="O25" s="131">
        <f>CEFID!O26</f>
        <v>0</v>
      </c>
      <c r="P25" s="131">
        <f>CERES!O26</f>
        <v>0</v>
      </c>
      <c r="Q25" s="131">
        <f>CESFI!O26</f>
        <v>0</v>
      </c>
      <c r="R25" s="131">
        <f>CCT!O26</f>
        <v>25</v>
      </c>
      <c r="S25" s="131">
        <f>CEPLAN!O26</f>
        <v>5</v>
      </c>
      <c r="T25" s="131">
        <f>CEAVI!O26</f>
        <v>0</v>
      </c>
      <c r="U25" s="131">
        <f>CAV!O26</f>
        <v>0</v>
      </c>
      <c r="V25" s="131">
        <f>CEO!O26</f>
        <v>0</v>
      </c>
      <c r="W25" s="131">
        <f>CESMO!O26</f>
        <v>2</v>
      </c>
      <c r="X25" s="132">
        <f>'Reitoria-SETIC'!S26</f>
        <v>0</v>
      </c>
      <c r="Y25" s="132">
        <f>'Reit - PROEX-PROPPG'!S26</f>
        <v>0</v>
      </c>
      <c r="Z25" s="132">
        <f>'Reit - BU'!S26</f>
        <v>0</v>
      </c>
      <c r="AA25" s="132">
        <f>ESAG!S26</f>
        <v>5</v>
      </c>
      <c r="AB25" s="132">
        <f>CEART!S26</f>
        <v>0</v>
      </c>
      <c r="AC25" s="132">
        <f>FAED!S26</f>
        <v>0</v>
      </c>
      <c r="AD25" s="132">
        <f>CEAD!S26</f>
        <v>0</v>
      </c>
      <c r="AE25" s="132">
        <f>CEFID!S26</f>
        <v>0</v>
      </c>
      <c r="AF25" s="132">
        <f>CERES!S26</f>
        <v>2</v>
      </c>
      <c r="AG25" s="132">
        <f>CESFI!S26</f>
        <v>0</v>
      </c>
      <c r="AH25" s="132">
        <f>CCT!S26</f>
        <v>45</v>
      </c>
      <c r="AI25" s="132">
        <f>CEPLAN!S26</f>
        <v>20</v>
      </c>
      <c r="AJ25" s="132">
        <f>CEAVI!S26</f>
        <v>0</v>
      </c>
      <c r="AK25" s="132">
        <f>CAV!S26</f>
        <v>0</v>
      </c>
      <c r="AL25" s="132">
        <f>CEO!S26</f>
        <v>0</v>
      </c>
      <c r="AM25" s="132">
        <f>CESMO!S26</f>
        <v>10</v>
      </c>
      <c r="AN25" s="146">
        <f>'Reitoria-SETIC'!L26</f>
        <v>18</v>
      </c>
      <c r="AO25" s="146">
        <f>'Reit - PROEX-PROPPG'!L26</f>
        <v>0</v>
      </c>
      <c r="AP25" s="146">
        <f>'Reit - BU'!L26</f>
        <v>0</v>
      </c>
      <c r="AQ25" s="146">
        <f>ESAG!L26</f>
        <v>0</v>
      </c>
      <c r="AR25" s="146">
        <f>CEART!L26</f>
        <v>0</v>
      </c>
      <c r="AS25" s="146">
        <f>FAED!L26</f>
        <v>0</v>
      </c>
      <c r="AT25" s="146">
        <f>CEAD!L26</f>
        <v>20</v>
      </c>
      <c r="AU25" s="146">
        <f>CEFID!L26</f>
        <v>0</v>
      </c>
      <c r="AV25" s="146">
        <f>CERES!L26</f>
        <v>0</v>
      </c>
      <c r="AW25" s="146">
        <f>CESFI!L26</f>
        <v>0</v>
      </c>
      <c r="AX25" s="146">
        <f>CCT!L26</f>
        <v>55</v>
      </c>
      <c r="AY25" s="146">
        <f>CEPLAN!L26</f>
        <v>0</v>
      </c>
      <c r="AZ25" s="146">
        <f>CEAVI!L26</f>
        <v>0</v>
      </c>
      <c r="BA25" s="146">
        <f>CAV!L26</f>
        <v>0</v>
      </c>
      <c r="BB25" s="146">
        <f>CEO!L26</f>
        <v>0</v>
      </c>
      <c r="BC25" s="147">
        <f>CESMO!L26</f>
        <v>0</v>
      </c>
      <c r="BD25" s="152">
        <f>IF('Reitoria-SETIC'!K26 = 0,0,'Reitoria-SETIC'!M26/'Reitoria-SETIC'!K26)</f>
        <v>0</v>
      </c>
      <c r="BE25" s="152">
        <f>IF('Reit - PROEX-PROPPG'!K26 = 0,0,'Reit - PROEX-PROPPG'!M26/'Reit - PROEX-PROPPG'!K26)</f>
        <v>0</v>
      </c>
      <c r="BF25" s="152">
        <f>IF('Reit - BU'!K26 = 0,0,'Reit - BU'!M26/'Reit - BU'!K26)</f>
        <v>0</v>
      </c>
      <c r="BG25" s="152">
        <f>IF(ESAG!K26 = 0,0,ESAG!M26/ESAG!K26)</f>
        <v>0</v>
      </c>
      <c r="BH25" s="152">
        <f>IF(CEART!K26 = 0,0,CEART!M26/CEART!K26)</f>
        <v>0</v>
      </c>
      <c r="BI25" s="152">
        <f>IF(FAED!K26 = 0,0,FAED!M26/FAED!K26)</f>
        <v>0</v>
      </c>
      <c r="BJ25" s="152">
        <f>IF(CEAD!K26 = 0,0,CEAD!M26/CEAD!K26)</f>
        <v>1</v>
      </c>
      <c r="BK25" s="152">
        <f>IF(CEFID!K26 = 0,0,CEFID!M26/CEFID!K26)</f>
        <v>0</v>
      </c>
      <c r="BL25" s="152">
        <f>IF(CERES!K26 = 0,0,CERES!M26/CERES!K26)</f>
        <v>0</v>
      </c>
      <c r="BM25" s="152">
        <f>IF(CESFI!K26 = 0,0,CESFI!M26/CESFI!K26)</f>
        <v>0</v>
      </c>
      <c r="BN25" s="152">
        <f>IF(CCT!K26 = 0,0,CCT!M26/CCT!K26)</f>
        <v>0.55000000000000004</v>
      </c>
      <c r="BO25" s="152">
        <f>IF(CEPLAN!K26 = 0,0,CEPLAN!M26/CEPLAN!K26)</f>
        <v>0</v>
      </c>
      <c r="BP25" s="152">
        <f>IF(CEAVI!K26 = 0,0,CEAVI!M26/CEAVI!K26)</f>
        <v>0</v>
      </c>
      <c r="BQ25" s="152">
        <f>IF(CAV!K26 = 0,0,CAV!M26/CAV!K26)</f>
        <v>0</v>
      </c>
      <c r="BR25" s="152">
        <f>IF(CEO!K26 = 0,0,CEO!M26/CEO!K26)</f>
        <v>0</v>
      </c>
      <c r="BS25" s="152">
        <f>IF(CESMO!K26 = 0,0,CESMO!M26/CESMO!K26)</f>
        <v>0</v>
      </c>
    </row>
    <row r="26" spans="1:71" x14ac:dyDescent="0.2">
      <c r="A26" s="139">
        <v>33</v>
      </c>
      <c r="B26" s="148">
        <f>GESTOR!L27/GESTOR!J27</f>
        <v>0.41085271317829458</v>
      </c>
      <c r="C26" s="129">
        <f>'(CARONA)'!W27/'(CARONA)'!G27</f>
        <v>2</v>
      </c>
      <c r="D26" s="130">
        <f>'(CARONA)'!J27/'(CARONA)'!G27</f>
        <v>0.49612403100775193</v>
      </c>
      <c r="E26" s="130">
        <f>'(CARONA)'!M27/'(CARONA)'!G27</f>
        <v>0.49612403100775193</v>
      </c>
      <c r="F26" s="130">
        <f>'(CARONA)'!P27/'(CARONA)'!G27</f>
        <v>0.49612403100775193</v>
      </c>
      <c r="G26" s="130">
        <f>'(CARONA)'!S27/'(CARONA)'!G27</f>
        <v>0.49612403100775193</v>
      </c>
      <c r="H26" s="131">
        <f>'Reitoria-SETIC'!O27</f>
        <v>0</v>
      </c>
      <c r="I26" s="131">
        <f>'Reit - PROEX-PROPPG'!O27</f>
        <v>0</v>
      </c>
      <c r="J26" s="131">
        <f>'Reit - BU'!O27</f>
        <v>0</v>
      </c>
      <c r="K26" s="131">
        <f>ESAG!O27</f>
        <v>3</v>
      </c>
      <c r="L26" s="131">
        <f>CEART!O27</f>
        <v>2</v>
      </c>
      <c r="M26" s="131">
        <f>FAED!O27</f>
        <v>0</v>
      </c>
      <c r="N26" s="131">
        <f>CEAD!O27</f>
        <v>1</v>
      </c>
      <c r="O26" s="131">
        <f>CEFID!O27</f>
        <v>2</v>
      </c>
      <c r="P26" s="131">
        <f>CERES!O27</f>
        <v>2</v>
      </c>
      <c r="Q26" s="131">
        <f>CESFI!O27</f>
        <v>2</v>
      </c>
      <c r="R26" s="131">
        <f>CCT!O27</f>
        <v>10</v>
      </c>
      <c r="S26" s="131">
        <f>CEPLAN!O27</f>
        <v>0</v>
      </c>
      <c r="T26" s="131">
        <f>CEAVI!O27</f>
        <v>0</v>
      </c>
      <c r="U26" s="131">
        <f>CAV!O27</f>
        <v>0</v>
      </c>
      <c r="V26" s="131">
        <f>CEO!O27</f>
        <v>1</v>
      </c>
      <c r="W26" s="131">
        <f>CESMO!O27</f>
        <v>5</v>
      </c>
      <c r="X26" s="132">
        <f>'Reitoria-SETIC'!S27</f>
        <v>0</v>
      </c>
      <c r="Y26" s="132">
        <f>'Reit - PROEX-PROPPG'!S27</f>
        <v>0</v>
      </c>
      <c r="Z26" s="132">
        <f>'Reit - BU'!S27</f>
        <v>0</v>
      </c>
      <c r="AA26" s="132">
        <f>ESAG!S27</f>
        <v>0</v>
      </c>
      <c r="AB26" s="132">
        <f>CEART!S27</f>
        <v>10</v>
      </c>
      <c r="AC26" s="132">
        <f>FAED!S27</f>
        <v>0</v>
      </c>
      <c r="AD26" s="132">
        <f>CEAD!S27</f>
        <v>0</v>
      </c>
      <c r="AE26" s="132">
        <f>CEFID!S27</f>
        <v>10</v>
      </c>
      <c r="AF26" s="132">
        <f>CERES!S27</f>
        <v>5</v>
      </c>
      <c r="AG26" s="132">
        <f>CESFI!S27</f>
        <v>11</v>
      </c>
      <c r="AH26" s="132">
        <f>CCT!S27</f>
        <v>40</v>
      </c>
      <c r="AI26" s="132">
        <f>CEPLAN!S27</f>
        <v>0</v>
      </c>
      <c r="AJ26" s="132">
        <f>CEAVI!S27</f>
        <v>0</v>
      </c>
      <c r="AK26" s="132">
        <f>CAV!S27</f>
        <v>0</v>
      </c>
      <c r="AL26" s="132">
        <f>CEO!S27</f>
        <v>0</v>
      </c>
      <c r="AM26" s="132">
        <f>CESMO!S27</f>
        <v>0</v>
      </c>
      <c r="AN26" s="146">
        <f>'Reitoria-SETIC'!L27</f>
        <v>0</v>
      </c>
      <c r="AO26" s="146">
        <f>'Reit - PROEX-PROPPG'!L27</f>
        <v>0</v>
      </c>
      <c r="AP26" s="146">
        <f>'Reit - BU'!L27</f>
        <v>0</v>
      </c>
      <c r="AQ26" s="146">
        <f>ESAG!L27</f>
        <v>15</v>
      </c>
      <c r="AR26" s="146">
        <f>CEART!L27</f>
        <v>0</v>
      </c>
      <c r="AS26" s="146">
        <f>FAED!L27</f>
        <v>3</v>
      </c>
      <c r="AT26" s="146">
        <f>CEAD!L27</f>
        <v>5</v>
      </c>
      <c r="AU26" s="146">
        <f>CEFID!L27</f>
        <v>0</v>
      </c>
      <c r="AV26" s="146">
        <f>CERES!L27</f>
        <v>5</v>
      </c>
      <c r="AW26" s="146">
        <f>CESFI!L27</f>
        <v>0</v>
      </c>
      <c r="AX26" s="146">
        <f>CCT!L27</f>
        <v>0</v>
      </c>
      <c r="AY26" s="146">
        <f>CEPLAN!L27</f>
        <v>0</v>
      </c>
      <c r="AZ26" s="146">
        <f>CEAVI!L27</f>
        <v>10</v>
      </c>
      <c r="BA26" s="146">
        <f>CAV!L27</f>
        <v>0</v>
      </c>
      <c r="BB26" s="146">
        <f>CEO!L27</f>
        <v>5</v>
      </c>
      <c r="BC26" s="147">
        <f>CESMO!L27</f>
        <v>10</v>
      </c>
      <c r="BD26" s="152">
        <f>IF('Reitoria-SETIC'!K27 = 0,0,'Reitoria-SETIC'!M27/'Reitoria-SETIC'!K27)</f>
        <v>0</v>
      </c>
      <c r="BE26" s="152">
        <f>IF('Reit - PROEX-PROPPG'!K27 = 0,0,'Reit - PROEX-PROPPG'!M27/'Reit - PROEX-PROPPG'!K27)</f>
        <v>0</v>
      </c>
      <c r="BF26" s="152">
        <f>IF('Reit - BU'!K27 = 0,0,'Reit - BU'!M27/'Reit - BU'!K27)</f>
        <v>0</v>
      </c>
      <c r="BG26" s="152">
        <f>IF(ESAG!K27 = 0,0,ESAG!M27/ESAG!K27)</f>
        <v>1</v>
      </c>
      <c r="BH26" s="152">
        <f>IF(CEART!K27 = 0,0,CEART!M27/CEART!K27)</f>
        <v>0</v>
      </c>
      <c r="BI26" s="152">
        <f>IF(FAED!K27 = 0,0,FAED!M27/FAED!K27)</f>
        <v>1</v>
      </c>
      <c r="BJ26" s="152">
        <f>IF(CEAD!K27 = 0,0,CEAD!M27/CEAD!K27)</f>
        <v>1</v>
      </c>
      <c r="BK26" s="152">
        <f>IF(CEFID!K27 = 0,0,CEFID!M27/CEFID!K27)</f>
        <v>0</v>
      </c>
      <c r="BL26" s="152">
        <f>IF(CERES!K27 = 0,0,CERES!M27/CERES!K27)</f>
        <v>0.5</v>
      </c>
      <c r="BM26" s="152">
        <f>IF(CESFI!K27 = 0,0,CESFI!M27/CESFI!K27)</f>
        <v>0</v>
      </c>
      <c r="BN26" s="152">
        <f>IF(CCT!K27 = 0,0,CCT!M27/CCT!K27)</f>
        <v>0</v>
      </c>
      <c r="BO26" s="152">
        <f>IF(CEPLAN!K27 = 0,0,CEPLAN!M27/CEPLAN!K27)</f>
        <v>0</v>
      </c>
      <c r="BP26" s="152">
        <f>IF(CEAVI!K27 = 0,0,CEAVI!M27/CEAVI!K27)</f>
        <v>0</v>
      </c>
      <c r="BQ26" s="152">
        <f>IF(CAV!K27 = 0,0,CAV!M27/CAV!K27)</f>
        <v>0</v>
      </c>
      <c r="BR26" s="152">
        <f>IF(CEO!K27 = 0,0,CEO!M27/CEO!K27)</f>
        <v>1</v>
      </c>
      <c r="BS26" s="152">
        <f>IF(CESMO!K27 = 0,0,CESMO!M27/CESMO!K27)</f>
        <v>0.5</v>
      </c>
    </row>
    <row r="27" spans="1:71" x14ac:dyDescent="0.2">
      <c r="A27" s="138">
        <v>34</v>
      </c>
      <c r="B27" s="145">
        <f>GESTOR!L28/GESTOR!J28</f>
        <v>0.5</v>
      </c>
      <c r="C27" s="129">
        <f>'(CARONA)'!W28/'(CARONA)'!G28</f>
        <v>1.7</v>
      </c>
      <c r="D27" s="130">
        <f>'(CARONA)'!J28/'(CARONA)'!G28</f>
        <v>0.2</v>
      </c>
      <c r="E27" s="130">
        <f>'(CARONA)'!M28/'(CARONA)'!G28</f>
        <v>0.5</v>
      </c>
      <c r="F27" s="130">
        <f>'(CARONA)'!P28/'(CARONA)'!G28</f>
        <v>0.5</v>
      </c>
      <c r="G27" s="130">
        <f>'(CARONA)'!S28/'(CARONA)'!G28</f>
        <v>0.5</v>
      </c>
      <c r="H27" s="131">
        <f>'Reitoria-SETIC'!O28</f>
        <v>0</v>
      </c>
      <c r="I27" s="131">
        <f>'Reit - PROEX-PROPPG'!O28</f>
        <v>0</v>
      </c>
      <c r="J27" s="131">
        <f>'Reit - BU'!O28</f>
        <v>0</v>
      </c>
      <c r="K27" s="131">
        <f>ESAG!O28</f>
        <v>0</v>
      </c>
      <c r="L27" s="131">
        <f>CEART!O28</f>
        <v>0</v>
      </c>
      <c r="M27" s="131">
        <f>FAED!O28</f>
        <v>0</v>
      </c>
      <c r="N27" s="131">
        <f>CEAD!O28</f>
        <v>0</v>
      </c>
      <c r="O27" s="131">
        <f>CEFID!O28</f>
        <v>0</v>
      </c>
      <c r="P27" s="131">
        <f>CERES!O28</f>
        <v>0</v>
      </c>
      <c r="Q27" s="131">
        <f>CESFI!O28</f>
        <v>0</v>
      </c>
      <c r="R27" s="131">
        <f>CCT!O28</f>
        <v>2</v>
      </c>
      <c r="S27" s="131">
        <f>CEPLAN!O28</f>
        <v>0</v>
      </c>
      <c r="T27" s="131">
        <f>CEAVI!O28</f>
        <v>0</v>
      </c>
      <c r="U27" s="131">
        <f>CAV!O28</f>
        <v>0</v>
      </c>
      <c r="V27" s="131">
        <f>CEO!O28</f>
        <v>0</v>
      </c>
      <c r="W27" s="131">
        <f>CESMO!O28</f>
        <v>0</v>
      </c>
      <c r="X27" s="132">
        <f>'Reitoria-SETIC'!S28</f>
        <v>0</v>
      </c>
      <c r="Y27" s="132">
        <f>'Reit - PROEX-PROPPG'!S28</f>
        <v>0</v>
      </c>
      <c r="Z27" s="132">
        <f>'Reit - BU'!S28</f>
        <v>0</v>
      </c>
      <c r="AA27" s="132">
        <f>ESAG!S28</f>
        <v>0</v>
      </c>
      <c r="AB27" s="132">
        <f>CEART!S28</f>
        <v>0</v>
      </c>
      <c r="AC27" s="132">
        <f>FAED!S28</f>
        <v>0</v>
      </c>
      <c r="AD27" s="132">
        <f>CEAD!S28</f>
        <v>0</v>
      </c>
      <c r="AE27" s="132">
        <f>CEFID!S28</f>
        <v>0</v>
      </c>
      <c r="AF27" s="132">
        <f>CERES!S28</f>
        <v>0</v>
      </c>
      <c r="AG27" s="132">
        <f>CESFI!S28</f>
        <v>0</v>
      </c>
      <c r="AH27" s="132">
        <f>CCT!S28</f>
        <v>5</v>
      </c>
      <c r="AI27" s="132">
        <f>CEPLAN!S28</f>
        <v>0</v>
      </c>
      <c r="AJ27" s="132">
        <f>CEAVI!S28</f>
        <v>0</v>
      </c>
      <c r="AK27" s="132">
        <f>CAV!S28</f>
        <v>0</v>
      </c>
      <c r="AL27" s="132">
        <f>CEO!S28</f>
        <v>0</v>
      </c>
      <c r="AM27" s="132">
        <f>CESMO!S28</f>
        <v>0</v>
      </c>
      <c r="AN27" s="146">
        <f>'Reitoria-SETIC'!L28</f>
        <v>0</v>
      </c>
      <c r="AO27" s="146">
        <f>'Reit - PROEX-PROPPG'!L28</f>
        <v>0</v>
      </c>
      <c r="AP27" s="146">
        <f>'Reit - BU'!L28</f>
        <v>0</v>
      </c>
      <c r="AQ27" s="146">
        <f>ESAG!L28</f>
        <v>0</v>
      </c>
      <c r="AR27" s="146">
        <f>CEART!L28</f>
        <v>0</v>
      </c>
      <c r="AS27" s="146">
        <f>FAED!L28</f>
        <v>0</v>
      </c>
      <c r="AT27" s="146">
        <f>CEAD!L28</f>
        <v>0</v>
      </c>
      <c r="AU27" s="146">
        <f>CEFID!L28</f>
        <v>0</v>
      </c>
      <c r="AV27" s="146">
        <f>CERES!L28</f>
        <v>0</v>
      </c>
      <c r="AW27" s="146">
        <f>CESFI!L28</f>
        <v>0</v>
      </c>
      <c r="AX27" s="146">
        <f>CCT!L28</f>
        <v>5</v>
      </c>
      <c r="AY27" s="146">
        <f>CEPLAN!L28</f>
        <v>0</v>
      </c>
      <c r="AZ27" s="146">
        <f>CEAVI!L28</f>
        <v>0</v>
      </c>
      <c r="BA27" s="146">
        <f>CAV!L28</f>
        <v>0</v>
      </c>
      <c r="BB27" s="146">
        <f>CEO!L28</f>
        <v>0</v>
      </c>
      <c r="BC27" s="147">
        <f>CESMO!L28</f>
        <v>0</v>
      </c>
      <c r="BD27" s="152">
        <f>IF('Reitoria-SETIC'!K28 = 0,0,'Reitoria-SETIC'!M28/'Reitoria-SETIC'!K28)</f>
        <v>0</v>
      </c>
      <c r="BE27" s="152">
        <f>IF('Reit - PROEX-PROPPG'!K28 = 0,0,'Reit - PROEX-PROPPG'!M28/'Reit - PROEX-PROPPG'!K28)</f>
        <v>0</v>
      </c>
      <c r="BF27" s="152">
        <f>IF('Reit - BU'!K28 = 0,0,'Reit - BU'!M28/'Reit - BU'!K28)</f>
        <v>0</v>
      </c>
      <c r="BG27" s="152">
        <f>IF(ESAG!K28 = 0,0,ESAG!M28/ESAG!K28)</f>
        <v>0</v>
      </c>
      <c r="BH27" s="152">
        <f>IF(CEART!K28 = 0,0,CEART!M28/CEART!K28)</f>
        <v>0</v>
      </c>
      <c r="BI27" s="152">
        <f>IF(FAED!K28 = 0,0,FAED!M28/FAED!K28)</f>
        <v>0</v>
      </c>
      <c r="BJ27" s="152">
        <f>IF(CEAD!K28 = 0,0,CEAD!M28/CEAD!K28)</f>
        <v>0</v>
      </c>
      <c r="BK27" s="152">
        <f>IF(CEFID!K28 = 0,0,CEFID!M28/CEFID!K28)</f>
        <v>0</v>
      </c>
      <c r="BL27" s="152">
        <f>IF(CERES!K28 = 0,0,CERES!M28/CERES!K28)</f>
        <v>0</v>
      </c>
      <c r="BM27" s="152">
        <f>IF(CESFI!K28 = 0,0,CESFI!M28/CESFI!K28)</f>
        <v>0</v>
      </c>
      <c r="BN27" s="152">
        <f>IF(CCT!K28 = 0,0,CCT!M28/CCT!K28)</f>
        <v>0.5</v>
      </c>
      <c r="BO27" s="152">
        <f>IF(CEPLAN!K28 = 0,0,CEPLAN!M28/CEPLAN!K28)</f>
        <v>0</v>
      </c>
      <c r="BP27" s="152">
        <f>IF(CEAVI!K28 = 0,0,CEAVI!M28/CEAVI!K28)</f>
        <v>0</v>
      </c>
      <c r="BQ27" s="152">
        <f>IF(CAV!K28 = 0,0,CAV!M28/CAV!K28)</f>
        <v>0</v>
      </c>
      <c r="BR27" s="152">
        <f>IF(CEO!K28 = 0,0,CEO!M28/CEO!K28)</f>
        <v>0</v>
      </c>
      <c r="BS27" s="152">
        <f>IF(CESMO!K28 = 0,0,CESMO!M28/CESMO!K28)</f>
        <v>0</v>
      </c>
    </row>
    <row r="28" spans="1:71" x14ac:dyDescent="0.2">
      <c r="A28" s="139">
        <v>35</v>
      </c>
      <c r="B28" s="148">
        <f>GESTOR!L29/GESTOR!J29</f>
        <v>0.72043010752688175</v>
      </c>
      <c r="C28" s="129">
        <f>'(CARONA)'!W29/'(CARONA)'!G29</f>
        <v>1.946236559139785</v>
      </c>
      <c r="D28" s="130">
        <f>'(CARONA)'!J29/'(CARONA)'!G29</f>
        <v>0.44086021505376344</v>
      </c>
      <c r="E28" s="130">
        <f>'(CARONA)'!M29/'(CARONA)'!G29</f>
        <v>0.4946236559139785</v>
      </c>
      <c r="F28" s="130">
        <f>'(CARONA)'!P29/'(CARONA)'!G29</f>
        <v>0.4946236559139785</v>
      </c>
      <c r="G28" s="130">
        <f>'(CARONA)'!S29/'(CARONA)'!G29</f>
        <v>0.4946236559139785</v>
      </c>
      <c r="H28" s="131">
        <f>'Reitoria-SETIC'!O29</f>
        <v>0</v>
      </c>
      <c r="I28" s="131">
        <f>'Reit - PROEX-PROPPG'!O29</f>
        <v>0</v>
      </c>
      <c r="J28" s="131">
        <f>'Reit - BU'!O29</f>
        <v>0</v>
      </c>
      <c r="K28" s="131">
        <f>ESAG!O29</f>
        <v>3</v>
      </c>
      <c r="L28" s="131">
        <f>CEART!O29</f>
        <v>1</v>
      </c>
      <c r="M28" s="131">
        <f>FAED!O29</f>
        <v>1</v>
      </c>
      <c r="N28" s="131">
        <f>CEAD!O29</f>
        <v>1</v>
      </c>
      <c r="O28" s="131">
        <f>CEFID!O29</f>
        <v>0</v>
      </c>
      <c r="P28" s="131">
        <f>CERES!O29</f>
        <v>3</v>
      </c>
      <c r="Q28" s="131">
        <f>CESFI!O29</f>
        <v>2</v>
      </c>
      <c r="R28" s="131">
        <f>CCT!O29</f>
        <v>5</v>
      </c>
      <c r="S28" s="131">
        <f>CEPLAN!O29</f>
        <v>0</v>
      </c>
      <c r="T28" s="131">
        <f>CEAVI!O29</f>
        <v>0</v>
      </c>
      <c r="U28" s="131">
        <f>CAV!O29</f>
        <v>2</v>
      </c>
      <c r="V28" s="131">
        <f>CEO!O29</f>
        <v>1</v>
      </c>
      <c r="W28" s="131">
        <f>CESMO!O29</f>
        <v>1</v>
      </c>
      <c r="X28" s="132">
        <f>'Reitoria-SETIC'!S29</f>
        <v>0</v>
      </c>
      <c r="Y28" s="132">
        <f>'Reit - PROEX-PROPPG'!S29</f>
        <v>0</v>
      </c>
      <c r="Z28" s="132">
        <f>'Reit - BU'!S29</f>
        <v>0</v>
      </c>
      <c r="AA28" s="132">
        <f>ESAG!S29</f>
        <v>0</v>
      </c>
      <c r="AB28" s="132">
        <f>CEART!S29</f>
        <v>5</v>
      </c>
      <c r="AC28" s="132">
        <f>FAED!S29</f>
        <v>1</v>
      </c>
      <c r="AD28" s="132">
        <f>CEAD!S29</f>
        <v>0</v>
      </c>
      <c r="AE28" s="132">
        <f>CEFID!S29</f>
        <v>0</v>
      </c>
      <c r="AF28" s="132">
        <f>CERES!S29</f>
        <v>0</v>
      </c>
      <c r="AG28" s="132">
        <f>CESFI!S29</f>
        <v>10</v>
      </c>
      <c r="AH28" s="132">
        <f>CCT!S29</f>
        <v>10</v>
      </c>
      <c r="AI28" s="132">
        <f>CEPLAN!S29</f>
        <v>0</v>
      </c>
      <c r="AJ28" s="132">
        <f>CEAVI!S29</f>
        <v>0</v>
      </c>
      <c r="AK28" s="132">
        <f>CAV!S29</f>
        <v>0</v>
      </c>
      <c r="AL28" s="132">
        <f>CEO!S29</f>
        <v>0</v>
      </c>
      <c r="AM28" s="132">
        <f>CESMO!S29</f>
        <v>0</v>
      </c>
      <c r="AN28" s="146">
        <f>'Reitoria-SETIC'!L29</f>
        <v>0</v>
      </c>
      <c r="AO28" s="146">
        <f>'Reit - PROEX-PROPPG'!L29</f>
        <v>0</v>
      </c>
      <c r="AP28" s="146">
        <f>'Reit - BU'!L29</f>
        <v>0</v>
      </c>
      <c r="AQ28" s="146">
        <f>ESAG!L29</f>
        <v>15</v>
      </c>
      <c r="AR28" s="146">
        <f>CEART!L29</f>
        <v>0</v>
      </c>
      <c r="AS28" s="146">
        <f>FAED!L29</f>
        <v>3</v>
      </c>
      <c r="AT28" s="146">
        <f>CEAD!L29</f>
        <v>5</v>
      </c>
      <c r="AU28" s="146">
        <f>CEFID!L29</f>
        <v>0</v>
      </c>
      <c r="AV28" s="146">
        <f>CERES!L29</f>
        <v>15</v>
      </c>
      <c r="AW28" s="146">
        <f>CESFI!L29</f>
        <v>0</v>
      </c>
      <c r="AX28" s="146">
        <f>CCT!L29</f>
        <v>10</v>
      </c>
      <c r="AY28" s="146">
        <f>CEPLAN!L29</f>
        <v>0</v>
      </c>
      <c r="AZ28" s="146">
        <f>CEAVI!L29</f>
        <v>0</v>
      </c>
      <c r="BA28" s="146">
        <f>CAV!L29</f>
        <v>10</v>
      </c>
      <c r="BB28" s="146">
        <f>CEO!L29</f>
        <v>5</v>
      </c>
      <c r="BC28" s="147">
        <f>CESMO!L29</f>
        <v>4</v>
      </c>
      <c r="BD28" s="152">
        <f>IF('Reitoria-SETIC'!K29 = 0,0,'Reitoria-SETIC'!M29/'Reitoria-SETIC'!K29)</f>
        <v>0</v>
      </c>
      <c r="BE28" s="152">
        <f>IF('Reit - PROEX-PROPPG'!K29 = 0,0,'Reit - PROEX-PROPPG'!M29/'Reit - PROEX-PROPPG'!K29)</f>
        <v>0</v>
      </c>
      <c r="BF28" s="152">
        <f>IF('Reit - BU'!K29 = 0,0,'Reit - BU'!M29/'Reit - BU'!K29)</f>
        <v>0</v>
      </c>
      <c r="BG28" s="152">
        <f>IF(ESAG!K29 = 0,0,ESAG!M29/ESAG!K29)</f>
        <v>1</v>
      </c>
      <c r="BH28" s="152">
        <f>IF(CEART!K29 = 0,0,CEART!M29/CEART!K29)</f>
        <v>0</v>
      </c>
      <c r="BI28" s="152">
        <f>IF(FAED!K29 = 0,0,FAED!M29/FAED!K29)</f>
        <v>0.75</v>
      </c>
      <c r="BJ28" s="152">
        <f>IF(CEAD!K29 = 0,0,CEAD!M29/CEAD!K29)</f>
        <v>1</v>
      </c>
      <c r="BK28" s="152">
        <f>IF(CEFID!K29 = 0,0,CEFID!M29/CEFID!K29)</f>
        <v>0</v>
      </c>
      <c r="BL28" s="152">
        <f>IF(CERES!K29 = 0,0,CERES!M29/CERES!K29)</f>
        <v>1</v>
      </c>
      <c r="BM28" s="152">
        <f>IF(CESFI!K29 = 0,0,CESFI!M29/CESFI!K29)</f>
        <v>0</v>
      </c>
      <c r="BN28" s="152">
        <f>IF(CCT!K29 = 0,0,CCT!M29/CCT!K29)</f>
        <v>0.5</v>
      </c>
      <c r="BO28" s="152">
        <f>IF(CEPLAN!K29 = 0,0,CEPLAN!M29/CEPLAN!K29)</f>
        <v>0</v>
      </c>
      <c r="BP28" s="152">
        <f>IF(CEAVI!K29 = 0,0,CEAVI!M29/CEAVI!K29)</f>
        <v>0</v>
      </c>
      <c r="BQ28" s="152">
        <f>IF(CAV!K29 = 0,0,CAV!M29/CAV!K29)</f>
        <v>1</v>
      </c>
      <c r="BR28" s="152">
        <f>IF(CEO!K29 = 0,0,CEO!M29/CEO!K29)</f>
        <v>1</v>
      </c>
      <c r="BS28" s="152">
        <f>IF(CESMO!K29 = 0,0,CESMO!M29/CESMO!K29)</f>
        <v>1</v>
      </c>
    </row>
    <row r="29" spans="1:71" x14ac:dyDescent="0.2">
      <c r="A29" s="138">
        <v>36</v>
      </c>
      <c r="B29" s="145">
        <f>GESTOR!L30/GESTOR!J30</f>
        <v>5.2631578947368418E-2</v>
      </c>
      <c r="C29" s="129">
        <f>'(CARONA)'!W30/'(CARONA)'!G30</f>
        <v>1.9824561403508771</v>
      </c>
      <c r="D29" s="130">
        <f>'(CARONA)'!J30/'(CARONA)'!G30</f>
        <v>0.48245614035087719</v>
      </c>
      <c r="E29" s="130">
        <f>'(CARONA)'!M30/'(CARONA)'!G30</f>
        <v>0.5</v>
      </c>
      <c r="F29" s="130">
        <f>'(CARONA)'!P30/'(CARONA)'!G30</f>
        <v>0.5</v>
      </c>
      <c r="G29" s="130">
        <f>'(CARONA)'!S30/'(CARONA)'!G30</f>
        <v>0.5</v>
      </c>
      <c r="H29" s="131">
        <f>'Reitoria-SETIC'!O30</f>
        <v>0</v>
      </c>
      <c r="I29" s="131">
        <f>'Reit - PROEX-PROPPG'!O30</f>
        <v>0</v>
      </c>
      <c r="J29" s="131">
        <f>'Reit - BU'!O30</f>
        <v>0</v>
      </c>
      <c r="K29" s="131">
        <f>ESAG!O30</f>
        <v>0</v>
      </c>
      <c r="L29" s="131">
        <f>CEART!O30</f>
        <v>3</v>
      </c>
      <c r="M29" s="131">
        <f>FAED!O30</f>
        <v>0</v>
      </c>
      <c r="N29" s="131">
        <f>CEAD!O30</f>
        <v>0</v>
      </c>
      <c r="O29" s="131">
        <f>CEFID!O30</f>
        <v>2</v>
      </c>
      <c r="P29" s="131">
        <f>CERES!O30</f>
        <v>1</v>
      </c>
      <c r="Q29" s="131">
        <f>CESFI!O30</f>
        <v>2</v>
      </c>
      <c r="R29" s="131">
        <f>CCT!O30</f>
        <v>0</v>
      </c>
      <c r="S29" s="131">
        <f>CEPLAN!O30</f>
        <v>7</v>
      </c>
      <c r="T29" s="131">
        <f>CEAVI!O30</f>
        <v>0</v>
      </c>
      <c r="U29" s="131">
        <f>CAV!O30</f>
        <v>0</v>
      </c>
      <c r="V29" s="131">
        <f>CEO!O30</f>
        <v>10</v>
      </c>
      <c r="W29" s="131">
        <f>CESMO!O30</f>
        <v>1</v>
      </c>
      <c r="X29" s="132">
        <f>'Reitoria-SETIC'!S30</f>
        <v>0</v>
      </c>
      <c r="Y29" s="132">
        <f>'Reit - PROEX-PROPPG'!S30</f>
        <v>0</v>
      </c>
      <c r="Z29" s="132">
        <f>'Reit - BU'!S30</f>
        <v>0</v>
      </c>
      <c r="AA29" s="132">
        <f>ESAG!S30</f>
        <v>0</v>
      </c>
      <c r="AB29" s="132">
        <f>CEART!S30</f>
        <v>15</v>
      </c>
      <c r="AC29" s="132">
        <f>FAED!S30</f>
        <v>0</v>
      </c>
      <c r="AD29" s="132">
        <f>CEAD!S30</f>
        <v>0</v>
      </c>
      <c r="AE29" s="132">
        <f>CEFID!S30</f>
        <v>10</v>
      </c>
      <c r="AF29" s="132">
        <f>CERES!S30</f>
        <v>3</v>
      </c>
      <c r="AG29" s="132">
        <f>CESFI!S30</f>
        <v>10</v>
      </c>
      <c r="AH29" s="132">
        <f>CCT!S30</f>
        <v>0</v>
      </c>
      <c r="AI29" s="132">
        <f>CEPLAN!S30</f>
        <v>30</v>
      </c>
      <c r="AJ29" s="132">
        <f>CEAVI!S30</f>
        <v>0</v>
      </c>
      <c r="AK29" s="132">
        <f>CAV!S30</f>
        <v>0</v>
      </c>
      <c r="AL29" s="132">
        <f>CEO!S30</f>
        <v>40</v>
      </c>
      <c r="AM29" s="132">
        <f>CESMO!S30</f>
        <v>0</v>
      </c>
      <c r="AN29" s="146">
        <f>'Reitoria-SETIC'!L30</f>
        <v>0</v>
      </c>
      <c r="AO29" s="146">
        <f>'Reit - PROEX-PROPPG'!L30</f>
        <v>0</v>
      </c>
      <c r="AP29" s="146">
        <f>'Reit - BU'!L30</f>
        <v>0</v>
      </c>
      <c r="AQ29" s="146">
        <f>ESAG!L30</f>
        <v>0</v>
      </c>
      <c r="AR29" s="146">
        <f>CEART!L30</f>
        <v>0</v>
      </c>
      <c r="AS29" s="146">
        <f>FAED!L30</f>
        <v>1</v>
      </c>
      <c r="AT29" s="146">
        <f>CEAD!L30</f>
        <v>0</v>
      </c>
      <c r="AU29" s="146">
        <f>CEFID!L30</f>
        <v>0</v>
      </c>
      <c r="AV29" s="146">
        <f>CERES!L30</f>
        <v>1</v>
      </c>
      <c r="AW29" s="146">
        <f>CESFI!L30</f>
        <v>0</v>
      </c>
      <c r="AX29" s="146">
        <f>CCT!L30</f>
        <v>0</v>
      </c>
      <c r="AY29" s="146">
        <f>CEPLAN!L30</f>
        <v>0</v>
      </c>
      <c r="AZ29" s="146">
        <f>CEAVI!L30</f>
        <v>0</v>
      </c>
      <c r="BA29" s="146">
        <f>CAV!L30</f>
        <v>0</v>
      </c>
      <c r="BB29" s="146">
        <f>CEO!L30</f>
        <v>0</v>
      </c>
      <c r="BC29" s="147">
        <f>CESMO!L30</f>
        <v>4</v>
      </c>
      <c r="BD29" s="152">
        <f>IF('Reitoria-SETIC'!K30 = 0,0,'Reitoria-SETIC'!M30/'Reitoria-SETIC'!K30)</f>
        <v>0</v>
      </c>
      <c r="BE29" s="152">
        <f>IF('Reit - PROEX-PROPPG'!K30 = 0,0,'Reit - PROEX-PROPPG'!M30/'Reit - PROEX-PROPPG'!K30)</f>
        <v>0</v>
      </c>
      <c r="BF29" s="152">
        <f>IF('Reit - BU'!K30 = 0,0,'Reit - BU'!M30/'Reit - BU'!K30)</f>
        <v>0</v>
      </c>
      <c r="BG29" s="152">
        <f>IF(ESAG!K30 = 0,0,ESAG!M30/ESAG!K30)</f>
        <v>0</v>
      </c>
      <c r="BH29" s="152">
        <f>IF(CEART!K30 = 0,0,CEART!M30/CEART!K30)</f>
        <v>0</v>
      </c>
      <c r="BI29" s="152">
        <f>IF(FAED!K30 = 0,0,FAED!M30/FAED!K30)</f>
        <v>1</v>
      </c>
      <c r="BJ29" s="152">
        <f>IF(CEAD!K30 = 0,0,CEAD!M30/CEAD!K30)</f>
        <v>0</v>
      </c>
      <c r="BK29" s="152">
        <f>IF(CEFID!K30 = 0,0,CEFID!M30/CEFID!K30)</f>
        <v>0</v>
      </c>
      <c r="BL29" s="152">
        <f>IF(CERES!K30 = 0,0,CERES!M30/CERES!K30)</f>
        <v>0.25</v>
      </c>
      <c r="BM29" s="152">
        <f>IF(CESFI!K30 = 0,0,CESFI!M30/CESFI!K30)</f>
        <v>0</v>
      </c>
      <c r="BN29" s="152">
        <f>IF(CCT!K30 = 0,0,CCT!M30/CCT!K30)</f>
        <v>0</v>
      </c>
      <c r="BO29" s="152">
        <f>IF(CEPLAN!K30 = 0,0,CEPLAN!M30/CEPLAN!K30)</f>
        <v>0</v>
      </c>
      <c r="BP29" s="152">
        <f>IF(CEAVI!K30 = 0,0,CEAVI!M30/CEAVI!K30)</f>
        <v>0</v>
      </c>
      <c r="BQ29" s="152">
        <f>IF(CAV!K30 = 0,0,CAV!M30/CAV!K30)</f>
        <v>0</v>
      </c>
      <c r="BR29" s="152">
        <f>IF(CEO!K30 = 0,0,CEO!M30/CEO!K30)</f>
        <v>0</v>
      </c>
      <c r="BS29" s="152">
        <f>IF(CESMO!K30 = 0,0,CESMO!M30/CESMO!K30)</f>
        <v>1</v>
      </c>
    </row>
    <row r="30" spans="1:71" x14ac:dyDescent="0.2">
      <c r="A30" s="139">
        <v>37</v>
      </c>
      <c r="B30" s="148">
        <f>GESTOR!L31/GESTOR!J31</f>
        <v>0.41666666666666669</v>
      </c>
      <c r="C30" s="129">
        <f>'(CARONA)'!W31/'(CARONA)'!G31</f>
        <v>2</v>
      </c>
      <c r="D30" s="130">
        <f>'(CARONA)'!J31/'(CARONA)'!G31</f>
        <v>0.5</v>
      </c>
      <c r="E30" s="130">
        <f>'(CARONA)'!M31/'(CARONA)'!G31</f>
        <v>0.5</v>
      </c>
      <c r="F30" s="130">
        <f>'(CARONA)'!P31/'(CARONA)'!G31</f>
        <v>0.5</v>
      </c>
      <c r="G30" s="130">
        <f>'(CARONA)'!S31/'(CARONA)'!G31</f>
        <v>0.5</v>
      </c>
      <c r="H30" s="131">
        <f>'Reitoria-SETIC'!O31</f>
        <v>0</v>
      </c>
      <c r="I30" s="131">
        <f>'Reit - PROEX-PROPPG'!O31</f>
        <v>0</v>
      </c>
      <c r="J30" s="131">
        <f>'Reit - BU'!O31</f>
        <v>0</v>
      </c>
      <c r="K30" s="131">
        <f>ESAG!O31</f>
        <v>0</v>
      </c>
      <c r="L30" s="131">
        <f>CEART!O31</f>
        <v>3</v>
      </c>
      <c r="M30" s="131">
        <f>FAED!O31</f>
        <v>0</v>
      </c>
      <c r="N30" s="131">
        <f>CEAD!O31</f>
        <v>0</v>
      </c>
      <c r="O30" s="131">
        <f>CEFID!O31</f>
        <v>2</v>
      </c>
      <c r="P30" s="131">
        <f>CERES!O31</f>
        <v>1</v>
      </c>
      <c r="Q30" s="131">
        <f>CESFI!O31</f>
        <v>2</v>
      </c>
      <c r="R30" s="131">
        <f>CCT!O31</f>
        <v>1</v>
      </c>
      <c r="S30" s="131">
        <f>CEPLAN!O31</f>
        <v>7</v>
      </c>
      <c r="T30" s="131">
        <f>CEAVI!O31</f>
        <v>0</v>
      </c>
      <c r="U30" s="131">
        <f>CAV!O31</f>
        <v>0</v>
      </c>
      <c r="V30" s="131">
        <f>CEO!O31</f>
        <v>10</v>
      </c>
      <c r="W30" s="131">
        <f>CESMO!O31</f>
        <v>1</v>
      </c>
      <c r="X30" s="132">
        <f>'Reitoria-SETIC'!S31</f>
        <v>0</v>
      </c>
      <c r="Y30" s="132">
        <f>'Reit - PROEX-PROPPG'!S31</f>
        <v>0</v>
      </c>
      <c r="Z30" s="132">
        <f>'Reit - BU'!S31</f>
        <v>0</v>
      </c>
      <c r="AA30" s="132">
        <f>ESAG!S31</f>
        <v>0</v>
      </c>
      <c r="AB30" s="132">
        <f>CEART!S31</f>
        <v>15</v>
      </c>
      <c r="AC30" s="132">
        <f>FAED!S31</f>
        <v>0</v>
      </c>
      <c r="AD30" s="132">
        <f>CEAD!S31</f>
        <v>0</v>
      </c>
      <c r="AE30" s="132">
        <f>CEFID!S31</f>
        <v>10</v>
      </c>
      <c r="AF30" s="132">
        <f>CERES!S31</f>
        <v>2</v>
      </c>
      <c r="AG30" s="132">
        <f>CESFI!S31</f>
        <v>10</v>
      </c>
      <c r="AH30" s="132">
        <f>CCT!S31</f>
        <v>3</v>
      </c>
      <c r="AI30" s="132">
        <f>CEPLAN!S31</f>
        <v>0</v>
      </c>
      <c r="AJ30" s="132">
        <f>CEAVI!S31</f>
        <v>0</v>
      </c>
      <c r="AK30" s="132">
        <f>CAV!S31</f>
        <v>0</v>
      </c>
      <c r="AL30" s="132">
        <f>CEO!S31</f>
        <v>30</v>
      </c>
      <c r="AM30" s="132">
        <f>CESMO!S31</f>
        <v>0</v>
      </c>
      <c r="AN30" s="146">
        <f>'Reitoria-SETIC'!L31</f>
        <v>0</v>
      </c>
      <c r="AO30" s="146">
        <f>'Reit - PROEX-PROPPG'!L31</f>
        <v>0</v>
      </c>
      <c r="AP30" s="146">
        <f>'Reit - BU'!L31</f>
        <v>0</v>
      </c>
      <c r="AQ30" s="146">
        <f>ESAG!L31</f>
        <v>0</v>
      </c>
      <c r="AR30" s="146">
        <f>CEART!L31</f>
        <v>0</v>
      </c>
      <c r="AS30" s="146">
        <f>FAED!L31</f>
        <v>1</v>
      </c>
      <c r="AT30" s="146">
        <f>CEAD!L31</f>
        <v>0</v>
      </c>
      <c r="AU30" s="146">
        <f>CEFID!L31</f>
        <v>0</v>
      </c>
      <c r="AV30" s="146">
        <f>CERES!L31</f>
        <v>2</v>
      </c>
      <c r="AW30" s="146">
        <f>CESFI!L31</f>
        <v>0</v>
      </c>
      <c r="AX30" s="146">
        <f>CCT!L31</f>
        <v>3</v>
      </c>
      <c r="AY30" s="146">
        <f>CEPLAN!L31</f>
        <v>30</v>
      </c>
      <c r="AZ30" s="146">
        <f>CEAVI!L31</f>
        <v>0</v>
      </c>
      <c r="BA30" s="146">
        <f>CAV!L31</f>
        <v>0</v>
      </c>
      <c r="BB30" s="146">
        <f>CEO!L31</f>
        <v>10</v>
      </c>
      <c r="BC30" s="147">
        <f>CESMO!L31</f>
        <v>4</v>
      </c>
      <c r="BD30" s="152">
        <f>IF('Reitoria-SETIC'!K31 = 0,0,'Reitoria-SETIC'!M31/'Reitoria-SETIC'!K31)</f>
        <v>0</v>
      </c>
      <c r="BE30" s="152">
        <f>IF('Reit - PROEX-PROPPG'!K31 = 0,0,'Reit - PROEX-PROPPG'!M31/'Reit - PROEX-PROPPG'!K31)</f>
        <v>0</v>
      </c>
      <c r="BF30" s="152">
        <f>IF('Reit - BU'!K31 = 0,0,'Reit - BU'!M31/'Reit - BU'!K31)</f>
        <v>0</v>
      </c>
      <c r="BG30" s="152">
        <f>IF(ESAG!K31 = 0,0,ESAG!M31/ESAG!K31)</f>
        <v>0</v>
      </c>
      <c r="BH30" s="152">
        <f>IF(CEART!K31 = 0,0,CEART!M31/CEART!K31)</f>
        <v>0</v>
      </c>
      <c r="BI30" s="152">
        <f>IF(FAED!K31 = 0,0,FAED!M31/FAED!K31)</f>
        <v>1</v>
      </c>
      <c r="BJ30" s="152">
        <f>IF(CEAD!K31 = 0,0,CEAD!M31/CEAD!K31)</f>
        <v>0</v>
      </c>
      <c r="BK30" s="152">
        <f>IF(CEFID!K31 = 0,0,CEFID!M31/CEFID!K31)</f>
        <v>0</v>
      </c>
      <c r="BL30" s="152">
        <f>IF(CERES!K31 = 0,0,CERES!M31/CERES!K31)</f>
        <v>0.5</v>
      </c>
      <c r="BM30" s="152">
        <f>IF(CESFI!K31 = 0,0,CESFI!M31/CESFI!K31)</f>
        <v>0</v>
      </c>
      <c r="BN30" s="152">
        <f>IF(CCT!K31 = 0,0,CCT!M31/CCT!K31)</f>
        <v>0.5</v>
      </c>
      <c r="BO30" s="152">
        <f>IF(CEPLAN!K31 = 0,0,CEPLAN!M31/CEPLAN!K31)</f>
        <v>1</v>
      </c>
      <c r="BP30" s="152">
        <f>IF(CEAVI!K31 = 0,0,CEAVI!M31/CEAVI!K31)</f>
        <v>0</v>
      </c>
      <c r="BQ30" s="152">
        <f>IF(CAV!K31 = 0,0,CAV!M31/CAV!K31)</f>
        <v>0</v>
      </c>
      <c r="BR30" s="152">
        <f>IF(CEO!K31 = 0,0,CEO!M31/CEO!K31)</f>
        <v>0.25</v>
      </c>
      <c r="BS30" s="152">
        <f>IF(CESMO!K31 = 0,0,CESMO!M31/CESMO!K31)</f>
        <v>1</v>
      </c>
    </row>
    <row r="31" spans="1:71" x14ac:dyDescent="0.2">
      <c r="A31" s="138">
        <v>38</v>
      </c>
      <c r="B31" s="145">
        <f>GESTOR!L32/GESTOR!J32</f>
        <v>0.39285714285714285</v>
      </c>
      <c r="C31" s="129">
        <f>'(CARONA)'!W32/'(CARONA)'!G32</f>
        <v>2</v>
      </c>
      <c r="D31" s="130">
        <f>'(CARONA)'!J32/'(CARONA)'!G32</f>
        <v>0.5</v>
      </c>
      <c r="E31" s="130">
        <f>'(CARONA)'!M32/'(CARONA)'!G32</f>
        <v>0.5</v>
      </c>
      <c r="F31" s="130">
        <f>'(CARONA)'!P32/'(CARONA)'!G32</f>
        <v>0.5</v>
      </c>
      <c r="G31" s="130">
        <f>'(CARONA)'!S32/'(CARONA)'!G32</f>
        <v>0.5</v>
      </c>
      <c r="H31" s="131">
        <f>'Reitoria-SETIC'!O32</f>
        <v>0</v>
      </c>
      <c r="I31" s="131">
        <f>'Reit - PROEX-PROPPG'!O32</f>
        <v>0</v>
      </c>
      <c r="J31" s="131">
        <f>'Reit - BU'!O32</f>
        <v>0</v>
      </c>
      <c r="K31" s="131">
        <f>ESAG!O32</f>
        <v>0</v>
      </c>
      <c r="L31" s="131">
        <f>CEART!O32</f>
        <v>0</v>
      </c>
      <c r="M31" s="131">
        <f>FAED!O32</f>
        <v>0</v>
      </c>
      <c r="N31" s="131">
        <f>CEAD!O32</f>
        <v>0</v>
      </c>
      <c r="O31" s="131">
        <f>CEFID!O32</f>
        <v>2</v>
      </c>
      <c r="P31" s="131">
        <f>CERES!O32</f>
        <v>1</v>
      </c>
      <c r="Q31" s="131">
        <f>CESFI!O32</f>
        <v>0</v>
      </c>
      <c r="R31" s="131">
        <f>CCT!O32</f>
        <v>1</v>
      </c>
      <c r="S31" s="131">
        <f>CEPLAN!O32</f>
        <v>0</v>
      </c>
      <c r="T31" s="131">
        <f>CEAVI!O32</f>
        <v>1</v>
      </c>
      <c r="U31" s="131">
        <f>CAV!O32</f>
        <v>0</v>
      </c>
      <c r="V31" s="131">
        <f>CEO!O32</f>
        <v>0</v>
      </c>
      <c r="W31" s="131">
        <f>CESMO!O32</f>
        <v>0</v>
      </c>
      <c r="X31" s="132">
        <f>'Reitoria-SETIC'!S32</f>
        <v>0</v>
      </c>
      <c r="Y31" s="132">
        <f>'Reit - PROEX-PROPPG'!S32</f>
        <v>0</v>
      </c>
      <c r="Z31" s="132">
        <f>'Reit - BU'!S32</f>
        <v>0</v>
      </c>
      <c r="AA31" s="132">
        <f>ESAG!S32</f>
        <v>0</v>
      </c>
      <c r="AB31" s="132">
        <f>CEART!S32</f>
        <v>0</v>
      </c>
      <c r="AC31" s="132">
        <f>FAED!S32</f>
        <v>0</v>
      </c>
      <c r="AD31" s="132">
        <f>CEAD!S32</f>
        <v>0</v>
      </c>
      <c r="AE31" s="132">
        <f>CEFID!S32</f>
        <v>10</v>
      </c>
      <c r="AF31" s="132">
        <f>CERES!S32</f>
        <v>5</v>
      </c>
      <c r="AG31" s="132">
        <f>CESFI!S32</f>
        <v>0</v>
      </c>
      <c r="AH31" s="132">
        <f>CCT!S32</f>
        <v>2</v>
      </c>
      <c r="AI31" s="132">
        <f>CEPLAN!S32</f>
        <v>0</v>
      </c>
      <c r="AJ31" s="132">
        <f>CEAVI!S32</f>
        <v>0</v>
      </c>
      <c r="AK31" s="132">
        <f>CAV!S32</f>
        <v>0</v>
      </c>
      <c r="AL31" s="132">
        <f>CEO!S32</f>
        <v>0</v>
      </c>
      <c r="AM31" s="132">
        <f>CESMO!S32</f>
        <v>0</v>
      </c>
      <c r="AN31" s="146">
        <f>'Reitoria-SETIC'!L32</f>
        <v>0</v>
      </c>
      <c r="AO31" s="146">
        <f>'Reit - PROEX-PROPPG'!L32</f>
        <v>0</v>
      </c>
      <c r="AP31" s="146">
        <f>'Reit - BU'!L32</f>
        <v>0</v>
      </c>
      <c r="AQ31" s="146">
        <f>ESAG!L32</f>
        <v>0</v>
      </c>
      <c r="AR31" s="146">
        <f>CEART!L32</f>
        <v>0</v>
      </c>
      <c r="AS31" s="146">
        <f>FAED!L32</f>
        <v>0</v>
      </c>
      <c r="AT31" s="146">
        <f>CEAD!L32</f>
        <v>0</v>
      </c>
      <c r="AU31" s="146">
        <f>CEFID!L32</f>
        <v>0</v>
      </c>
      <c r="AV31" s="146">
        <f>CERES!L32</f>
        <v>0</v>
      </c>
      <c r="AW31" s="146">
        <f>CESFI!L32</f>
        <v>0</v>
      </c>
      <c r="AX31" s="146">
        <f>CCT!L32</f>
        <v>3</v>
      </c>
      <c r="AY31" s="146">
        <f>CEPLAN!L32</f>
        <v>0</v>
      </c>
      <c r="AZ31" s="146">
        <f>CEAVI!L32</f>
        <v>6</v>
      </c>
      <c r="BA31" s="146">
        <f>CAV!L32</f>
        <v>0</v>
      </c>
      <c r="BB31" s="146">
        <f>CEO!L32</f>
        <v>0</v>
      </c>
      <c r="BC31" s="147">
        <f>CESMO!L32</f>
        <v>2</v>
      </c>
      <c r="BD31" s="152">
        <f>IF('Reitoria-SETIC'!K32 = 0,0,'Reitoria-SETIC'!M32/'Reitoria-SETIC'!K32)</f>
        <v>0</v>
      </c>
      <c r="BE31" s="152">
        <f>IF('Reit - PROEX-PROPPG'!K32 = 0,0,'Reit - PROEX-PROPPG'!M32/'Reit - PROEX-PROPPG'!K32)</f>
        <v>0</v>
      </c>
      <c r="BF31" s="152">
        <f>IF('Reit - BU'!K32 = 0,0,'Reit - BU'!M32/'Reit - BU'!K32)</f>
        <v>0</v>
      </c>
      <c r="BG31" s="152">
        <f>IF(ESAG!K32 = 0,0,ESAG!M32/ESAG!K32)</f>
        <v>0</v>
      </c>
      <c r="BH31" s="152">
        <f>IF(CEART!K32 = 0,0,CEART!M32/CEART!K32)</f>
        <v>0</v>
      </c>
      <c r="BI31" s="152">
        <f>IF(FAED!K32 = 0,0,FAED!M32/FAED!K32)</f>
        <v>0</v>
      </c>
      <c r="BJ31" s="152">
        <f>IF(CEAD!K32 = 0,0,CEAD!M32/CEAD!K32)</f>
        <v>0</v>
      </c>
      <c r="BK31" s="152">
        <f>IF(CEFID!K32 = 0,0,CEFID!M32/CEFID!K32)</f>
        <v>0</v>
      </c>
      <c r="BL31" s="152">
        <f>IF(CERES!K32 = 0,0,CERES!M32/CERES!K32)</f>
        <v>0</v>
      </c>
      <c r="BM31" s="152">
        <f>IF(CESFI!K32 = 0,0,CESFI!M32/CESFI!K32)</f>
        <v>0</v>
      </c>
      <c r="BN31" s="152">
        <f>IF(CCT!K32 = 0,0,CCT!M32/CCT!K32)</f>
        <v>0.6</v>
      </c>
      <c r="BO31" s="152">
        <f>IF(CEPLAN!K32 = 0,0,CEPLAN!M32/CEPLAN!K32)</f>
        <v>0</v>
      </c>
      <c r="BP31" s="152">
        <f>IF(CEAVI!K32 = 0,0,CEAVI!M32/CEAVI!K32)</f>
        <v>1</v>
      </c>
      <c r="BQ31" s="152">
        <f>IF(CAV!K32 = 0,0,CAV!M32/CAV!K32)</f>
        <v>0</v>
      </c>
      <c r="BR31" s="152">
        <f>IF(CEO!K32 = 0,0,CEO!M32/CEO!K32)</f>
        <v>0</v>
      </c>
      <c r="BS31" s="152">
        <f>IF(CESMO!K32 = 0,0,CESMO!M32/CESMO!K32)</f>
        <v>1</v>
      </c>
    </row>
    <row r="32" spans="1:71" x14ac:dyDescent="0.2">
      <c r="A32" s="139">
        <v>39</v>
      </c>
      <c r="B32" s="148">
        <f>GESTOR!L33/GESTOR!J33</f>
        <v>0.25</v>
      </c>
      <c r="C32" s="129">
        <f>'(CARONA)'!W33/'(CARONA)'!G33</f>
        <v>2</v>
      </c>
      <c r="D32" s="130">
        <f>'(CARONA)'!J33/'(CARONA)'!G33</f>
        <v>0.5</v>
      </c>
      <c r="E32" s="130">
        <f>'(CARONA)'!M33/'(CARONA)'!G33</f>
        <v>0.5</v>
      </c>
      <c r="F32" s="130">
        <f>'(CARONA)'!P33/'(CARONA)'!G33</f>
        <v>0.5</v>
      </c>
      <c r="G32" s="130">
        <f>'(CARONA)'!S33/'(CARONA)'!G33</f>
        <v>0.5</v>
      </c>
      <c r="H32" s="131">
        <f>'Reitoria-SETIC'!O33</f>
        <v>0</v>
      </c>
      <c r="I32" s="131">
        <f>'Reit - PROEX-PROPPG'!O33</f>
        <v>0</v>
      </c>
      <c r="J32" s="131">
        <f>'Reit - BU'!O33</f>
        <v>0</v>
      </c>
      <c r="K32" s="131">
        <f>ESAG!O33</f>
        <v>0</v>
      </c>
      <c r="L32" s="131">
        <f>CEART!O33</f>
        <v>0</v>
      </c>
      <c r="M32" s="131">
        <f>FAED!O33</f>
        <v>0</v>
      </c>
      <c r="N32" s="131">
        <f>CEAD!O33</f>
        <v>0</v>
      </c>
      <c r="O32" s="131">
        <f>CEFID!O33</f>
        <v>1</v>
      </c>
      <c r="P32" s="131">
        <f>CERES!O33</f>
        <v>0</v>
      </c>
      <c r="Q32" s="131">
        <f>CESFI!O33</f>
        <v>0</v>
      </c>
      <c r="R32" s="131">
        <f>CCT!O33</f>
        <v>0</v>
      </c>
      <c r="S32" s="131">
        <f>CEPLAN!O33</f>
        <v>0</v>
      </c>
      <c r="T32" s="131">
        <f>CEAVI!O33</f>
        <v>0</v>
      </c>
      <c r="U32" s="131">
        <f>CAV!O33</f>
        <v>0</v>
      </c>
      <c r="V32" s="131">
        <f>CEO!O33</f>
        <v>0</v>
      </c>
      <c r="W32" s="131">
        <f>CESMO!O33</f>
        <v>0</v>
      </c>
      <c r="X32" s="132">
        <f>'Reitoria-SETIC'!S33</f>
        <v>0</v>
      </c>
      <c r="Y32" s="132">
        <f>'Reit - PROEX-PROPPG'!S33</f>
        <v>0</v>
      </c>
      <c r="Z32" s="132">
        <f>'Reit - BU'!S33</f>
        <v>0</v>
      </c>
      <c r="AA32" s="132">
        <f>ESAG!S33</f>
        <v>0</v>
      </c>
      <c r="AB32" s="132">
        <f>CEART!S33</f>
        <v>0</v>
      </c>
      <c r="AC32" s="132">
        <f>FAED!S33</f>
        <v>0</v>
      </c>
      <c r="AD32" s="132">
        <f>CEAD!S33</f>
        <v>0</v>
      </c>
      <c r="AE32" s="132">
        <f>CEFID!S33</f>
        <v>5</v>
      </c>
      <c r="AF32" s="132">
        <f>CERES!S33</f>
        <v>2</v>
      </c>
      <c r="AG32" s="132">
        <f>CESFI!S33</f>
        <v>0</v>
      </c>
      <c r="AH32" s="132">
        <f>CCT!S33</f>
        <v>2</v>
      </c>
      <c r="AI32" s="132">
        <f>CEPLAN!S33</f>
        <v>0</v>
      </c>
      <c r="AJ32" s="132">
        <f>CEAVI!S33</f>
        <v>0</v>
      </c>
      <c r="AK32" s="132">
        <f>CAV!S33</f>
        <v>0</v>
      </c>
      <c r="AL32" s="132">
        <f>CEO!S33</f>
        <v>0</v>
      </c>
      <c r="AM32" s="132">
        <f>CESMO!S33</f>
        <v>0</v>
      </c>
      <c r="AN32" s="146">
        <f>'Reitoria-SETIC'!L33</f>
        <v>0</v>
      </c>
      <c r="AO32" s="146">
        <f>'Reit - PROEX-PROPPG'!L33</f>
        <v>0</v>
      </c>
      <c r="AP32" s="146">
        <f>'Reit - BU'!L33</f>
        <v>0</v>
      </c>
      <c r="AQ32" s="146">
        <f>ESAG!L33</f>
        <v>0</v>
      </c>
      <c r="AR32" s="146">
        <f>CEART!L33</f>
        <v>0</v>
      </c>
      <c r="AS32" s="146">
        <f>FAED!L33</f>
        <v>0</v>
      </c>
      <c r="AT32" s="146">
        <f>CEAD!L33</f>
        <v>0</v>
      </c>
      <c r="AU32" s="146">
        <f>CEFID!L33</f>
        <v>0</v>
      </c>
      <c r="AV32" s="146">
        <f>CERES!L33</f>
        <v>0</v>
      </c>
      <c r="AW32" s="146">
        <f>CESFI!L33</f>
        <v>0</v>
      </c>
      <c r="AX32" s="146">
        <f>CCT!L33</f>
        <v>1</v>
      </c>
      <c r="AY32" s="146">
        <f>CEPLAN!L33</f>
        <v>0</v>
      </c>
      <c r="AZ32" s="146">
        <f>CEAVI!L33</f>
        <v>0</v>
      </c>
      <c r="BA32" s="146">
        <f>CAV!L33</f>
        <v>0</v>
      </c>
      <c r="BB32" s="146">
        <f>CEO!L33</f>
        <v>0</v>
      </c>
      <c r="BC32" s="147">
        <f>CESMO!L33</f>
        <v>2</v>
      </c>
      <c r="BD32" s="152">
        <f>IF('Reitoria-SETIC'!K33 = 0,0,'Reitoria-SETIC'!M33/'Reitoria-SETIC'!K33)</f>
        <v>0</v>
      </c>
      <c r="BE32" s="152">
        <f>IF('Reit - PROEX-PROPPG'!K33 = 0,0,'Reit - PROEX-PROPPG'!M33/'Reit - PROEX-PROPPG'!K33)</f>
        <v>0</v>
      </c>
      <c r="BF32" s="152">
        <f>IF('Reit - BU'!K33 = 0,0,'Reit - BU'!M33/'Reit - BU'!K33)</f>
        <v>0</v>
      </c>
      <c r="BG32" s="152">
        <f>IF(ESAG!K33 = 0,0,ESAG!M33/ESAG!K33)</f>
        <v>0</v>
      </c>
      <c r="BH32" s="152">
        <f>IF(CEART!K33 = 0,0,CEART!M33/CEART!K33)</f>
        <v>0</v>
      </c>
      <c r="BI32" s="152">
        <f>IF(FAED!K33 = 0,0,FAED!M33/FAED!K33)</f>
        <v>0</v>
      </c>
      <c r="BJ32" s="152">
        <f>IF(CEAD!K33 = 0,0,CEAD!M33/CEAD!K33)</f>
        <v>0</v>
      </c>
      <c r="BK32" s="152">
        <f>IF(CEFID!K33 = 0,0,CEFID!M33/CEFID!K33)</f>
        <v>0</v>
      </c>
      <c r="BL32" s="152">
        <f>IF(CERES!K33 = 0,0,CERES!M33/CERES!K33)</f>
        <v>0</v>
      </c>
      <c r="BM32" s="152">
        <f>IF(CESFI!K33 = 0,0,CESFI!M33/CESFI!K33)</f>
        <v>0</v>
      </c>
      <c r="BN32" s="152">
        <f>IF(CCT!K33 = 0,0,CCT!M33/CCT!K33)</f>
        <v>0.33333333333333331</v>
      </c>
      <c r="BO32" s="152">
        <f>IF(CEPLAN!K33 = 0,0,CEPLAN!M33/CEPLAN!K33)</f>
        <v>0</v>
      </c>
      <c r="BP32" s="152">
        <f>IF(CEAVI!K33 = 0,0,CEAVI!M33/CEAVI!K33)</f>
        <v>0</v>
      </c>
      <c r="BQ32" s="152">
        <f>IF(CAV!K33 = 0,0,CAV!M33/CAV!K33)</f>
        <v>0</v>
      </c>
      <c r="BR32" s="152">
        <f>IF(CEO!K33 = 0,0,CEO!M33/CEO!K33)</f>
        <v>0</v>
      </c>
      <c r="BS32" s="152">
        <f>IF(CESMO!K33 = 0,0,CESMO!M33/CESMO!K33)</f>
        <v>1</v>
      </c>
    </row>
    <row r="33" spans="1:71" x14ac:dyDescent="0.2">
      <c r="A33" s="138">
        <v>59</v>
      </c>
      <c r="B33" s="145">
        <f>GESTOR!L34/GESTOR!J34</f>
        <v>0.46986301369863015</v>
      </c>
      <c r="C33" s="129">
        <f>'(CARONA)'!W34/'(CARONA)'!G34</f>
        <v>1.9931506849315068</v>
      </c>
      <c r="D33" s="130">
        <f>'(CARONA)'!J34/'(CARONA)'!G34</f>
        <v>0.49315068493150682</v>
      </c>
      <c r="E33" s="130">
        <f>'(CARONA)'!M34/'(CARONA)'!G34</f>
        <v>0.5</v>
      </c>
      <c r="F33" s="130">
        <f>'(CARONA)'!P34/'(CARONA)'!G34</f>
        <v>0.5</v>
      </c>
      <c r="G33" s="130">
        <f>'(CARONA)'!S34/'(CARONA)'!G34</f>
        <v>0.5</v>
      </c>
      <c r="H33" s="131">
        <f>'Reitoria-SETIC'!O34</f>
        <v>40</v>
      </c>
      <c r="I33" s="131">
        <f>'Reit - PROEX-PROPPG'!O34</f>
        <v>0</v>
      </c>
      <c r="J33" s="131">
        <f>'Reit - BU'!O34</f>
        <v>0</v>
      </c>
      <c r="K33" s="131">
        <f>ESAG!O34</f>
        <v>5</v>
      </c>
      <c r="L33" s="131">
        <f>CEART!O34</f>
        <v>6</v>
      </c>
      <c r="M33" s="131">
        <f>FAED!O34</f>
        <v>8</v>
      </c>
      <c r="N33" s="131">
        <f>CEAD!O34</f>
        <v>12</v>
      </c>
      <c r="O33" s="131">
        <f>CEFID!O34</f>
        <v>7</v>
      </c>
      <c r="P33" s="131">
        <f>CERES!O34</f>
        <v>0</v>
      </c>
      <c r="Q33" s="131">
        <f>CESFI!O34</f>
        <v>5</v>
      </c>
      <c r="R33" s="131">
        <f>CCT!O34</f>
        <v>62</v>
      </c>
      <c r="S33" s="131">
        <f>CEPLAN!O34</f>
        <v>20</v>
      </c>
      <c r="T33" s="131">
        <f>CEAVI!O34</f>
        <v>10</v>
      </c>
      <c r="U33" s="131">
        <f>CAV!O34</f>
        <v>5</v>
      </c>
      <c r="V33" s="131">
        <f>CEO!O34</f>
        <v>0</v>
      </c>
      <c r="W33" s="131">
        <f>CESMO!O34</f>
        <v>0</v>
      </c>
      <c r="X33" s="132">
        <f>'Reitoria-SETIC'!S34</f>
        <v>0</v>
      </c>
      <c r="Y33" s="132">
        <f>'Reit - PROEX-PROPPG'!S34</f>
        <v>0</v>
      </c>
      <c r="Z33" s="132">
        <f>'Reit - BU'!S34</f>
        <v>0</v>
      </c>
      <c r="AA33" s="132">
        <f>ESAG!S34</f>
        <v>0</v>
      </c>
      <c r="AB33" s="132">
        <f>CEART!S34</f>
        <v>20</v>
      </c>
      <c r="AC33" s="132">
        <f>FAED!S34</f>
        <v>7</v>
      </c>
      <c r="AD33" s="132">
        <f>CEAD!S34</f>
        <v>50</v>
      </c>
      <c r="AE33" s="132">
        <f>CEFID!S34</f>
        <v>30</v>
      </c>
      <c r="AF33" s="132">
        <f>CERES!S34</f>
        <v>0</v>
      </c>
      <c r="AG33" s="132">
        <f>CESFI!S34</f>
        <v>15</v>
      </c>
      <c r="AH33" s="132">
        <f>CCT!S34</f>
        <v>200</v>
      </c>
      <c r="AI33" s="132">
        <f>CEPLAN!S34</f>
        <v>65</v>
      </c>
      <c r="AJ33" s="132">
        <f>CEAVI!S34</f>
        <v>0</v>
      </c>
      <c r="AK33" s="132">
        <f>CAV!S34</f>
        <v>0</v>
      </c>
      <c r="AL33" s="132">
        <f>CEO!S34</f>
        <v>0</v>
      </c>
      <c r="AM33" s="132">
        <f>CESMO!S34</f>
        <v>0</v>
      </c>
      <c r="AN33" s="146">
        <f>'Reitoria-SETIC'!L34</f>
        <v>160</v>
      </c>
      <c r="AO33" s="146">
        <f>'Reit - PROEX-PROPPG'!L34</f>
        <v>0</v>
      </c>
      <c r="AP33" s="146">
        <f>'Reit - BU'!L34</f>
        <v>0</v>
      </c>
      <c r="AQ33" s="146">
        <f>ESAG!L34</f>
        <v>20</v>
      </c>
      <c r="AR33" s="146">
        <f>CEART!L34</f>
        <v>5</v>
      </c>
      <c r="AS33" s="146">
        <f>FAED!L34</f>
        <v>15</v>
      </c>
      <c r="AT33" s="146">
        <f>CEAD!L34</f>
        <v>0</v>
      </c>
      <c r="AU33" s="146">
        <f>CEFID!L34</f>
        <v>0</v>
      </c>
      <c r="AV33" s="146">
        <f>CERES!L34</f>
        <v>0</v>
      </c>
      <c r="AW33" s="146">
        <f>CESFI!L34</f>
        <v>5</v>
      </c>
      <c r="AX33" s="146">
        <f>CCT!L34</f>
        <v>30</v>
      </c>
      <c r="AY33" s="146">
        <f>CEPLAN!L34</f>
        <v>15</v>
      </c>
      <c r="AZ33" s="146">
        <f>CEAVI!L34</f>
        <v>62</v>
      </c>
      <c r="BA33" s="146">
        <f>CAV!L34</f>
        <v>20</v>
      </c>
      <c r="BB33" s="146">
        <f>CEO!L34</f>
        <v>11</v>
      </c>
      <c r="BC33" s="147">
        <f>CESMO!L34</f>
        <v>0</v>
      </c>
      <c r="BD33" s="152">
        <f>IF('Reitoria-SETIC'!K34 = 0,0,'Reitoria-SETIC'!M34/'Reitoria-SETIC'!K34)</f>
        <v>1</v>
      </c>
      <c r="BE33" s="152">
        <f>IF('Reit - PROEX-PROPPG'!K34 = 0,0,'Reit - PROEX-PROPPG'!M34/'Reit - PROEX-PROPPG'!K34)</f>
        <v>0</v>
      </c>
      <c r="BF33" s="152">
        <f>IF('Reit - BU'!K34 = 0,0,'Reit - BU'!M34/'Reit - BU'!K34)</f>
        <v>0</v>
      </c>
      <c r="BG33" s="152">
        <f>IF(ESAG!K34 = 0,0,ESAG!M34/ESAG!K34)</f>
        <v>1</v>
      </c>
      <c r="BH33" s="152">
        <f>IF(CEART!K34 = 0,0,CEART!M34/CEART!K34)</f>
        <v>0.2</v>
      </c>
      <c r="BI33" s="152">
        <f>IF(FAED!K34 = 0,0,FAED!M34/FAED!K34)</f>
        <v>0.46875</v>
      </c>
      <c r="BJ33" s="152">
        <f>IF(CEAD!K34 = 0,0,CEAD!M34/CEAD!K34)</f>
        <v>0</v>
      </c>
      <c r="BK33" s="152">
        <f>IF(CEFID!K34 = 0,0,CEFID!M34/CEFID!K34)</f>
        <v>0</v>
      </c>
      <c r="BL33" s="152">
        <f>IF(CERES!K34 = 0,0,CERES!M34/CERES!K34)</f>
        <v>0</v>
      </c>
      <c r="BM33" s="152">
        <f>IF(CESFI!K34 = 0,0,CESFI!M34/CESFI!K34)</f>
        <v>0.25</v>
      </c>
      <c r="BN33" s="152">
        <f>IF(CCT!K34 = 0,0,CCT!M34/CCT!K34)</f>
        <v>0.12</v>
      </c>
      <c r="BO33" s="152">
        <f>IF(CEPLAN!K34 = 0,0,CEPLAN!M34/CEPLAN!K34)</f>
        <v>0.1875</v>
      </c>
      <c r="BP33" s="152">
        <f>IF(CEAVI!K34 = 0,0,CEAVI!M34/CEAVI!K34)</f>
        <v>1.4761904761904763</v>
      </c>
      <c r="BQ33" s="152">
        <f>IF(CAV!K34 = 0,0,CAV!M34/CAV!K34)</f>
        <v>1</v>
      </c>
      <c r="BR33" s="152">
        <f>IF(CEO!K34 = 0,0,CEO!M34/CEO!K34)</f>
        <v>11</v>
      </c>
      <c r="BS33" s="152">
        <f>IF(CESMO!K34 = 0,0,CESMO!M34/CESMO!K34)</f>
        <v>0</v>
      </c>
    </row>
    <row r="34" spans="1:71" x14ac:dyDescent="0.2">
      <c r="A34" s="139">
        <v>60</v>
      </c>
      <c r="B34" s="148">
        <f>GESTOR!L35/GESTOR!J35</f>
        <v>0.72892561983471071</v>
      </c>
      <c r="C34" s="129">
        <f>'(CARONA)'!W35/'(CARONA)'!G35</f>
        <v>1.9917355371900827</v>
      </c>
      <c r="D34" s="130">
        <f>'(CARONA)'!J35/'(CARONA)'!G35</f>
        <v>0.49090909090909091</v>
      </c>
      <c r="E34" s="130">
        <f>'(CARONA)'!M35/'(CARONA)'!G35</f>
        <v>0.49917355371900829</v>
      </c>
      <c r="F34" s="130">
        <f>'(CARONA)'!P35/'(CARONA)'!G35</f>
        <v>0.49917355371900829</v>
      </c>
      <c r="G34" s="130">
        <f>'(CARONA)'!S35/'(CARONA)'!G35</f>
        <v>0.49917355371900829</v>
      </c>
      <c r="H34" s="131">
        <f>'Reitoria-SETIC'!O35</f>
        <v>40</v>
      </c>
      <c r="I34" s="131">
        <f>'Reit - PROEX-PROPPG'!O35</f>
        <v>0</v>
      </c>
      <c r="J34" s="131">
        <f>'Reit - BU'!O35</f>
        <v>0</v>
      </c>
      <c r="K34" s="131">
        <f>ESAG!O35</f>
        <v>5</v>
      </c>
      <c r="L34" s="131">
        <f>CEART!O35</f>
        <v>0</v>
      </c>
      <c r="M34" s="131">
        <f>FAED!O35</f>
        <v>5</v>
      </c>
      <c r="N34" s="131">
        <f>CEAD!O35</f>
        <v>25</v>
      </c>
      <c r="O34" s="131">
        <f>CEFID!O35</f>
        <v>1</v>
      </c>
      <c r="P34" s="131">
        <f>CERES!O35</f>
        <v>0</v>
      </c>
      <c r="Q34" s="131">
        <f>CESFI!O35</f>
        <v>5</v>
      </c>
      <c r="R34" s="131">
        <f>CCT!O35</f>
        <v>40</v>
      </c>
      <c r="S34" s="131">
        <f>CEPLAN!O35</f>
        <v>12</v>
      </c>
      <c r="T34" s="131">
        <f>CEAVI!O35</f>
        <v>0</v>
      </c>
      <c r="U34" s="131">
        <f>CAV!O35</f>
        <v>5</v>
      </c>
      <c r="V34" s="131">
        <f>CEO!O35</f>
        <v>10</v>
      </c>
      <c r="W34" s="131">
        <f>CESMO!O35</f>
        <v>2</v>
      </c>
      <c r="X34" s="132">
        <f>'Reitoria-SETIC'!S35</f>
        <v>0</v>
      </c>
      <c r="Y34" s="132">
        <f>'Reit - PROEX-PROPPG'!S35</f>
        <v>0</v>
      </c>
      <c r="Z34" s="132">
        <f>'Reit - BU'!S35</f>
        <v>0</v>
      </c>
      <c r="AA34" s="132">
        <f>ESAG!S35</f>
        <v>0</v>
      </c>
      <c r="AB34" s="132">
        <f>CEART!S35</f>
        <v>0</v>
      </c>
      <c r="AC34" s="132">
        <f>FAED!S35</f>
        <v>0</v>
      </c>
      <c r="AD34" s="132">
        <f>CEAD!S35</f>
        <v>20</v>
      </c>
      <c r="AE34" s="132">
        <f>CEFID!S35</f>
        <v>4</v>
      </c>
      <c r="AF34" s="132">
        <f>CERES!S35</f>
        <v>0</v>
      </c>
      <c r="AG34" s="132">
        <f>CESFI!S35</f>
        <v>0</v>
      </c>
      <c r="AH34" s="132">
        <f>CCT!S35</f>
        <v>120</v>
      </c>
      <c r="AI34" s="132">
        <f>CEPLAN!S35</f>
        <v>0</v>
      </c>
      <c r="AJ34" s="132">
        <f>CEAVI!S35</f>
        <v>10</v>
      </c>
      <c r="AK34" s="132">
        <f>CAV!S35</f>
        <v>0</v>
      </c>
      <c r="AL34" s="132">
        <f>CEO!S35</f>
        <v>0</v>
      </c>
      <c r="AM34" s="132">
        <f>CESMO!S35</f>
        <v>10</v>
      </c>
      <c r="AN34" s="146">
        <f>'Reitoria-SETIC'!L35</f>
        <v>160</v>
      </c>
      <c r="AO34" s="146">
        <f>'Reit - PROEX-PROPPG'!L35</f>
        <v>0</v>
      </c>
      <c r="AP34" s="146">
        <f>'Reit - BU'!L35</f>
        <v>0</v>
      </c>
      <c r="AQ34" s="146">
        <f>ESAG!L35</f>
        <v>20</v>
      </c>
      <c r="AR34" s="146">
        <f>CEART!L35</f>
        <v>0</v>
      </c>
      <c r="AS34" s="146">
        <f>FAED!L35</f>
        <v>11</v>
      </c>
      <c r="AT34" s="146">
        <f>CEAD!L35</f>
        <v>80</v>
      </c>
      <c r="AU34" s="146">
        <f>CEFID!L35</f>
        <v>0</v>
      </c>
      <c r="AV34" s="146">
        <f>CERES!L35</f>
        <v>0</v>
      </c>
      <c r="AW34" s="146">
        <f>CESFI!L35</f>
        <v>30</v>
      </c>
      <c r="AX34" s="146">
        <f>CCT!L35</f>
        <v>30</v>
      </c>
      <c r="AY34" s="146">
        <f>CEPLAN!L35</f>
        <v>50</v>
      </c>
      <c r="AZ34" s="146">
        <f>CEAVI!L35</f>
        <v>40</v>
      </c>
      <c r="BA34" s="146">
        <f>CAV!L35</f>
        <v>20</v>
      </c>
      <c r="BB34" s="146">
        <f>CEO!L35</f>
        <v>0</v>
      </c>
      <c r="BC34" s="147">
        <f>CESMO!L35</f>
        <v>0</v>
      </c>
      <c r="BD34" s="152">
        <f>IF('Reitoria-SETIC'!K35 = 0,0,'Reitoria-SETIC'!M35/'Reitoria-SETIC'!K35)</f>
        <v>1</v>
      </c>
      <c r="BE34" s="152">
        <f>IF('Reit - PROEX-PROPPG'!K35 = 0,0,'Reit - PROEX-PROPPG'!M35/'Reit - PROEX-PROPPG'!K35)</f>
        <v>0</v>
      </c>
      <c r="BF34" s="152">
        <f>IF('Reit - BU'!K35 = 0,0,'Reit - BU'!M35/'Reit - BU'!K35)</f>
        <v>0</v>
      </c>
      <c r="BG34" s="152">
        <f>IF(ESAG!K35 = 0,0,ESAG!M35/ESAG!K35)</f>
        <v>1</v>
      </c>
      <c r="BH34" s="152">
        <f>IF(CEART!K35 = 0,0,CEART!M35/CEART!K35)</f>
        <v>0</v>
      </c>
      <c r="BI34" s="152">
        <f>IF(FAED!K35 = 0,0,FAED!M35/FAED!K35)</f>
        <v>0.52380952380952384</v>
      </c>
      <c r="BJ34" s="152">
        <f>IF(CEAD!K35 = 0,0,CEAD!M35/CEAD!K35)</f>
        <v>0.8</v>
      </c>
      <c r="BK34" s="152">
        <f>IF(CEFID!K35 = 0,0,CEFID!M35/CEFID!K35)</f>
        <v>0</v>
      </c>
      <c r="BL34" s="152">
        <f>IF(CERES!K35 = 0,0,CERES!M35/CERES!K35)</f>
        <v>0</v>
      </c>
      <c r="BM34" s="152">
        <f>IF(CESFI!K35 = 0,0,CESFI!M35/CESFI!K35)</f>
        <v>1.5</v>
      </c>
      <c r="BN34" s="152">
        <f>IF(CCT!K35 = 0,0,CCT!M35/CCT!K35)</f>
        <v>0.1875</v>
      </c>
      <c r="BO34" s="152">
        <f>IF(CEPLAN!K35 = 0,0,CEPLAN!M35/CEPLAN!K35)</f>
        <v>1</v>
      </c>
      <c r="BP34" s="152">
        <f>IF(CEAVI!K35 = 0,0,CEAVI!M35/CEAVI!K35)</f>
        <v>0</v>
      </c>
      <c r="BQ34" s="152">
        <f>IF(CAV!K35 = 0,0,CAV!M35/CAV!K35)</f>
        <v>1</v>
      </c>
      <c r="BR34" s="152">
        <f>IF(CEO!K35 = 0,0,CEO!M35/CEO!K35)</f>
        <v>0</v>
      </c>
      <c r="BS34" s="152">
        <f>IF(CESMO!K35 = 0,0,CESMO!M35/CESMO!K35)</f>
        <v>0</v>
      </c>
    </row>
    <row r="35" spans="1:71" x14ac:dyDescent="0.2">
      <c r="A35" s="138">
        <v>61</v>
      </c>
      <c r="B35" s="145">
        <f>GESTOR!L36/GESTOR!J36</f>
        <v>0.22448979591836735</v>
      </c>
      <c r="C35" s="129">
        <f>'(CARONA)'!W36/'(CARONA)'!G36</f>
        <v>2</v>
      </c>
      <c r="D35" s="130">
        <f>'(CARONA)'!J36/'(CARONA)'!G36</f>
        <v>0.5</v>
      </c>
      <c r="E35" s="130">
        <f>'(CARONA)'!M36/'(CARONA)'!G36</f>
        <v>0.5</v>
      </c>
      <c r="F35" s="130">
        <f>'(CARONA)'!P36/'(CARONA)'!G36</f>
        <v>0.5</v>
      </c>
      <c r="G35" s="130">
        <f>'(CARONA)'!S36/'(CARONA)'!G36</f>
        <v>0.5</v>
      </c>
      <c r="H35" s="131">
        <f>'Reitoria-SETIC'!O36</f>
        <v>0</v>
      </c>
      <c r="I35" s="131">
        <f>'Reit - PROEX-PROPPG'!O36</f>
        <v>0</v>
      </c>
      <c r="J35" s="131">
        <f>'Reit - BU'!O36</f>
        <v>0</v>
      </c>
      <c r="K35" s="131">
        <f>ESAG!O36</f>
        <v>5</v>
      </c>
      <c r="L35" s="131">
        <f>CEART!O36</f>
        <v>3</v>
      </c>
      <c r="M35" s="131">
        <f>FAED!O36</f>
        <v>0</v>
      </c>
      <c r="N35" s="131">
        <f>CEAD!O36</f>
        <v>1</v>
      </c>
      <c r="O35" s="131">
        <f>CEFID!O36</f>
        <v>0</v>
      </c>
      <c r="P35" s="131">
        <f>CERES!O36</f>
        <v>7</v>
      </c>
      <c r="Q35" s="131">
        <f>CESFI!O36</f>
        <v>0</v>
      </c>
      <c r="R35" s="131">
        <f>CCT!O36</f>
        <v>0</v>
      </c>
      <c r="S35" s="131">
        <f>CEPLAN!O36</f>
        <v>0</v>
      </c>
      <c r="T35" s="131">
        <f>CEAVI!O36</f>
        <v>0</v>
      </c>
      <c r="U35" s="131">
        <f>CAV!O36</f>
        <v>0</v>
      </c>
      <c r="V35" s="131">
        <f>CEO!O36</f>
        <v>2</v>
      </c>
      <c r="W35" s="131">
        <f>CESMO!O36</f>
        <v>5</v>
      </c>
      <c r="X35" s="132">
        <f>'Reitoria-SETIC'!S36</f>
        <v>0</v>
      </c>
      <c r="Y35" s="132">
        <f>'Reit - PROEX-PROPPG'!S36</f>
        <v>0</v>
      </c>
      <c r="Z35" s="132">
        <f>'Reit - BU'!S36</f>
        <v>0</v>
      </c>
      <c r="AA35" s="132">
        <f>ESAG!S36</f>
        <v>19</v>
      </c>
      <c r="AB35" s="132">
        <f>CEART!S36</f>
        <v>12</v>
      </c>
      <c r="AC35" s="132">
        <f>FAED!S36</f>
        <v>0</v>
      </c>
      <c r="AD35" s="132">
        <f>CEAD!S36</f>
        <v>0</v>
      </c>
      <c r="AE35" s="132">
        <f>CEFID!S36</f>
        <v>0</v>
      </c>
      <c r="AF35" s="132">
        <f>CERES!S36</f>
        <v>27</v>
      </c>
      <c r="AG35" s="132">
        <f>CESFI!S36</f>
        <v>0</v>
      </c>
      <c r="AH35" s="132">
        <f>CCT!S36</f>
        <v>0</v>
      </c>
      <c r="AI35" s="132">
        <f>CEPLAN!S36</f>
        <v>0</v>
      </c>
      <c r="AJ35" s="132">
        <f>CEAVI!S36</f>
        <v>0</v>
      </c>
      <c r="AK35" s="132">
        <f>CAV!S36</f>
        <v>0</v>
      </c>
      <c r="AL35" s="132">
        <f>CEO!S36</f>
        <v>3</v>
      </c>
      <c r="AM35" s="132">
        <f>CESMO!S36</f>
        <v>15</v>
      </c>
      <c r="AN35" s="146">
        <f>'Reitoria-SETIC'!L36</f>
        <v>0</v>
      </c>
      <c r="AO35" s="146">
        <f>'Reit - PROEX-PROPPG'!L36</f>
        <v>0</v>
      </c>
      <c r="AP35" s="146">
        <f>'Reit - BU'!L36</f>
        <v>0</v>
      </c>
      <c r="AQ35" s="146">
        <f>ESAG!L36</f>
        <v>1</v>
      </c>
      <c r="AR35" s="146">
        <f>CEART!L36</f>
        <v>0</v>
      </c>
      <c r="AS35" s="146">
        <f>FAED!L36</f>
        <v>0</v>
      </c>
      <c r="AT35" s="146">
        <f>CEAD!L36</f>
        <v>5</v>
      </c>
      <c r="AU35" s="146">
        <f>CEFID!L36</f>
        <v>0</v>
      </c>
      <c r="AV35" s="146">
        <f>CERES!L36</f>
        <v>3</v>
      </c>
      <c r="AW35" s="146">
        <f>CESFI!L36</f>
        <v>0</v>
      </c>
      <c r="AX35" s="146">
        <f>CCT!L36</f>
        <v>3</v>
      </c>
      <c r="AY35" s="146">
        <f>CEPLAN!L36</f>
        <v>0</v>
      </c>
      <c r="AZ35" s="146">
        <f>CEAVI!L36</f>
        <v>0</v>
      </c>
      <c r="BA35" s="146">
        <f>CAV!L36</f>
        <v>0</v>
      </c>
      <c r="BB35" s="146">
        <f>CEO!L36</f>
        <v>5</v>
      </c>
      <c r="BC35" s="147">
        <f>CESMO!L36</f>
        <v>5</v>
      </c>
      <c r="BD35" s="152">
        <f>IF('Reitoria-SETIC'!K36 = 0,0,'Reitoria-SETIC'!M36/'Reitoria-SETIC'!K36)</f>
        <v>0</v>
      </c>
      <c r="BE35" s="152">
        <f>IF('Reit - PROEX-PROPPG'!K36 = 0,0,'Reit - PROEX-PROPPG'!M36/'Reit - PROEX-PROPPG'!K36)</f>
        <v>0</v>
      </c>
      <c r="BF35" s="152">
        <f>IF('Reit - BU'!K36 = 0,0,'Reit - BU'!M36/'Reit - BU'!K36)</f>
        <v>0</v>
      </c>
      <c r="BG35" s="152">
        <f>IF(ESAG!K36 = 0,0,ESAG!M36/ESAG!K36)</f>
        <v>0.05</v>
      </c>
      <c r="BH35" s="152">
        <f>IF(CEART!K36 = 0,0,CEART!M36/CEART!K36)</f>
        <v>0</v>
      </c>
      <c r="BI35" s="152">
        <f>IF(FAED!K36 = 0,0,FAED!M36/FAED!K36)</f>
        <v>0</v>
      </c>
      <c r="BJ35" s="152">
        <f>IF(CEAD!K36 = 0,0,CEAD!M36/CEAD!K36)</f>
        <v>1</v>
      </c>
      <c r="BK35" s="152">
        <f>IF(CEFID!K36 = 0,0,CEFID!M36/CEFID!K36)</f>
        <v>0</v>
      </c>
      <c r="BL35" s="152">
        <f>IF(CERES!K36 = 0,0,CERES!M36/CERES!K36)</f>
        <v>0.1</v>
      </c>
      <c r="BM35" s="152">
        <f>IF(CESFI!K36 = 0,0,CESFI!M36/CESFI!K36)</f>
        <v>0</v>
      </c>
      <c r="BN35" s="152">
        <f>IF(CCT!K36 = 0,0,CCT!M36/CCT!K36)</f>
        <v>1</v>
      </c>
      <c r="BO35" s="152">
        <f>IF(CEPLAN!K36 = 0,0,CEPLAN!M36/CEPLAN!K36)</f>
        <v>0</v>
      </c>
      <c r="BP35" s="152">
        <f>IF(CEAVI!K36 = 0,0,CEAVI!M36/CEAVI!K36)</f>
        <v>0</v>
      </c>
      <c r="BQ35" s="152">
        <f>IF(CAV!K36 = 0,0,CAV!M36/CAV!K36)</f>
        <v>0</v>
      </c>
      <c r="BR35" s="152">
        <f>IF(CEO!K36 = 0,0,CEO!M36/CEO!K36)</f>
        <v>0.625</v>
      </c>
      <c r="BS35" s="152">
        <f>IF(CESMO!K36 = 0,0,CESMO!M36/CESMO!K36)</f>
        <v>0.25</v>
      </c>
    </row>
    <row r="36" spans="1:71" x14ac:dyDescent="0.2">
      <c r="A36" s="139">
        <v>62</v>
      </c>
      <c r="B36" s="148">
        <f>GESTOR!L37/GESTOR!J37</f>
        <v>0.74193548387096775</v>
      </c>
      <c r="C36" s="129">
        <f>'(CARONA)'!W37/'(CARONA)'!G37</f>
        <v>2</v>
      </c>
      <c r="D36" s="130">
        <f>'(CARONA)'!J37/'(CARONA)'!G37</f>
        <v>0.5</v>
      </c>
      <c r="E36" s="130">
        <f>'(CARONA)'!M37/'(CARONA)'!G37</f>
        <v>0.5</v>
      </c>
      <c r="F36" s="130">
        <f>'(CARONA)'!P37/'(CARONA)'!G37</f>
        <v>0.5</v>
      </c>
      <c r="G36" s="130">
        <f>'(CARONA)'!S37/'(CARONA)'!G37</f>
        <v>0.5</v>
      </c>
      <c r="H36" s="131">
        <f>'Reitoria-SETIC'!O37</f>
        <v>4</v>
      </c>
      <c r="I36" s="131">
        <f>'Reit - PROEX-PROPPG'!O37</f>
        <v>0</v>
      </c>
      <c r="J36" s="131">
        <f>'Reit - BU'!O37</f>
        <v>0</v>
      </c>
      <c r="K36" s="131">
        <f>ESAG!O37</f>
        <v>1</v>
      </c>
      <c r="L36" s="131">
        <f>CEART!O37</f>
        <v>0</v>
      </c>
      <c r="M36" s="131">
        <f>FAED!O37</f>
        <v>0</v>
      </c>
      <c r="N36" s="131">
        <f>CEAD!O37</f>
        <v>5</v>
      </c>
      <c r="O36" s="131">
        <f>CEFID!O37</f>
        <v>1</v>
      </c>
      <c r="P36" s="131">
        <f>CERES!O37</f>
        <v>3</v>
      </c>
      <c r="Q36" s="131">
        <f>CESFI!O37</f>
        <v>0</v>
      </c>
      <c r="R36" s="131">
        <f>CCT!O37</f>
        <v>1</v>
      </c>
      <c r="S36" s="131">
        <f>CEPLAN!O37</f>
        <v>0</v>
      </c>
      <c r="T36" s="131">
        <f>CEAVI!O37</f>
        <v>0</v>
      </c>
      <c r="U36" s="131">
        <f>CAV!O37</f>
        <v>0</v>
      </c>
      <c r="V36" s="131">
        <f>CEO!O37</f>
        <v>0</v>
      </c>
      <c r="W36" s="131">
        <f>CESMO!O37</f>
        <v>0</v>
      </c>
      <c r="X36" s="132">
        <f>'Reitoria-SETIC'!S37</f>
        <v>0</v>
      </c>
      <c r="Y36" s="132">
        <f>'Reit - PROEX-PROPPG'!S37</f>
        <v>0</v>
      </c>
      <c r="Z36" s="132">
        <f>'Reit - BU'!S37</f>
        <v>0</v>
      </c>
      <c r="AA36" s="132">
        <f>ESAG!S37</f>
        <v>0</v>
      </c>
      <c r="AB36" s="132">
        <f>CEART!S37</f>
        <v>0</v>
      </c>
      <c r="AC36" s="132">
        <f>FAED!S37</f>
        <v>0</v>
      </c>
      <c r="AD36" s="132">
        <f>CEAD!S37</f>
        <v>0</v>
      </c>
      <c r="AE36" s="132">
        <f>CEFID!S37</f>
        <v>4</v>
      </c>
      <c r="AF36" s="132">
        <f>CERES!S37</f>
        <v>12</v>
      </c>
      <c r="AG36" s="132">
        <f>CESFI!S37</f>
        <v>0</v>
      </c>
      <c r="AH36" s="132">
        <f>CCT!S37</f>
        <v>0</v>
      </c>
      <c r="AI36" s="132">
        <f>CEPLAN!S37</f>
        <v>0</v>
      </c>
      <c r="AJ36" s="132">
        <f>CEAVI!S37</f>
        <v>0</v>
      </c>
      <c r="AK36" s="132">
        <f>CAV!S37</f>
        <v>0</v>
      </c>
      <c r="AL36" s="132">
        <f>CEO!S37</f>
        <v>0</v>
      </c>
      <c r="AM36" s="132">
        <f>CESMO!S37</f>
        <v>0</v>
      </c>
      <c r="AN36" s="146">
        <f>'Reitoria-SETIC'!L37</f>
        <v>16</v>
      </c>
      <c r="AO36" s="146">
        <f>'Reit - PROEX-PROPPG'!L37</f>
        <v>0</v>
      </c>
      <c r="AP36" s="146">
        <f>'Reit - BU'!L37</f>
        <v>0</v>
      </c>
      <c r="AQ36" s="146">
        <f>ESAG!L37</f>
        <v>5</v>
      </c>
      <c r="AR36" s="146">
        <f>CEART!L37</f>
        <v>0</v>
      </c>
      <c r="AS36" s="146">
        <f>FAED!L37</f>
        <v>0</v>
      </c>
      <c r="AT36" s="146">
        <f>CEAD!L37</f>
        <v>20</v>
      </c>
      <c r="AU36" s="146">
        <f>CEFID!L37</f>
        <v>0</v>
      </c>
      <c r="AV36" s="146">
        <f>CERES!L37</f>
        <v>0</v>
      </c>
      <c r="AW36" s="146">
        <f>CESFI!L37</f>
        <v>0</v>
      </c>
      <c r="AX36" s="146">
        <f>CCT!L37</f>
        <v>5</v>
      </c>
      <c r="AY36" s="146">
        <f>CEPLAN!L37</f>
        <v>0</v>
      </c>
      <c r="AZ36" s="146">
        <f>CEAVI!L37</f>
        <v>0</v>
      </c>
      <c r="BA36" s="146">
        <f>CAV!L37</f>
        <v>0</v>
      </c>
      <c r="BB36" s="146">
        <f>CEO!L37</f>
        <v>0</v>
      </c>
      <c r="BC36" s="147">
        <f>CESMO!L37</f>
        <v>0</v>
      </c>
      <c r="BD36" s="152">
        <f>IF('Reitoria-SETIC'!K37 = 0,0,'Reitoria-SETIC'!M37/'Reitoria-SETIC'!K37)</f>
        <v>1</v>
      </c>
      <c r="BE36" s="152">
        <f>IF('Reit - PROEX-PROPPG'!K37 = 0,0,'Reit - PROEX-PROPPG'!M37/'Reit - PROEX-PROPPG'!K37)</f>
        <v>0</v>
      </c>
      <c r="BF36" s="152">
        <f>IF('Reit - BU'!K37 = 0,0,'Reit - BU'!M37/'Reit - BU'!K37)</f>
        <v>0</v>
      </c>
      <c r="BG36" s="152">
        <f>IF(ESAG!K37 = 0,0,ESAG!M37/ESAG!K37)</f>
        <v>1</v>
      </c>
      <c r="BH36" s="152">
        <f>IF(CEART!K37 = 0,0,CEART!M37/CEART!K37)</f>
        <v>0</v>
      </c>
      <c r="BI36" s="152">
        <f>IF(FAED!K37 = 0,0,FAED!M37/FAED!K37)</f>
        <v>0</v>
      </c>
      <c r="BJ36" s="152">
        <f>IF(CEAD!K37 = 0,0,CEAD!M37/CEAD!K37)</f>
        <v>1</v>
      </c>
      <c r="BK36" s="152">
        <f>IF(CEFID!K37 = 0,0,CEFID!M37/CEFID!K37)</f>
        <v>0</v>
      </c>
      <c r="BL36" s="152">
        <f>IF(CERES!K37 = 0,0,CERES!M37/CERES!K37)</f>
        <v>0</v>
      </c>
      <c r="BM36" s="152">
        <f>IF(CESFI!K37 = 0,0,CESFI!M37/CESFI!K37)</f>
        <v>0</v>
      </c>
      <c r="BN36" s="152">
        <f>IF(CCT!K37 = 0,0,CCT!M37/CCT!K37)</f>
        <v>1</v>
      </c>
      <c r="BO36" s="152">
        <f>IF(CEPLAN!K37 = 0,0,CEPLAN!M37/CEPLAN!K37)</f>
        <v>0</v>
      </c>
      <c r="BP36" s="152">
        <f>IF(CEAVI!K37 = 0,0,CEAVI!M37/CEAVI!K37)</f>
        <v>0</v>
      </c>
      <c r="BQ36" s="152">
        <f>IF(CAV!K37 = 0,0,CAV!M37/CAV!K37)</f>
        <v>0</v>
      </c>
      <c r="BR36" s="152">
        <f>IF(CEO!K37 = 0,0,CEO!M37/CEO!K37)</f>
        <v>0</v>
      </c>
      <c r="BS36" s="152">
        <f>IF(CESMO!K37 = 0,0,CESMO!M37/CESMO!K37)</f>
        <v>0</v>
      </c>
    </row>
    <row r="37" spans="1:71" x14ac:dyDescent="0.2">
      <c r="A37" s="138">
        <v>63</v>
      </c>
      <c r="B37" s="145">
        <f>GESTOR!L38/GESTOR!J38</f>
        <v>0.27777777777777779</v>
      </c>
      <c r="C37" s="129">
        <f>'(CARONA)'!W38/'(CARONA)'!G38</f>
        <v>1.962962962962963</v>
      </c>
      <c r="D37" s="130">
        <f>'(CARONA)'!J38/'(CARONA)'!G38</f>
        <v>0.46296296296296297</v>
      </c>
      <c r="E37" s="130">
        <f>'(CARONA)'!M38/'(CARONA)'!G38</f>
        <v>0.5</v>
      </c>
      <c r="F37" s="130">
        <f>'(CARONA)'!P38/'(CARONA)'!G38</f>
        <v>0.5</v>
      </c>
      <c r="G37" s="130">
        <f>'(CARONA)'!S38/'(CARONA)'!G38</f>
        <v>0.5</v>
      </c>
      <c r="H37" s="131">
        <f>'Reitoria-SETIC'!O38</f>
        <v>0</v>
      </c>
      <c r="I37" s="131">
        <f>'Reit - PROEX-PROPPG'!O38</f>
        <v>0</v>
      </c>
      <c r="J37" s="131">
        <f>'Reit - BU'!O38</f>
        <v>0</v>
      </c>
      <c r="K37" s="131">
        <f>ESAG!O38</f>
        <v>0</v>
      </c>
      <c r="L37" s="131">
        <f>CEART!O38</f>
        <v>2</v>
      </c>
      <c r="M37" s="131">
        <f>FAED!O38</f>
        <v>0</v>
      </c>
      <c r="N37" s="131">
        <f>CEAD!O38</f>
        <v>1</v>
      </c>
      <c r="O37" s="131">
        <f>CEFID!O38</f>
        <v>1</v>
      </c>
      <c r="P37" s="131">
        <f>CERES!O38</f>
        <v>7</v>
      </c>
      <c r="Q37" s="131">
        <f>CESFI!O38</f>
        <v>0</v>
      </c>
      <c r="R37" s="131">
        <f>CCT!O38</f>
        <v>0</v>
      </c>
      <c r="S37" s="131">
        <f>CEPLAN!O38</f>
        <v>0</v>
      </c>
      <c r="T37" s="131">
        <f>CEAVI!O38</f>
        <v>0</v>
      </c>
      <c r="U37" s="131">
        <f>CAV!O38</f>
        <v>0</v>
      </c>
      <c r="V37" s="131">
        <f>CEO!O38</f>
        <v>0</v>
      </c>
      <c r="W37" s="131">
        <f>CESMO!O38</f>
        <v>1</v>
      </c>
      <c r="X37" s="132">
        <f>'Reitoria-SETIC'!S38</f>
        <v>0</v>
      </c>
      <c r="Y37" s="132">
        <f>'Reit - PROEX-PROPPG'!S38</f>
        <v>0</v>
      </c>
      <c r="Z37" s="132">
        <f>'Reit - BU'!S38</f>
        <v>0</v>
      </c>
      <c r="AA37" s="132">
        <f>ESAG!S38</f>
        <v>0</v>
      </c>
      <c r="AB37" s="132">
        <f>CEART!S38</f>
        <v>7</v>
      </c>
      <c r="AC37" s="132">
        <f>FAED!S38</f>
        <v>0</v>
      </c>
      <c r="AD37" s="132">
        <f>CEAD!S38</f>
        <v>0</v>
      </c>
      <c r="AE37" s="132">
        <f>CEFID!S38</f>
        <v>1</v>
      </c>
      <c r="AF37" s="132">
        <f>CERES!S38</f>
        <v>26</v>
      </c>
      <c r="AG37" s="132">
        <f>CESFI!S38</f>
        <v>0</v>
      </c>
      <c r="AH37" s="132">
        <f>CCT!S38</f>
        <v>0</v>
      </c>
      <c r="AI37" s="132">
        <f>CEPLAN!S38</f>
        <v>0</v>
      </c>
      <c r="AJ37" s="132">
        <f>CEAVI!S38</f>
        <v>0</v>
      </c>
      <c r="AK37" s="132">
        <f>CAV!S38</f>
        <v>0</v>
      </c>
      <c r="AL37" s="132">
        <f>CEO!S38</f>
        <v>1</v>
      </c>
      <c r="AM37" s="132">
        <f>CESMO!S38</f>
        <v>4</v>
      </c>
      <c r="AN37" s="146">
        <f>'Reitoria-SETIC'!L38</f>
        <v>0</v>
      </c>
      <c r="AO37" s="146">
        <f>'Reit - PROEX-PROPPG'!L38</f>
        <v>0</v>
      </c>
      <c r="AP37" s="146">
        <f>'Reit - BU'!L38</f>
        <v>0</v>
      </c>
      <c r="AQ37" s="146">
        <f>ESAG!L38</f>
        <v>0</v>
      </c>
      <c r="AR37" s="146">
        <f>CEART!L38</f>
        <v>3</v>
      </c>
      <c r="AS37" s="146">
        <f>FAED!L38</f>
        <v>0</v>
      </c>
      <c r="AT37" s="146">
        <f>CEAD!L38</f>
        <v>5</v>
      </c>
      <c r="AU37" s="146">
        <f>CEFID!L38</f>
        <v>3</v>
      </c>
      <c r="AV37" s="146">
        <f>CERES!L38</f>
        <v>4</v>
      </c>
      <c r="AW37" s="146">
        <f>CESFI!L38</f>
        <v>0</v>
      </c>
      <c r="AX37" s="146">
        <f>CCT!L38</f>
        <v>0</v>
      </c>
      <c r="AY37" s="146">
        <f>CEPLAN!L38</f>
        <v>0</v>
      </c>
      <c r="AZ37" s="146">
        <f>CEAVI!L38</f>
        <v>0</v>
      </c>
      <c r="BA37" s="146">
        <f>CAV!L38</f>
        <v>0</v>
      </c>
      <c r="BB37" s="146">
        <f>CEO!L38</f>
        <v>0</v>
      </c>
      <c r="BC37" s="147">
        <f>CESMO!L38</f>
        <v>0</v>
      </c>
      <c r="BD37" s="152">
        <f>IF('Reitoria-SETIC'!K38 = 0,0,'Reitoria-SETIC'!M38/'Reitoria-SETIC'!K38)</f>
        <v>0</v>
      </c>
      <c r="BE37" s="152">
        <f>IF('Reit - PROEX-PROPPG'!K38 = 0,0,'Reit - PROEX-PROPPG'!M38/'Reit - PROEX-PROPPG'!K38)</f>
        <v>0</v>
      </c>
      <c r="BF37" s="152">
        <f>IF('Reit - BU'!K38 = 0,0,'Reit - BU'!M38/'Reit - BU'!K38)</f>
        <v>0</v>
      </c>
      <c r="BG37" s="152">
        <f>IF(ESAG!K38 = 0,0,ESAG!M38/ESAG!K38)</f>
        <v>0</v>
      </c>
      <c r="BH37" s="152">
        <f>IF(CEART!K38 = 0,0,CEART!M38/CEART!K38)</f>
        <v>0.3</v>
      </c>
      <c r="BI37" s="152">
        <f>IF(FAED!K38 = 0,0,FAED!M38/FAED!K38)</f>
        <v>0</v>
      </c>
      <c r="BJ37" s="152">
        <f>IF(CEAD!K38 = 0,0,CEAD!M38/CEAD!K38)</f>
        <v>1</v>
      </c>
      <c r="BK37" s="152">
        <f>IF(CEFID!K38 = 0,0,CEFID!M38/CEFID!K38)</f>
        <v>0.75</v>
      </c>
      <c r="BL37" s="152">
        <f>IF(CERES!K38 = 0,0,CERES!M38/CERES!K38)</f>
        <v>0.13333333333333333</v>
      </c>
      <c r="BM37" s="152">
        <f>IF(CESFI!K38 = 0,0,CESFI!M38/CESFI!K38)</f>
        <v>0</v>
      </c>
      <c r="BN37" s="152">
        <f>IF(CCT!K38 = 0,0,CCT!M38/CCT!K38)</f>
        <v>0</v>
      </c>
      <c r="BO37" s="152">
        <f>IF(CEPLAN!K38 = 0,0,CEPLAN!M38/CEPLAN!K38)</f>
        <v>0</v>
      </c>
      <c r="BP37" s="152">
        <f>IF(CEAVI!K38 = 0,0,CEAVI!M38/CEAVI!K38)</f>
        <v>0</v>
      </c>
      <c r="BQ37" s="152">
        <f>IF(CAV!K38 = 0,0,CAV!M38/CAV!K38)</f>
        <v>0</v>
      </c>
      <c r="BR37" s="152">
        <f>IF(CEO!K38 = 0,0,CEO!M38/CEO!K38)</f>
        <v>0</v>
      </c>
      <c r="BS37" s="152">
        <f>IF(CESMO!K38 = 0,0,CESMO!M38/CESMO!K38)</f>
        <v>0</v>
      </c>
    </row>
    <row r="38" spans="1:71" x14ac:dyDescent="0.2">
      <c r="A38" s="139">
        <v>64</v>
      </c>
      <c r="B38" s="148">
        <f>GESTOR!L39/GESTOR!J39</f>
        <v>0.24210526315789474</v>
      </c>
      <c r="C38" s="129">
        <f>'(CARONA)'!W39/'(CARONA)'!G39</f>
        <v>1.9894736842105263</v>
      </c>
      <c r="D38" s="130">
        <f>'(CARONA)'!J39/'(CARONA)'!G39</f>
        <v>0.48421052631578948</v>
      </c>
      <c r="E38" s="130">
        <f>'(CARONA)'!M39/'(CARONA)'!G39</f>
        <v>0.49473684210526314</v>
      </c>
      <c r="F38" s="130">
        <f>'(CARONA)'!P39/'(CARONA)'!G39</f>
        <v>0.49473684210526314</v>
      </c>
      <c r="G38" s="130">
        <f>'(CARONA)'!S39/'(CARONA)'!G39</f>
        <v>0.49473684210526314</v>
      </c>
      <c r="H38" s="131">
        <f>'Reitoria-SETIC'!O39</f>
        <v>0</v>
      </c>
      <c r="I38" s="131">
        <f>'Reit - PROEX-PROPPG'!O39</f>
        <v>0</v>
      </c>
      <c r="J38" s="131">
        <f>'Reit - BU'!O39</f>
        <v>0</v>
      </c>
      <c r="K38" s="131">
        <f>ESAG!O39</f>
        <v>2</v>
      </c>
      <c r="L38" s="131">
        <f>CEART!O39</f>
        <v>0</v>
      </c>
      <c r="M38" s="131">
        <f>FAED!O39</f>
        <v>1</v>
      </c>
      <c r="N38" s="131">
        <f>CEAD!O39</f>
        <v>1</v>
      </c>
      <c r="O38" s="131">
        <f>CEFID!O39</f>
        <v>2</v>
      </c>
      <c r="P38" s="131">
        <f>CERES!O39</f>
        <v>7</v>
      </c>
      <c r="Q38" s="131">
        <f>CESFI!O39</f>
        <v>0</v>
      </c>
      <c r="R38" s="131">
        <f>CCT!O39</f>
        <v>1</v>
      </c>
      <c r="S38" s="131">
        <f>CEPLAN!O39</f>
        <v>5</v>
      </c>
      <c r="T38" s="131">
        <f>CEAVI!O39</f>
        <v>0</v>
      </c>
      <c r="U38" s="131">
        <f>CAV!O39</f>
        <v>0</v>
      </c>
      <c r="V38" s="131">
        <f>CEO!O39</f>
        <v>0</v>
      </c>
      <c r="W38" s="131">
        <f>CESMO!O39</f>
        <v>1</v>
      </c>
      <c r="X38" s="132">
        <f>'Reitoria-SETIC'!S39</f>
        <v>0</v>
      </c>
      <c r="Y38" s="132">
        <f>'Reit - PROEX-PROPPG'!S39</f>
        <v>0</v>
      </c>
      <c r="Z38" s="132">
        <f>'Reit - BU'!S39</f>
        <v>0</v>
      </c>
      <c r="AA38" s="132">
        <f>ESAG!S39</f>
        <v>8</v>
      </c>
      <c r="AB38" s="132">
        <f>CEART!S39</f>
        <v>2</v>
      </c>
      <c r="AC38" s="132">
        <f>FAED!S39</f>
        <v>6</v>
      </c>
      <c r="AD38" s="132">
        <f>CEAD!S39</f>
        <v>0</v>
      </c>
      <c r="AE38" s="132">
        <f>CEFID!S39</f>
        <v>6</v>
      </c>
      <c r="AF38" s="132">
        <f>CERES!S39</f>
        <v>25</v>
      </c>
      <c r="AG38" s="132">
        <f>CESFI!S39</f>
        <v>1</v>
      </c>
      <c r="AH38" s="132">
        <f>CCT!S39</f>
        <v>4</v>
      </c>
      <c r="AI38" s="132">
        <f>CEPLAN!S39</f>
        <v>14</v>
      </c>
      <c r="AJ38" s="132">
        <f>CEAVI!S39</f>
        <v>0</v>
      </c>
      <c r="AK38" s="132">
        <f>CAV!S39</f>
        <v>1</v>
      </c>
      <c r="AL38" s="132">
        <f>CEO!S39</f>
        <v>1</v>
      </c>
      <c r="AM38" s="132">
        <f>CESMO!S39</f>
        <v>4</v>
      </c>
      <c r="AN38" s="146">
        <f>'Reitoria-SETIC'!L39</f>
        <v>0</v>
      </c>
      <c r="AO38" s="146">
        <f>'Reit - PROEX-PROPPG'!L39</f>
        <v>0</v>
      </c>
      <c r="AP38" s="146">
        <f>'Reit - BU'!L39</f>
        <v>0</v>
      </c>
      <c r="AQ38" s="146">
        <f>ESAG!L39</f>
        <v>2</v>
      </c>
      <c r="AR38" s="146">
        <f>CEART!L39</f>
        <v>0</v>
      </c>
      <c r="AS38" s="146">
        <f>FAED!L39</f>
        <v>0</v>
      </c>
      <c r="AT38" s="146">
        <f>CEAD!L39</f>
        <v>5</v>
      </c>
      <c r="AU38" s="146">
        <f>CEFID!L39</f>
        <v>2</v>
      </c>
      <c r="AV38" s="146">
        <f>CERES!L39</f>
        <v>5</v>
      </c>
      <c r="AW38" s="146">
        <f>CESFI!L39</f>
        <v>0</v>
      </c>
      <c r="AX38" s="146">
        <f>CCT!L39</f>
        <v>0</v>
      </c>
      <c r="AY38" s="146">
        <f>CEPLAN!L39</f>
        <v>6</v>
      </c>
      <c r="AZ38" s="146">
        <f>CEAVI!L39</f>
        <v>3</v>
      </c>
      <c r="BA38" s="146">
        <f>CAV!L39</f>
        <v>0</v>
      </c>
      <c r="BB38" s="146">
        <f>CEO!L39</f>
        <v>0</v>
      </c>
      <c r="BC38" s="147">
        <f>CESMO!L39</f>
        <v>0</v>
      </c>
      <c r="BD38" s="152">
        <f>IF('Reitoria-SETIC'!K39 = 0,0,'Reitoria-SETIC'!M39/'Reitoria-SETIC'!K39)</f>
        <v>0</v>
      </c>
      <c r="BE38" s="152">
        <f>IF('Reit - PROEX-PROPPG'!K39 = 0,0,'Reit - PROEX-PROPPG'!M39/'Reit - PROEX-PROPPG'!K39)</f>
        <v>0</v>
      </c>
      <c r="BF38" s="152">
        <f>IF('Reit - BU'!K39 = 0,0,'Reit - BU'!M39/'Reit - BU'!K39)</f>
        <v>0</v>
      </c>
      <c r="BG38" s="152">
        <f>IF(ESAG!K39 = 0,0,ESAG!M39/ESAG!K39)</f>
        <v>0.2</v>
      </c>
      <c r="BH38" s="152">
        <f>IF(CEART!K39 = 0,0,CEART!M39/CEART!K39)</f>
        <v>0</v>
      </c>
      <c r="BI38" s="152">
        <f>IF(FAED!K39 = 0,0,FAED!M39/FAED!K39)</f>
        <v>0</v>
      </c>
      <c r="BJ38" s="152">
        <f>IF(CEAD!K39 = 0,0,CEAD!M39/CEAD!K39)</f>
        <v>1</v>
      </c>
      <c r="BK38" s="152">
        <f>IF(CEFID!K39 = 0,0,CEFID!M39/CEFID!K39)</f>
        <v>0.25</v>
      </c>
      <c r="BL38" s="152">
        <f>IF(CERES!K39 = 0,0,CERES!M39/CERES!K39)</f>
        <v>0.16666666666666666</v>
      </c>
      <c r="BM38" s="152">
        <f>IF(CESFI!K39 = 0,0,CESFI!M39/CESFI!K39)</f>
        <v>0</v>
      </c>
      <c r="BN38" s="152">
        <f>IF(CCT!K39 = 0,0,CCT!M39/CCT!K39)</f>
        <v>0</v>
      </c>
      <c r="BO38" s="152">
        <f>IF(CEPLAN!K39 = 0,0,CEPLAN!M39/CEPLAN!K39)</f>
        <v>0.3</v>
      </c>
      <c r="BP38" s="152">
        <f>IF(CEAVI!K39 = 0,0,CEAVI!M39/CEAVI!K39)</f>
        <v>1</v>
      </c>
      <c r="BQ38" s="152">
        <f>IF(CAV!K39 = 0,0,CAV!M39/CAV!K39)</f>
        <v>0</v>
      </c>
      <c r="BR38" s="152">
        <f>IF(CEO!K39 = 0,0,CEO!M39/CEO!K39)</f>
        <v>0</v>
      </c>
      <c r="BS38" s="152">
        <f>IF(CESMO!K39 = 0,0,CESMO!M39/CESMO!K39)</f>
        <v>0</v>
      </c>
    </row>
    <row r="39" spans="1:71" x14ac:dyDescent="0.2">
      <c r="A39" s="138">
        <v>65</v>
      </c>
      <c r="B39" s="145">
        <f>GESTOR!L40/GESTOR!J40</f>
        <v>0.38636363636363635</v>
      </c>
      <c r="C39" s="129">
        <f>'(CARONA)'!W40/'(CARONA)'!G40</f>
        <v>2</v>
      </c>
      <c r="D39" s="130">
        <f>'(CARONA)'!J40/'(CARONA)'!G40</f>
        <v>0.5</v>
      </c>
      <c r="E39" s="130">
        <f>'(CARONA)'!M40/'(CARONA)'!G40</f>
        <v>0.5</v>
      </c>
      <c r="F39" s="130">
        <f>'(CARONA)'!P40/'(CARONA)'!G40</f>
        <v>0.5</v>
      </c>
      <c r="G39" s="130">
        <f>'(CARONA)'!S40/'(CARONA)'!G40</f>
        <v>0.5</v>
      </c>
      <c r="H39" s="131">
        <f>'Reitoria-SETIC'!O40</f>
        <v>0</v>
      </c>
      <c r="I39" s="131">
        <f>'Reit - PROEX-PROPPG'!O40</f>
        <v>0</v>
      </c>
      <c r="J39" s="131">
        <f>'Reit - BU'!O40</f>
        <v>0</v>
      </c>
      <c r="K39" s="131">
        <f>ESAG!O40</f>
        <v>0</v>
      </c>
      <c r="L39" s="131">
        <f>CEART!O40</f>
        <v>0</v>
      </c>
      <c r="M39" s="131">
        <f>FAED!O40</f>
        <v>0</v>
      </c>
      <c r="N39" s="131">
        <f>CEAD!O40</f>
        <v>0</v>
      </c>
      <c r="O39" s="131">
        <f>CEFID!O40</f>
        <v>0</v>
      </c>
      <c r="P39" s="131">
        <f>CERES!O40</f>
        <v>0</v>
      </c>
      <c r="Q39" s="131">
        <f>CESFI!O40</f>
        <v>0</v>
      </c>
      <c r="R39" s="131">
        <f>CCT!O40</f>
        <v>6</v>
      </c>
      <c r="S39" s="131">
        <f>CEPLAN!O40</f>
        <v>12</v>
      </c>
      <c r="T39" s="131">
        <f>CEAVI!O40</f>
        <v>3</v>
      </c>
      <c r="U39" s="131">
        <f>CAV!O40</f>
        <v>0</v>
      </c>
      <c r="V39" s="131">
        <f>CEO!O40</f>
        <v>0</v>
      </c>
      <c r="W39" s="131">
        <f>CESMO!O40</f>
        <v>0</v>
      </c>
      <c r="X39" s="132">
        <f>'Reitoria-SETIC'!S40</f>
        <v>0</v>
      </c>
      <c r="Y39" s="132">
        <f>'Reit - PROEX-PROPPG'!S40</f>
        <v>0</v>
      </c>
      <c r="Z39" s="132">
        <f>'Reit - BU'!S40</f>
        <v>0</v>
      </c>
      <c r="AA39" s="132">
        <f>ESAG!S40</f>
        <v>0</v>
      </c>
      <c r="AB39" s="132">
        <f>CEART!S40</f>
        <v>0</v>
      </c>
      <c r="AC39" s="132">
        <f>FAED!S40</f>
        <v>0</v>
      </c>
      <c r="AD39" s="132">
        <f>CEAD!S40</f>
        <v>2</v>
      </c>
      <c r="AE39" s="132">
        <f>CEFID!S40</f>
        <v>0</v>
      </c>
      <c r="AF39" s="132">
        <f>CERES!S40</f>
        <v>0</v>
      </c>
      <c r="AG39" s="132">
        <f>CESFI!S40</f>
        <v>0</v>
      </c>
      <c r="AH39" s="132">
        <f>CCT!S40</f>
        <v>10</v>
      </c>
      <c r="AI39" s="132">
        <f>CEPLAN!S40</f>
        <v>42</v>
      </c>
      <c r="AJ39" s="132">
        <f>CEAVI!S40</f>
        <v>0</v>
      </c>
      <c r="AK39" s="132">
        <f>CAV!S40</f>
        <v>0</v>
      </c>
      <c r="AL39" s="132">
        <f>CEO!S40</f>
        <v>0</v>
      </c>
      <c r="AM39" s="132">
        <f>CESMO!S40</f>
        <v>0</v>
      </c>
      <c r="AN39" s="146">
        <f>'Reitoria-SETIC'!L40</f>
        <v>0</v>
      </c>
      <c r="AO39" s="146">
        <f>'Reit - PROEX-PROPPG'!L40</f>
        <v>0</v>
      </c>
      <c r="AP39" s="146">
        <f>'Reit - BU'!L40</f>
        <v>0</v>
      </c>
      <c r="AQ39" s="146">
        <f>ESAG!L40</f>
        <v>0</v>
      </c>
      <c r="AR39" s="146">
        <f>CEART!L40</f>
        <v>0</v>
      </c>
      <c r="AS39" s="146">
        <f>FAED!L40</f>
        <v>0</v>
      </c>
      <c r="AT39" s="146">
        <f>CEAD!L40</f>
        <v>0</v>
      </c>
      <c r="AU39" s="146">
        <f>CEFID!L40</f>
        <v>0</v>
      </c>
      <c r="AV39" s="146">
        <f>CERES!L40</f>
        <v>0</v>
      </c>
      <c r="AW39" s="146">
        <f>CESFI!L40</f>
        <v>0</v>
      </c>
      <c r="AX39" s="146">
        <f>CCT!L40</f>
        <v>14</v>
      </c>
      <c r="AY39" s="146">
        <f>CEPLAN!L40</f>
        <v>6</v>
      </c>
      <c r="AZ39" s="146">
        <f>CEAVI!L40</f>
        <v>12</v>
      </c>
      <c r="BA39" s="146">
        <f>CAV!L40</f>
        <v>0</v>
      </c>
      <c r="BB39" s="146">
        <f>CEO!L40</f>
        <v>2</v>
      </c>
      <c r="BC39" s="147">
        <f>CESMO!L40</f>
        <v>0</v>
      </c>
      <c r="BD39" s="152">
        <f>IF('Reitoria-SETIC'!K40 = 0,0,'Reitoria-SETIC'!M40/'Reitoria-SETIC'!K40)</f>
        <v>0</v>
      </c>
      <c r="BE39" s="152">
        <f>IF('Reit - PROEX-PROPPG'!K40 = 0,0,'Reit - PROEX-PROPPG'!M40/'Reit - PROEX-PROPPG'!K40)</f>
        <v>0</v>
      </c>
      <c r="BF39" s="152">
        <f>IF('Reit - BU'!K40 = 0,0,'Reit - BU'!M40/'Reit - BU'!K40)</f>
        <v>0</v>
      </c>
      <c r="BG39" s="152">
        <f>IF(ESAG!K40 = 0,0,ESAG!M40/ESAG!K40)</f>
        <v>0</v>
      </c>
      <c r="BH39" s="152">
        <f>IF(CEART!K40 = 0,0,CEART!M40/CEART!K40)</f>
        <v>0</v>
      </c>
      <c r="BI39" s="152">
        <f>IF(FAED!K40 = 0,0,FAED!M40/FAED!K40)</f>
        <v>0</v>
      </c>
      <c r="BJ39" s="152">
        <f>IF(CEAD!K40 = 0,0,CEAD!M40/CEAD!K40)</f>
        <v>0</v>
      </c>
      <c r="BK39" s="152">
        <f>IF(CEFID!K40 = 0,0,CEFID!M40/CEFID!K40)</f>
        <v>0</v>
      </c>
      <c r="BL39" s="152">
        <f>IF(CERES!K40 = 0,0,CERES!M40/CERES!K40)</f>
        <v>0</v>
      </c>
      <c r="BM39" s="152">
        <f>IF(CESFI!K40 = 0,0,CESFI!M40/CESFI!K40)</f>
        <v>0</v>
      </c>
      <c r="BN39" s="152">
        <f>IF(CCT!K40 = 0,0,CCT!M40/CCT!K40)</f>
        <v>0.58333333333333337</v>
      </c>
      <c r="BO39" s="152">
        <f>IF(CEPLAN!K40 = 0,0,CEPLAN!M40/CEPLAN!K40)</f>
        <v>0.12</v>
      </c>
      <c r="BP39" s="152">
        <f>IF(CEAVI!K40 = 0,0,CEAVI!M40/CEAVI!K40)</f>
        <v>1</v>
      </c>
      <c r="BQ39" s="152">
        <f>IF(CAV!K40 = 0,0,CAV!M40/CAV!K40)</f>
        <v>0</v>
      </c>
      <c r="BR39" s="152">
        <f>IF(CEO!K40 = 0,0,CEO!M40/CEO!K40)</f>
        <v>0</v>
      </c>
      <c r="BS39" s="152">
        <f>IF(CESMO!K40 = 0,0,CESMO!M40/CESMO!K40)</f>
        <v>0</v>
      </c>
    </row>
    <row r="40" spans="1:71" x14ac:dyDescent="0.2">
      <c r="A40" s="139">
        <v>68</v>
      </c>
      <c r="B40" s="148">
        <f>GESTOR!L41/GESTOR!J41</f>
        <v>0.30851063829787234</v>
      </c>
      <c r="C40" s="129">
        <f>'(CARONA)'!W41/'(CARONA)'!G41</f>
        <v>1.946808510638298</v>
      </c>
      <c r="D40" s="130">
        <f>'(CARONA)'!J41/'(CARONA)'!G41</f>
        <v>0.44680851063829785</v>
      </c>
      <c r="E40" s="130">
        <f>'(CARONA)'!M41/'(CARONA)'!G41</f>
        <v>0.5</v>
      </c>
      <c r="F40" s="130">
        <f>'(CARONA)'!P41/'(CARONA)'!G41</f>
        <v>0.5</v>
      </c>
      <c r="G40" s="130">
        <f>'(CARONA)'!S41/'(CARONA)'!G41</f>
        <v>0.5</v>
      </c>
      <c r="H40" s="131">
        <f>'Reitoria-SETIC'!O41</f>
        <v>0</v>
      </c>
      <c r="I40" s="131">
        <f>'Reit - PROEX-PROPPG'!O41</f>
        <v>0</v>
      </c>
      <c r="J40" s="131">
        <f>'Reit - BU'!O41</f>
        <v>0</v>
      </c>
      <c r="K40" s="131">
        <f>ESAG!O41</f>
        <v>1</v>
      </c>
      <c r="L40" s="131">
        <f>CEART!O41</f>
        <v>0</v>
      </c>
      <c r="M40" s="131">
        <f>FAED!O41</f>
        <v>0</v>
      </c>
      <c r="N40" s="131">
        <f>CEAD!O41</f>
        <v>0</v>
      </c>
      <c r="O40" s="131">
        <f>CEFID!O41</f>
        <v>0</v>
      </c>
      <c r="P40" s="131">
        <f>CERES!O41</f>
        <v>5</v>
      </c>
      <c r="Q40" s="131">
        <f>CESFI!O41</f>
        <v>0</v>
      </c>
      <c r="R40" s="131">
        <f>CCT!O41</f>
        <v>6</v>
      </c>
      <c r="S40" s="131">
        <f>CEPLAN!O41</f>
        <v>0</v>
      </c>
      <c r="T40" s="131">
        <f>CEAVI!O41</f>
        <v>5</v>
      </c>
      <c r="U40" s="131">
        <f>CAV!O41</f>
        <v>0</v>
      </c>
      <c r="V40" s="131">
        <f>CEO!O41</f>
        <v>5</v>
      </c>
      <c r="W40" s="131">
        <f>CESMO!O41</f>
        <v>1</v>
      </c>
      <c r="X40" s="132">
        <f>'Reitoria-SETIC'!S41</f>
        <v>0</v>
      </c>
      <c r="Y40" s="132">
        <f>'Reit - PROEX-PROPPG'!S41</f>
        <v>0</v>
      </c>
      <c r="Z40" s="132">
        <f>'Reit - BU'!S41</f>
        <v>0</v>
      </c>
      <c r="AA40" s="132">
        <f>ESAG!S41</f>
        <v>5</v>
      </c>
      <c r="AB40" s="132">
        <f>CEART!S41</f>
        <v>0</v>
      </c>
      <c r="AC40" s="132">
        <f>FAED!S41</f>
        <v>0</v>
      </c>
      <c r="AD40" s="132">
        <f>CEAD!S41</f>
        <v>0</v>
      </c>
      <c r="AE40" s="132">
        <f>CEFID!S41</f>
        <v>0</v>
      </c>
      <c r="AF40" s="132">
        <f>CERES!S41</f>
        <v>0</v>
      </c>
      <c r="AG40" s="132">
        <f>CESFI!S41</f>
        <v>0</v>
      </c>
      <c r="AH40" s="132">
        <f>CCT!S41</f>
        <v>25</v>
      </c>
      <c r="AI40" s="132">
        <f>CEPLAN!S41</f>
        <v>0</v>
      </c>
      <c r="AJ40" s="132">
        <f>CEAVI!S41</f>
        <v>20</v>
      </c>
      <c r="AK40" s="132">
        <f>CAV!S41</f>
        <v>0</v>
      </c>
      <c r="AL40" s="132">
        <f>CEO!S41</f>
        <v>11</v>
      </c>
      <c r="AM40" s="132">
        <f>CESMO!S41</f>
        <v>4</v>
      </c>
      <c r="AN40" s="146">
        <f>'Reitoria-SETIC'!L41</f>
        <v>0</v>
      </c>
      <c r="AO40" s="146">
        <f>'Reit - PROEX-PROPPG'!L41</f>
        <v>0</v>
      </c>
      <c r="AP40" s="146">
        <f>'Reit - BU'!L41</f>
        <v>0</v>
      </c>
      <c r="AQ40" s="146">
        <f>ESAG!L41</f>
        <v>0</v>
      </c>
      <c r="AR40" s="146">
        <f>CEART!L41</f>
        <v>0</v>
      </c>
      <c r="AS40" s="146">
        <f>FAED!L41</f>
        <v>0</v>
      </c>
      <c r="AT40" s="146">
        <f>CEAD!L41</f>
        <v>0</v>
      </c>
      <c r="AU40" s="146">
        <f>CEFID!L41</f>
        <v>0</v>
      </c>
      <c r="AV40" s="146">
        <f>CERES!L41</f>
        <v>20</v>
      </c>
      <c r="AW40" s="146">
        <f>CESFI!L41</f>
        <v>0</v>
      </c>
      <c r="AX40" s="146">
        <f>CCT!L41</f>
        <v>0</v>
      </c>
      <c r="AY40" s="146">
        <f>CEPLAN!L41</f>
        <v>0</v>
      </c>
      <c r="AZ40" s="146">
        <f>CEAVI!L41</f>
        <v>0</v>
      </c>
      <c r="BA40" s="146">
        <f>CAV!L41</f>
        <v>0</v>
      </c>
      <c r="BB40" s="146">
        <f>CEO!L41</f>
        <v>9</v>
      </c>
      <c r="BC40" s="147">
        <f>CESMO!L41</f>
        <v>0</v>
      </c>
      <c r="BD40" s="152">
        <f>IF('Reitoria-SETIC'!K41 = 0,0,'Reitoria-SETIC'!M41/'Reitoria-SETIC'!K41)</f>
        <v>0</v>
      </c>
      <c r="BE40" s="152">
        <f>IF('Reit - PROEX-PROPPG'!K41 = 0,0,'Reit - PROEX-PROPPG'!M41/'Reit - PROEX-PROPPG'!K41)</f>
        <v>0</v>
      </c>
      <c r="BF40" s="152">
        <f>IF('Reit - BU'!K41 = 0,0,'Reit - BU'!M41/'Reit - BU'!K41)</f>
        <v>0</v>
      </c>
      <c r="BG40" s="152">
        <f>IF(ESAG!K41 = 0,0,ESAG!M41/ESAG!K41)</f>
        <v>0</v>
      </c>
      <c r="BH40" s="152">
        <f>IF(CEART!K41 = 0,0,CEART!M41/CEART!K41)</f>
        <v>0</v>
      </c>
      <c r="BI40" s="152">
        <f>IF(FAED!K41 = 0,0,FAED!M41/FAED!K41)</f>
        <v>0</v>
      </c>
      <c r="BJ40" s="152">
        <f>IF(CEAD!K41 = 0,0,CEAD!M41/CEAD!K41)</f>
        <v>0</v>
      </c>
      <c r="BK40" s="152">
        <f>IF(CEFID!K41 = 0,0,CEFID!M41/CEFID!K41)</f>
        <v>0</v>
      </c>
      <c r="BL40" s="152">
        <f>IF(CERES!K41 = 0,0,CERES!M41/CERES!K41)</f>
        <v>1</v>
      </c>
      <c r="BM40" s="152">
        <f>IF(CESFI!K41 = 0,0,CESFI!M41/CESFI!K41)</f>
        <v>0</v>
      </c>
      <c r="BN40" s="152">
        <f>IF(CCT!K41 = 0,0,CCT!M41/CCT!K41)</f>
        <v>0</v>
      </c>
      <c r="BO40" s="152">
        <f>IF(CEPLAN!K41 = 0,0,CEPLAN!M41/CEPLAN!K41)</f>
        <v>0</v>
      </c>
      <c r="BP40" s="152">
        <f>IF(CEAVI!K41 = 0,0,CEAVI!M41/CEAVI!K41)</f>
        <v>0</v>
      </c>
      <c r="BQ40" s="152">
        <f>IF(CAV!K41 = 0,0,CAV!M41/CAV!K41)</f>
        <v>0</v>
      </c>
      <c r="BR40" s="152">
        <f>IF(CEO!K41 = 0,0,CEO!M41/CEO!K41)</f>
        <v>0.45</v>
      </c>
      <c r="BS40" s="152">
        <f>IF(CESMO!K41 = 0,0,CESMO!M41/CESMO!K41)</f>
        <v>0</v>
      </c>
    </row>
    <row r="41" spans="1:71" x14ac:dyDescent="0.2">
      <c r="A41" s="138">
        <v>75</v>
      </c>
      <c r="B41" s="145">
        <f>GESTOR!L42/GESTOR!J42</f>
        <v>0.6386554621848739</v>
      </c>
      <c r="C41" s="129">
        <f>'(CARONA)'!W42/'(CARONA)'!G42</f>
        <v>1.9579831932773109</v>
      </c>
      <c r="D41" s="130">
        <f>'(CARONA)'!J42/'(CARONA)'!G42</f>
        <v>0.45378151260504201</v>
      </c>
      <c r="E41" s="130">
        <f>'(CARONA)'!M42/'(CARONA)'!G42</f>
        <v>0.49579831932773111</v>
      </c>
      <c r="F41" s="130">
        <f>'(CARONA)'!P42/'(CARONA)'!G42</f>
        <v>0.49579831932773111</v>
      </c>
      <c r="G41" s="130">
        <f>'(CARONA)'!S42/'(CARONA)'!G42</f>
        <v>0.49579831932773111</v>
      </c>
      <c r="H41" s="131">
        <f>'Reitoria-SETIC'!O42</f>
        <v>0</v>
      </c>
      <c r="I41" s="131">
        <f>'Reit - PROEX-PROPPG'!O42</f>
        <v>0</v>
      </c>
      <c r="J41" s="131">
        <f>'Reit - BU'!O42</f>
        <v>0</v>
      </c>
      <c r="K41" s="131">
        <f>ESAG!O42</f>
        <v>0</v>
      </c>
      <c r="L41" s="131">
        <f>CEART!O42</f>
        <v>0</v>
      </c>
      <c r="M41" s="131">
        <f>FAED!O42</f>
        <v>0</v>
      </c>
      <c r="N41" s="131">
        <f>CEAD!O42</f>
        <v>2</v>
      </c>
      <c r="O41" s="131">
        <f>CEFID!O42</f>
        <v>2</v>
      </c>
      <c r="P41" s="131">
        <f>CERES!O42</f>
        <v>1</v>
      </c>
      <c r="Q41" s="131">
        <f>CESFI!O42</f>
        <v>1</v>
      </c>
      <c r="R41" s="131">
        <f>CCT!O42</f>
        <v>15</v>
      </c>
      <c r="S41" s="131">
        <f>CEPLAN!O42</f>
        <v>0</v>
      </c>
      <c r="T41" s="131">
        <f>CEAVI!O42</f>
        <v>0</v>
      </c>
      <c r="U41" s="131">
        <f>CAV!O42</f>
        <v>1</v>
      </c>
      <c r="V41" s="131">
        <f>CEO!O42</f>
        <v>0</v>
      </c>
      <c r="W41" s="131">
        <f>CESMO!O42</f>
        <v>2</v>
      </c>
      <c r="X41" s="132">
        <f>'Reitoria-SETIC'!S42</f>
        <v>0</v>
      </c>
      <c r="Y41" s="132">
        <f>'Reit - PROEX-PROPPG'!S42</f>
        <v>0</v>
      </c>
      <c r="Z41" s="132">
        <f>'Reit - BU'!S42</f>
        <v>0</v>
      </c>
      <c r="AA41" s="132">
        <f>ESAG!S42</f>
        <v>3</v>
      </c>
      <c r="AB41" s="132">
        <f>CEART!S42</f>
        <v>0</v>
      </c>
      <c r="AC41" s="132">
        <f>FAED!S42</f>
        <v>2</v>
      </c>
      <c r="AD41" s="132">
        <f>CEAD!S42</f>
        <v>0</v>
      </c>
      <c r="AE41" s="132">
        <f>CEFID!S42</f>
        <v>10</v>
      </c>
      <c r="AF41" s="132">
        <f>CERES!S42</f>
        <v>7</v>
      </c>
      <c r="AG41" s="132">
        <f>CESFI!S42</f>
        <v>5</v>
      </c>
      <c r="AH41" s="132">
        <f>CCT!S42</f>
        <v>0</v>
      </c>
      <c r="AI41" s="132">
        <f>CEPLAN!S42</f>
        <v>0</v>
      </c>
      <c r="AJ41" s="132">
        <f>CEAVI!S42</f>
        <v>3</v>
      </c>
      <c r="AK41" s="132">
        <f>CAV!S42</f>
        <v>5</v>
      </c>
      <c r="AL41" s="132">
        <f>CEO!S42</f>
        <v>3</v>
      </c>
      <c r="AM41" s="132">
        <f>CESMO!S42</f>
        <v>5</v>
      </c>
      <c r="AN41" s="146">
        <f>'Reitoria-SETIC'!L42</f>
        <v>0</v>
      </c>
      <c r="AO41" s="146">
        <f>'Reit - PROEX-PROPPG'!L42</f>
        <v>0</v>
      </c>
      <c r="AP41" s="146">
        <f>'Reit - BU'!L42</f>
        <v>0</v>
      </c>
      <c r="AQ41" s="146">
        <f>ESAG!L42</f>
        <v>0</v>
      </c>
      <c r="AR41" s="146">
        <f>CEART!L42</f>
        <v>1</v>
      </c>
      <c r="AS41" s="146">
        <f>FAED!L42</f>
        <v>0</v>
      </c>
      <c r="AT41" s="146">
        <f>CEAD!L42</f>
        <v>10</v>
      </c>
      <c r="AU41" s="146">
        <f>CEFID!L42</f>
        <v>0</v>
      </c>
      <c r="AV41" s="146">
        <f>CERES!L42</f>
        <v>0</v>
      </c>
      <c r="AW41" s="146">
        <f>CESFI!L42</f>
        <v>0</v>
      </c>
      <c r="AX41" s="146">
        <f>CCT!L42</f>
        <v>60</v>
      </c>
      <c r="AY41" s="146">
        <f>CEPLAN!L42</f>
        <v>0</v>
      </c>
      <c r="AZ41" s="146">
        <f>CEAVI!L42</f>
        <v>0</v>
      </c>
      <c r="BA41" s="146">
        <f>CAV!L42</f>
        <v>0</v>
      </c>
      <c r="BB41" s="146">
        <f>CEO!L42</f>
        <v>0</v>
      </c>
      <c r="BC41" s="147">
        <f>CESMO!L42</f>
        <v>5</v>
      </c>
      <c r="BD41" s="152">
        <f>IF('Reitoria-SETIC'!K42 = 0,0,'Reitoria-SETIC'!M42/'Reitoria-SETIC'!K42)</f>
        <v>0</v>
      </c>
      <c r="BE41" s="152">
        <f>IF('Reit - PROEX-PROPPG'!K42 = 0,0,'Reit - PROEX-PROPPG'!M42/'Reit - PROEX-PROPPG'!K42)</f>
        <v>0</v>
      </c>
      <c r="BF41" s="152">
        <f>IF('Reit - BU'!K42 = 0,0,'Reit - BU'!M42/'Reit - BU'!K42)</f>
        <v>0</v>
      </c>
      <c r="BG41" s="152">
        <f>IF(ESAG!K42 = 0,0,ESAG!M42/ESAG!K42)</f>
        <v>0</v>
      </c>
      <c r="BH41" s="152">
        <f>IF(CEART!K42 = 0,0,CEART!M42/CEART!K42)</f>
        <v>1</v>
      </c>
      <c r="BI41" s="152">
        <f>IF(FAED!K42 = 0,0,FAED!M42/FAED!K42)</f>
        <v>0</v>
      </c>
      <c r="BJ41" s="152">
        <f>IF(CEAD!K42 = 0,0,CEAD!M42/CEAD!K42)</f>
        <v>1</v>
      </c>
      <c r="BK41" s="152">
        <f>IF(CEFID!K42 = 0,0,CEFID!M42/CEFID!K42)</f>
        <v>0</v>
      </c>
      <c r="BL41" s="152">
        <f>IF(CERES!K42 = 0,0,CERES!M42/CERES!K42)</f>
        <v>0</v>
      </c>
      <c r="BM41" s="152">
        <f>IF(CESFI!K42 = 0,0,CESFI!M42/CESFI!K42)</f>
        <v>0</v>
      </c>
      <c r="BN41" s="152">
        <f>IF(CCT!K42 = 0,0,CCT!M42/CCT!K42)</f>
        <v>1</v>
      </c>
      <c r="BO41" s="152">
        <f>IF(CEPLAN!K42 = 0,0,CEPLAN!M42/CEPLAN!K42)</f>
        <v>0</v>
      </c>
      <c r="BP41" s="152">
        <f>IF(CEAVI!K42 = 0,0,CEAVI!M42/CEAVI!K42)</f>
        <v>0</v>
      </c>
      <c r="BQ41" s="152">
        <f>IF(CAV!K42 = 0,0,CAV!M42/CAV!K42)</f>
        <v>0</v>
      </c>
      <c r="BR41" s="152">
        <f>IF(CEO!K42 = 0,0,CEO!M42/CEO!K42)</f>
        <v>0</v>
      </c>
      <c r="BS41" s="152">
        <f>IF(CESMO!K42 = 0,0,CESMO!M42/CESMO!K42)</f>
        <v>0.5</v>
      </c>
    </row>
    <row r="42" spans="1:71" x14ac:dyDescent="0.2">
      <c r="A42" s="139">
        <v>76</v>
      </c>
      <c r="B42" s="148">
        <f>GESTOR!L43/GESTOR!J43</f>
        <v>0.34883720930232559</v>
      </c>
      <c r="C42" s="129">
        <f>'(CARONA)'!W43/'(CARONA)'!G43</f>
        <v>1.8837209302325582</v>
      </c>
      <c r="D42" s="130">
        <f>'(CARONA)'!J43/'(CARONA)'!G43</f>
        <v>0.37209302325581395</v>
      </c>
      <c r="E42" s="130">
        <f>'(CARONA)'!M43/'(CARONA)'!G43</f>
        <v>0.48837209302325579</v>
      </c>
      <c r="F42" s="130">
        <f>'(CARONA)'!P43/'(CARONA)'!G43</f>
        <v>0.48837209302325579</v>
      </c>
      <c r="G42" s="130">
        <f>'(CARONA)'!S43/'(CARONA)'!G43</f>
        <v>0.48837209302325579</v>
      </c>
      <c r="H42" s="131">
        <f>'Reitoria-SETIC'!O43</f>
        <v>0</v>
      </c>
      <c r="I42" s="131">
        <f>'Reit - PROEX-PROPPG'!O43</f>
        <v>0</v>
      </c>
      <c r="J42" s="131">
        <f>'Reit - BU'!O43</f>
        <v>0</v>
      </c>
      <c r="K42" s="131">
        <f>ESAG!O43</f>
        <v>0</v>
      </c>
      <c r="L42" s="131">
        <f>CEART!O43</f>
        <v>0</v>
      </c>
      <c r="M42" s="131">
        <f>FAED!O43</f>
        <v>0</v>
      </c>
      <c r="N42" s="131">
        <f>CEAD!O43</f>
        <v>2</v>
      </c>
      <c r="O42" s="131">
        <f>CEFID!O43</f>
        <v>1</v>
      </c>
      <c r="P42" s="131">
        <f>CERES!O43</f>
        <v>1</v>
      </c>
      <c r="Q42" s="131">
        <f>CESFI!O43</f>
        <v>0</v>
      </c>
      <c r="R42" s="131">
        <f>CCT!O43</f>
        <v>1</v>
      </c>
      <c r="S42" s="131">
        <f>CEPLAN!O43</f>
        <v>0</v>
      </c>
      <c r="T42" s="131">
        <f>CEAVI!O43</f>
        <v>0</v>
      </c>
      <c r="U42" s="131">
        <f>CAV!O43</f>
        <v>1</v>
      </c>
      <c r="V42" s="131">
        <f>CEO!O43</f>
        <v>0</v>
      </c>
      <c r="W42" s="131">
        <f>CESMO!O43</f>
        <v>2</v>
      </c>
      <c r="X42" s="132">
        <f>'Reitoria-SETIC'!S43</f>
        <v>0</v>
      </c>
      <c r="Y42" s="132">
        <f>'Reit - PROEX-PROPPG'!S43</f>
        <v>0</v>
      </c>
      <c r="Z42" s="132">
        <f>'Reit - BU'!S43</f>
        <v>0</v>
      </c>
      <c r="AA42" s="132">
        <f>ESAG!S43</f>
        <v>0</v>
      </c>
      <c r="AB42" s="132">
        <f>CEART!S43</f>
        <v>0</v>
      </c>
      <c r="AC42" s="132">
        <f>FAED!S43</f>
        <v>0</v>
      </c>
      <c r="AD42" s="132">
        <f>CEAD!S43</f>
        <v>0</v>
      </c>
      <c r="AE42" s="132">
        <f>CEFID!S43</f>
        <v>4</v>
      </c>
      <c r="AF42" s="132">
        <f>CERES!S43</f>
        <v>4</v>
      </c>
      <c r="AG42" s="132">
        <f>CESFI!S43</f>
        <v>3</v>
      </c>
      <c r="AH42" s="132">
        <f>CCT!S43</f>
        <v>0</v>
      </c>
      <c r="AI42" s="132">
        <f>CEPLAN!S43</f>
        <v>0</v>
      </c>
      <c r="AJ42" s="132">
        <f>CEAVI!S43</f>
        <v>0</v>
      </c>
      <c r="AK42" s="132">
        <f>CAV!S43</f>
        <v>5</v>
      </c>
      <c r="AL42" s="132">
        <f>CEO!S43</f>
        <v>2</v>
      </c>
      <c r="AM42" s="132">
        <f>CESMO!S43</f>
        <v>10</v>
      </c>
      <c r="AN42" s="146">
        <f>'Reitoria-SETIC'!L43</f>
        <v>0</v>
      </c>
      <c r="AO42" s="146">
        <f>'Reit - PROEX-PROPPG'!L43</f>
        <v>0</v>
      </c>
      <c r="AP42" s="146">
        <f>'Reit - BU'!L43</f>
        <v>0</v>
      </c>
      <c r="AQ42" s="146">
        <f>ESAG!L43</f>
        <v>0</v>
      </c>
      <c r="AR42" s="146">
        <f>CEART!L43</f>
        <v>0</v>
      </c>
      <c r="AS42" s="146">
        <f>FAED!L43</f>
        <v>0</v>
      </c>
      <c r="AT42" s="146">
        <f>CEAD!L43</f>
        <v>10</v>
      </c>
      <c r="AU42" s="146">
        <f>CEFID!L43</f>
        <v>0</v>
      </c>
      <c r="AV42" s="146">
        <f>CERES!L43</f>
        <v>0</v>
      </c>
      <c r="AW42" s="146">
        <f>CESFI!L43</f>
        <v>0</v>
      </c>
      <c r="AX42" s="146">
        <f>CCT!L43</f>
        <v>5</v>
      </c>
      <c r="AY42" s="146">
        <f>CEPLAN!L43</f>
        <v>0</v>
      </c>
      <c r="AZ42" s="146">
        <f>CEAVI!L43</f>
        <v>0</v>
      </c>
      <c r="BA42" s="146">
        <f>CAV!L43</f>
        <v>0</v>
      </c>
      <c r="BB42" s="146">
        <f>CEO!L43</f>
        <v>0</v>
      </c>
      <c r="BC42" s="147">
        <f>CESMO!L43</f>
        <v>0</v>
      </c>
      <c r="BD42" s="152">
        <f>IF('Reitoria-SETIC'!K43 = 0,0,'Reitoria-SETIC'!M43/'Reitoria-SETIC'!K43)</f>
        <v>0</v>
      </c>
      <c r="BE42" s="152">
        <f>IF('Reit - PROEX-PROPPG'!K43 = 0,0,'Reit - PROEX-PROPPG'!M43/'Reit - PROEX-PROPPG'!K43)</f>
        <v>0</v>
      </c>
      <c r="BF42" s="152">
        <f>IF('Reit - BU'!K43 = 0,0,'Reit - BU'!M43/'Reit - BU'!K43)</f>
        <v>0</v>
      </c>
      <c r="BG42" s="152">
        <f>IF(ESAG!K43 = 0,0,ESAG!M43/ESAG!K43)</f>
        <v>0</v>
      </c>
      <c r="BH42" s="152">
        <f>IF(CEART!K43 = 0,0,CEART!M43/CEART!K43)</f>
        <v>0</v>
      </c>
      <c r="BI42" s="152">
        <f>IF(FAED!K43 = 0,0,FAED!M43/FAED!K43)</f>
        <v>0</v>
      </c>
      <c r="BJ42" s="152">
        <f>IF(CEAD!K43 = 0,0,CEAD!M43/CEAD!K43)</f>
        <v>1</v>
      </c>
      <c r="BK42" s="152">
        <f>IF(CEFID!K43 = 0,0,CEFID!M43/CEFID!K43)</f>
        <v>0</v>
      </c>
      <c r="BL42" s="152">
        <f>IF(CERES!K43 = 0,0,CERES!M43/CERES!K43)</f>
        <v>0</v>
      </c>
      <c r="BM42" s="152">
        <f>IF(CESFI!K43 = 0,0,CESFI!M43/CESFI!K43)</f>
        <v>0</v>
      </c>
      <c r="BN42" s="152">
        <f>IF(CCT!K43 = 0,0,CCT!M43/CCT!K43)</f>
        <v>1</v>
      </c>
      <c r="BO42" s="152">
        <f>IF(CEPLAN!K43 = 0,0,CEPLAN!M43/CEPLAN!K43)</f>
        <v>0</v>
      </c>
      <c r="BP42" s="152">
        <f>IF(CEAVI!K43 = 0,0,CEAVI!M43/CEAVI!K43)</f>
        <v>0</v>
      </c>
      <c r="BQ42" s="152">
        <f>IF(CAV!K43 = 0,0,CAV!M43/CAV!K43)</f>
        <v>0</v>
      </c>
      <c r="BR42" s="152">
        <f>IF(CEO!K43 = 0,0,CEO!M43/CEO!K43)</f>
        <v>0</v>
      </c>
      <c r="BS42" s="152">
        <f>IF(CESMO!K43 = 0,0,CESMO!M43/CESMO!K43)</f>
        <v>0</v>
      </c>
    </row>
    <row r="43" spans="1:71" x14ac:dyDescent="0.2">
      <c r="A43" s="138">
        <v>77</v>
      </c>
      <c r="B43" s="145">
        <f>GESTOR!L44/GESTOR!J44</f>
        <v>0.50862068965517238</v>
      </c>
      <c r="C43" s="129">
        <f>'(CARONA)'!W44/'(CARONA)'!G44</f>
        <v>2</v>
      </c>
      <c r="D43" s="130">
        <f>'(CARONA)'!J44/'(CARONA)'!G44</f>
        <v>0.5</v>
      </c>
      <c r="E43" s="130">
        <f>'(CARONA)'!M44/'(CARONA)'!G44</f>
        <v>0.5</v>
      </c>
      <c r="F43" s="130">
        <f>'(CARONA)'!P44/'(CARONA)'!G44</f>
        <v>0.5</v>
      </c>
      <c r="G43" s="130">
        <f>'(CARONA)'!S44/'(CARONA)'!G44</f>
        <v>0.5</v>
      </c>
      <c r="H43" s="131">
        <f>'Reitoria-SETIC'!O44</f>
        <v>0</v>
      </c>
      <c r="I43" s="131">
        <f>'Reit - PROEX-PROPPG'!O44</f>
        <v>0</v>
      </c>
      <c r="J43" s="131">
        <f>'Reit - BU'!O44</f>
        <v>0</v>
      </c>
      <c r="K43" s="131">
        <f>ESAG!O44</f>
        <v>1</v>
      </c>
      <c r="L43" s="131">
        <f>CEART!O44</f>
        <v>0</v>
      </c>
      <c r="M43" s="131">
        <f>FAED!O44</f>
        <v>0</v>
      </c>
      <c r="N43" s="131">
        <f>CEAD!O44</f>
        <v>2</v>
      </c>
      <c r="O43" s="131">
        <f>CEFID!O44</f>
        <v>0</v>
      </c>
      <c r="P43" s="131">
        <f>CERES!O44</f>
        <v>5</v>
      </c>
      <c r="Q43" s="131">
        <f>CESFI!O44</f>
        <v>0</v>
      </c>
      <c r="R43" s="131">
        <f>CCT!O44</f>
        <v>10</v>
      </c>
      <c r="S43" s="131">
        <f>CEPLAN!O44</f>
        <v>0</v>
      </c>
      <c r="T43" s="131">
        <f>CEAVI!O44</f>
        <v>0</v>
      </c>
      <c r="U43" s="131">
        <f>CAV!O44</f>
        <v>1</v>
      </c>
      <c r="V43" s="131">
        <f>CEO!O44</f>
        <v>1</v>
      </c>
      <c r="W43" s="131">
        <f>CESMO!O44</f>
        <v>5</v>
      </c>
      <c r="X43" s="132">
        <f>'Reitoria-SETIC'!S44</f>
        <v>0</v>
      </c>
      <c r="Y43" s="132">
        <f>'Reit - PROEX-PROPPG'!S44</f>
        <v>0</v>
      </c>
      <c r="Z43" s="132">
        <f>'Reit - BU'!S44</f>
        <v>0</v>
      </c>
      <c r="AA43" s="132">
        <f>ESAG!S44</f>
        <v>5</v>
      </c>
      <c r="AB43" s="132">
        <f>CEART!S44</f>
        <v>0</v>
      </c>
      <c r="AC43" s="132">
        <f>FAED!S44</f>
        <v>1</v>
      </c>
      <c r="AD43" s="132">
        <f>CEAD!S44</f>
        <v>0</v>
      </c>
      <c r="AE43" s="132">
        <f>CEFID!S44</f>
        <v>2</v>
      </c>
      <c r="AF43" s="132">
        <f>CERES!S44</f>
        <v>21</v>
      </c>
      <c r="AG43" s="132">
        <f>CESFI!S44</f>
        <v>3</v>
      </c>
      <c r="AH43" s="132">
        <f>CCT!S44</f>
        <v>0</v>
      </c>
      <c r="AI43" s="132">
        <f>CEPLAN!S44</f>
        <v>0</v>
      </c>
      <c r="AJ43" s="132">
        <f>CEAVI!S44</f>
        <v>0</v>
      </c>
      <c r="AK43" s="132">
        <f>CAV!S44</f>
        <v>5</v>
      </c>
      <c r="AL43" s="132">
        <f>CEO!S44</f>
        <v>5</v>
      </c>
      <c r="AM43" s="132">
        <f>CESMO!S44</f>
        <v>15</v>
      </c>
      <c r="AN43" s="146">
        <f>'Reitoria-SETIC'!L44</f>
        <v>0</v>
      </c>
      <c r="AO43" s="146">
        <f>'Reit - PROEX-PROPPG'!L44</f>
        <v>0</v>
      </c>
      <c r="AP43" s="146">
        <f>'Reit - BU'!L44</f>
        <v>0</v>
      </c>
      <c r="AQ43" s="146">
        <f>ESAG!L44</f>
        <v>0</v>
      </c>
      <c r="AR43" s="146">
        <f>CEART!L44</f>
        <v>1</v>
      </c>
      <c r="AS43" s="146">
        <f>FAED!L44</f>
        <v>0</v>
      </c>
      <c r="AT43" s="146">
        <f>CEAD!L44</f>
        <v>10</v>
      </c>
      <c r="AU43" s="146">
        <f>CEFID!L44</f>
        <v>0</v>
      </c>
      <c r="AV43" s="146">
        <f>CERES!L44</f>
        <v>0</v>
      </c>
      <c r="AW43" s="146">
        <f>CESFI!L44</f>
        <v>0</v>
      </c>
      <c r="AX43" s="146">
        <f>CCT!L44</f>
        <v>43</v>
      </c>
      <c r="AY43" s="146">
        <f>CEPLAN!L44</f>
        <v>0</v>
      </c>
      <c r="AZ43" s="146">
        <f>CEAVI!L44</f>
        <v>0</v>
      </c>
      <c r="BA43" s="146">
        <f>CAV!L44</f>
        <v>0</v>
      </c>
      <c r="BB43" s="146">
        <f>CEO!L44</f>
        <v>0</v>
      </c>
      <c r="BC43" s="147">
        <f>CESMO!L44</f>
        <v>5</v>
      </c>
      <c r="BD43" s="152">
        <f>IF('Reitoria-SETIC'!K44 = 0,0,'Reitoria-SETIC'!M44/'Reitoria-SETIC'!K44)</f>
        <v>0</v>
      </c>
      <c r="BE43" s="152">
        <f>IF('Reit - PROEX-PROPPG'!K44 = 0,0,'Reit - PROEX-PROPPG'!M44/'Reit - PROEX-PROPPG'!K44)</f>
        <v>0</v>
      </c>
      <c r="BF43" s="152">
        <f>IF('Reit - BU'!K44 = 0,0,'Reit - BU'!M44/'Reit - BU'!K44)</f>
        <v>0</v>
      </c>
      <c r="BG43" s="152">
        <f>IF(ESAG!K44 = 0,0,ESAG!M44/ESAG!K44)</f>
        <v>0</v>
      </c>
      <c r="BH43" s="152">
        <f>IF(CEART!K44 = 0,0,CEART!M44/CEART!K44)</f>
        <v>1</v>
      </c>
      <c r="BI43" s="152">
        <f>IF(FAED!K44 = 0,0,FAED!M44/FAED!K44)</f>
        <v>0</v>
      </c>
      <c r="BJ43" s="152">
        <f>IF(CEAD!K44 = 0,0,CEAD!M44/CEAD!K44)</f>
        <v>1</v>
      </c>
      <c r="BK43" s="152">
        <f>IF(CEFID!K44 = 0,0,CEFID!M44/CEFID!K44)</f>
        <v>0</v>
      </c>
      <c r="BL43" s="152">
        <f>IF(CERES!K44 = 0,0,CERES!M44/CERES!K44)</f>
        <v>0</v>
      </c>
      <c r="BM43" s="152">
        <f>IF(CESFI!K44 = 0,0,CESFI!M44/CESFI!K44)</f>
        <v>0</v>
      </c>
      <c r="BN43" s="152">
        <f>IF(CCT!K44 = 0,0,CCT!M44/CCT!K44)</f>
        <v>1</v>
      </c>
      <c r="BO43" s="152">
        <f>IF(CEPLAN!K44 = 0,0,CEPLAN!M44/CEPLAN!K44)</f>
        <v>0</v>
      </c>
      <c r="BP43" s="152">
        <f>IF(CEAVI!K44 = 0,0,CEAVI!M44/CEAVI!K44)</f>
        <v>0</v>
      </c>
      <c r="BQ43" s="152">
        <f>IF(CAV!K44 = 0,0,CAV!M44/CAV!K44)</f>
        <v>0</v>
      </c>
      <c r="BR43" s="152">
        <f>IF(CEO!K44 = 0,0,CEO!M44/CEO!K44)</f>
        <v>0</v>
      </c>
      <c r="BS43" s="152">
        <f>IF(CESMO!K44 = 0,0,CESMO!M44/CESMO!K44)</f>
        <v>0.25</v>
      </c>
    </row>
    <row r="44" spans="1:71" x14ac:dyDescent="0.2">
      <c r="A44" s="139">
        <v>78</v>
      </c>
      <c r="B44" s="148">
        <f>GESTOR!L45/GESTOR!J45</f>
        <v>0</v>
      </c>
      <c r="C44" s="129">
        <f>'(CARONA)'!W45/'(CARONA)'!G45</f>
        <v>2</v>
      </c>
      <c r="D44" s="130">
        <f>'(CARONA)'!J45/'(CARONA)'!G45</f>
        <v>0.48648648648648651</v>
      </c>
      <c r="E44" s="130">
        <f>'(CARONA)'!M45/'(CARONA)'!G45</f>
        <v>0.48648648648648651</v>
      </c>
      <c r="F44" s="130">
        <f>'(CARONA)'!P45/'(CARONA)'!G45</f>
        <v>0.48648648648648651</v>
      </c>
      <c r="G44" s="130">
        <f>'(CARONA)'!S45/'(CARONA)'!G45</f>
        <v>0.48648648648648651</v>
      </c>
      <c r="H44" s="131">
        <f>'Reitoria-SETIC'!O45</f>
        <v>0</v>
      </c>
      <c r="I44" s="131">
        <f>'Reit - PROEX-PROPPG'!O45</f>
        <v>0</v>
      </c>
      <c r="J44" s="131">
        <f>'Reit - BU'!O45</f>
        <v>0</v>
      </c>
      <c r="K44" s="131">
        <f>ESAG!O45</f>
        <v>0</v>
      </c>
      <c r="L44" s="131">
        <f>CEART!O45</f>
        <v>0</v>
      </c>
      <c r="M44" s="131">
        <f>FAED!O45</f>
        <v>2</v>
      </c>
      <c r="N44" s="131">
        <f>CEAD!O45</f>
        <v>0</v>
      </c>
      <c r="O44" s="131">
        <f>CEFID!O45</f>
        <v>0</v>
      </c>
      <c r="P44" s="131">
        <f>CERES!O45</f>
        <v>2</v>
      </c>
      <c r="Q44" s="131">
        <f>CESFI!O45</f>
        <v>1</v>
      </c>
      <c r="R44" s="131">
        <f>CCT!O45</f>
        <v>1</v>
      </c>
      <c r="S44" s="131">
        <f>CEPLAN!O45</f>
        <v>1</v>
      </c>
      <c r="T44" s="131">
        <f>CEAVI!O45</f>
        <v>0</v>
      </c>
      <c r="U44" s="131">
        <f>CAV!O45</f>
        <v>0</v>
      </c>
      <c r="V44" s="131">
        <f>CEO!O45</f>
        <v>0</v>
      </c>
      <c r="W44" s="131">
        <f>CESMO!O45</f>
        <v>0</v>
      </c>
      <c r="X44" s="132">
        <f>'Reitoria-SETIC'!S45</f>
        <v>0</v>
      </c>
      <c r="Y44" s="132">
        <f>'Reit - PROEX-PROPPG'!S45</f>
        <v>0</v>
      </c>
      <c r="Z44" s="132">
        <f>'Reit - BU'!S45</f>
        <v>0</v>
      </c>
      <c r="AA44" s="132">
        <f>ESAG!S45</f>
        <v>0</v>
      </c>
      <c r="AB44" s="132">
        <f>CEART!S45</f>
        <v>0</v>
      </c>
      <c r="AC44" s="132">
        <f>FAED!S45</f>
        <v>10</v>
      </c>
      <c r="AD44" s="132">
        <f>CEAD!S45</f>
        <v>0</v>
      </c>
      <c r="AE44" s="132">
        <f>CEFID!S45</f>
        <v>2</v>
      </c>
      <c r="AF44" s="132">
        <f>CERES!S45</f>
        <v>10</v>
      </c>
      <c r="AG44" s="132">
        <f>CESFI!S45</f>
        <v>5</v>
      </c>
      <c r="AH44" s="132">
        <f>CCT!S45</f>
        <v>5</v>
      </c>
      <c r="AI44" s="132">
        <f>CEPLAN!S45</f>
        <v>5</v>
      </c>
      <c r="AJ44" s="132">
        <f>CEAVI!S45</f>
        <v>0</v>
      </c>
      <c r="AK44" s="132">
        <f>CAV!S45</f>
        <v>0</v>
      </c>
      <c r="AL44" s="132">
        <f>CEO!S45</f>
        <v>0</v>
      </c>
      <c r="AM44" s="132">
        <f>CESMO!S45</f>
        <v>0</v>
      </c>
      <c r="AN44" s="146">
        <f>'Reitoria-SETIC'!L45</f>
        <v>0</v>
      </c>
      <c r="AO44" s="146">
        <f>'Reit - PROEX-PROPPG'!L45</f>
        <v>0</v>
      </c>
      <c r="AP44" s="146">
        <f>'Reit - BU'!L45</f>
        <v>0</v>
      </c>
      <c r="AQ44" s="146">
        <f>ESAG!L45</f>
        <v>0</v>
      </c>
      <c r="AR44" s="146">
        <f>CEART!L45</f>
        <v>0</v>
      </c>
      <c r="AS44" s="146">
        <f>FAED!L45</f>
        <v>0</v>
      </c>
      <c r="AT44" s="146">
        <f>CEAD!L45</f>
        <v>0</v>
      </c>
      <c r="AU44" s="146">
        <f>CEFID!L45</f>
        <v>0</v>
      </c>
      <c r="AV44" s="146">
        <f>CERES!L45</f>
        <v>0</v>
      </c>
      <c r="AW44" s="146">
        <f>CESFI!L45</f>
        <v>0</v>
      </c>
      <c r="AX44" s="146">
        <f>CCT!L45</f>
        <v>0</v>
      </c>
      <c r="AY44" s="146">
        <f>CEPLAN!L45</f>
        <v>0</v>
      </c>
      <c r="AZ44" s="146">
        <f>CEAVI!L45</f>
        <v>0</v>
      </c>
      <c r="BA44" s="146">
        <f>CAV!L45</f>
        <v>0</v>
      </c>
      <c r="BB44" s="146">
        <f>CEO!L45</f>
        <v>0</v>
      </c>
      <c r="BC44" s="147">
        <f>CESMO!L45</f>
        <v>0</v>
      </c>
      <c r="BD44" s="152">
        <f>IF('Reitoria-SETIC'!K45 = 0,0,'Reitoria-SETIC'!M45/'Reitoria-SETIC'!K45)</f>
        <v>0</v>
      </c>
      <c r="BE44" s="152">
        <f>IF('Reit - PROEX-PROPPG'!K45 = 0,0,'Reit - PROEX-PROPPG'!M45/'Reit - PROEX-PROPPG'!K45)</f>
        <v>0</v>
      </c>
      <c r="BF44" s="152">
        <f>IF('Reit - BU'!K45 = 0,0,'Reit - BU'!M45/'Reit - BU'!K45)</f>
        <v>0</v>
      </c>
      <c r="BG44" s="152">
        <f>IF(ESAG!K45 = 0,0,ESAG!M45/ESAG!K45)</f>
        <v>0</v>
      </c>
      <c r="BH44" s="152">
        <f>IF(CEART!K45 = 0,0,CEART!M45/CEART!K45)</f>
        <v>0</v>
      </c>
      <c r="BI44" s="152">
        <f>IF(FAED!K45 = 0,0,FAED!M45/FAED!K45)</f>
        <v>0</v>
      </c>
      <c r="BJ44" s="152">
        <f>IF(CEAD!K45 = 0,0,CEAD!M45/CEAD!K45)</f>
        <v>0</v>
      </c>
      <c r="BK44" s="152">
        <f>IF(CEFID!K45 = 0,0,CEFID!M45/CEFID!K45)</f>
        <v>0</v>
      </c>
      <c r="BL44" s="152">
        <f>IF(CERES!K45 = 0,0,CERES!M45/CERES!K45)</f>
        <v>0</v>
      </c>
      <c r="BM44" s="152">
        <f>IF(CESFI!K45 = 0,0,CESFI!M45/CESFI!K45)</f>
        <v>0</v>
      </c>
      <c r="BN44" s="152">
        <f>IF(CCT!K45 = 0,0,CCT!M45/CCT!K45)</f>
        <v>0</v>
      </c>
      <c r="BO44" s="152">
        <f>IF(CEPLAN!K45 = 0,0,CEPLAN!M45/CEPLAN!K45)</f>
        <v>0</v>
      </c>
      <c r="BP44" s="152">
        <f>IF(CEAVI!K45 = 0,0,CEAVI!M45/CEAVI!K45)</f>
        <v>0</v>
      </c>
      <c r="BQ44" s="152">
        <f>IF(CAV!K45 = 0,0,CAV!M45/CAV!K45)</f>
        <v>0</v>
      </c>
      <c r="BR44" s="152">
        <f>IF(CEO!K45 = 0,0,CEO!M45/CEO!K45)</f>
        <v>0</v>
      </c>
      <c r="BS44" s="152">
        <f>IF(CESMO!K45 = 0,0,CESMO!M45/CESMO!K45)</f>
        <v>0</v>
      </c>
    </row>
    <row r="45" spans="1:71" x14ac:dyDescent="0.2">
      <c r="A45" s="138">
        <v>84</v>
      </c>
      <c r="B45" s="145">
        <f>GESTOR!L46/GESTOR!J46</f>
        <v>1</v>
      </c>
      <c r="C45" s="129">
        <f>'(CARONA)'!W46/'(CARONA)'!G46</f>
        <v>2</v>
      </c>
      <c r="D45" s="130">
        <f>'(CARONA)'!J46/'(CARONA)'!G46</f>
        <v>0.33333333333333331</v>
      </c>
      <c r="E45" s="130">
        <f>'(CARONA)'!M46/'(CARONA)'!G46</f>
        <v>0.33333333333333331</v>
      </c>
      <c r="F45" s="130">
        <f>'(CARONA)'!P46/'(CARONA)'!G46</f>
        <v>0.33333333333333331</v>
      </c>
      <c r="G45" s="130">
        <f>'(CARONA)'!S46/'(CARONA)'!G46</f>
        <v>0.33333333333333331</v>
      </c>
      <c r="H45" s="131">
        <f>'Reitoria-SETIC'!O46</f>
        <v>0</v>
      </c>
      <c r="I45" s="131">
        <f>'Reit - PROEX-PROPPG'!O46</f>
        <v>0</v>
      </c>
      <c r="J45" s="131">
        <f>'Reit - BU'!O46</f>
        <v>0</v>
      </c>
      <c r="K45" s="131">
        <f>ESAG!O46</f>
        <v>0</v>
      </c>
      <c r="L45" s="131">
        <f>CEART!O46</f>
        <v>0</v>
      </c>
      <c r="M45" s="131">
        <f>FAED!O46</f>
        <v>0</v>
      </c>
      <c r="N45" s="131">
        <f>CEAD!O46</f>
        <v>0</v>
      </c>
      <c r="O45" s="131">
        <f>CEFID!O46</f>
        <v>0</v>
      </c>
      <c r="P45" s="131">
        <f>CERES!O46</f>
        <v>0</v>
      </c>
      <c r="Q45" s="131">
        <f>CESFI!O46</f>
        <v>0</v>
      </c>
      <c r="R45" s="131">
        <f>CCT!O46</f>
        <v>0</v>
      </c>
      <c r="S45" s="131">
        <f>CEPLAN!O46</f>
        <v>0</v>
      </c>
      <c r="T45" s="131">
        <f>CEAVI!O46</f>
        <v>0</v>
      </c>
      <c r="U45" s="131">
        <f>CAV!O46</f>
        <v>0</v>
      </c>
      <c r="V45" s="131">
        <f>CEO!O46</f>
        <v>0</v>
      </c>
      <c r="W45" s="131">
        <f>CESMO!O46</f>
        <v>0</v>
      </c>
      <c r="X45" s="132">
        <f>'Reitoria-SETIC'!S46</f>
        <v>0</v>
      </c>
      <c r="Y45" s="132">
        <f>'Reit - PROEX-PROPPG'!S46</f>
        <v>0</v>
      </c>
      <c r="Z45" s="132">
        <f>'Reit - BU'!S46</f>
        <v>0</v>
      </c>
      <c r="AA45" s="132">
        <f>ESAG!S46</f>
        <v>0</v>
      </c>
      <c r="AB45" s="132">
        <f>CEART!S46</f>
        <v>0</v>
      </c>
      <c r="AC45" s="132">
        <f>FAED!S46</f>
        <v>0</v>
      </c>
      <c r="AD45" s="132">
        <f>CEAD!S46</f>
        <v>0</v>
      </c>
      <c r="AE45" s="132">
        <f>CEFID!S46</f>
        <v>0</v>
      </c>
      <c r="AF45" s="132">
        <f>CERES!S46</f>
        <v>0</v>
      </c>
      <c r="AG45" s="132">
        <f>CESFI!S46</f>
        <v>0</v>
      </c>
      <c r="AH45" s="132">
        <f>CCT!S46</f>
        <v>0</v>
      </c>
      <c r="AI45" s="132">
        <f>CEPLAN!S46</f>
        <v>0</v>
      </c>
      <c r="AJ45" s="132">
        <f>CEAVI!S46</f>
        <v>0</v>
      </c>
      <c r="AK45" s="132">
        <f>CAV!S46</f>
        <v>0</v>
      </c>
      <c r="AL45" s="132">
        <f>CEO!S46</f>
        <v>0</v>
      </c>
      <c r="AM45" s="132">
        <f>CESMO!S46</f>
        <v>0</v>
      </c>
      <c r="AN45" s="146">
        <f>'Reitoria-SETIC'!L46</f>
        <v>0</v>
      </c>
      <c r="AO45" s="146">
        <f>'Reit - PROEX-PROPPG'!L46</f>
        <v>0</v>
      </c>
      <c r="AP45" s="146">
        <f>'Reit - BU'!L46</f>
        <v>0</v>
      </c>
      <c r="AQ45" s="146">
        <f>ESAG!L46</f>
        <v>0</v>
      </c>
      <c r="AR45" s="146">
        <f>CEART!L46</f>
        <v>0</v>
      </c>
      <c r="AS45" s="146">
        <f>FAED!L46</f>
        <v>0</v>
      </c>
      <c r="AT45" s="146">
        <f>CEAD!L46</f>
        <v>0</v>
      </c>
      <c r="AU45" s="146">
        <f>CEFID!L46</f>
        <v>0</v>
      </c>
      <c r="AV45" s="146">
        <f>CERES!L46</f>
        <v>3</v>
      </c>
      <c r="AW45" s="146">
        <f>CESFI!L46</f>
        <v>0</v>
      </c>
      <c r="AX45" s="146">
        <f>CCT!L46</f>
        <v>0</v>
      </c>
      <c r="AY45" s="146">
        <f>CEPLAN!L46</f>
        <v>0</v>
      </c>
      <c r="AZ45" s="146">
        <f>CEAVI!L46</f>
        <v>0</v>
      </c>
      <c r="BA45" s="146">
        <f>CAV!L46</f>
        <v>0</v>
      </c>
      <c r="BB45" s="146">
        <f>CEO!L46</f>
        <v>0</v>
      </c>
      <c r="BC45" s="147">
        <f>CESMO!L46</f>
        <v>0</v>
      </c>
      <c r="BD45" s="152">
        <f>IF('Reitoria-SETIC'!K46 = 0,0,'Reitoria-SETIC'!M46/'Reitoria-SETIC'!K46)</f>
        <v>0</v>
      </c>
      <c r="BE45" s="152">
        <f>IF('Reit - PROEX-PROPPG'!K46 = 0,0,'Reit - PROEX-PROPPG'!M46/'Reit - PROEX-PROPPG'!K46)</f>
        <v>0</v>
      </c>
      <c r="BF45" s="152">
        <f>IF('Reit - BU'!K46 = 0,0,'Reit - BU'!M46/'Reit - BU'!K46)</f>
        <v>0</v>
      </c>
      <c r="BG45" s="152">
        <f>IF(ESAG!K46 = 0,0,ESAG!M46/ESAG!K46)</f>
        <v>0</v>
      </c>
      <c r="BH45" s="152">
        <f>IF(CEART!K46 = 0,0,CEART!M46/CEART!K46)</f>
        <v>0</v>
      </c>
      <c r="BI45" s="152">
        <f>IF(FAED!K46 = 0,0,FAED!M46/FAED!K46)</f>
        <v>0</v>
      </c>
      <c r="BJ45" s="152">
        <f>IF(CEAD!K46 = 0,0,CEAD!M46/CEAD!K46)</f>
        <v>0</v>
      </c>
      <c r="BK45" s="152">
        <f>IF(CEFID!K46 = 0,0,CEFID!M46/CEFID!K46)</f>
        <v>0</v>
      </c>
      <c r="BL45" s="152">
        <f>IF(CERES!K46 = 0,0,CERES!M46/CERES!K46)</f>
        <v>1</v>
      </c>
      <c r="BM45" s="152">
        <f>IF(CESFI!K46 = 0,0,CESFI!M46/CESFI!K46)</f>
        <v>0</v>
      </c>
      <c r="BN45" s="152">
        <f>IF(CCT!K46 = 0,0,CCT!M46/CCT!K46)</f>
        <v>0</v>
      </c>
      <c r="BO45" s="152">
        <f>IF(CEPLAN!K46 = 0,0,CEPLAN!M46/CEPLAN!K46)</f>
        <v>0</v>
      </c>
      <c r="BP45" s="152">
        <f>IF(CEAVI!K46 = 0,0,CEAVI!M46/CEAVI!K46)</f>
        <v>0</v>
      </c>
      <c r="BQ45" s="152">
        <f>IF(CAV!K46 = 0,0,CAV!M46/CAV!K46)</f>
        <v>0</v>
      </c>
      <c r="BR45" s="152">
        <f>IF(CEO!K46 = 0,0,CEO!M46/CEO!K46)</f>
        <v>0</v>
      </c>
      <c r="BS45" s="152">
        <f>IF(CESMO!K46 = 0,0,CESMO!M46/CESMO!K46)</f>
        <v>0</v>
      </c>
    </row>
    <row r="46" spans="1:71" x14ac:dyDescent="0.2">
      <c r="A46" s="139">
        <v>85</v>
      </c>
      <c r="B46" s="148">
        <f>GESTOR!L47/GESTOR!J47</f>
        <v>1</v>
      </c>
      <c r="C46" s="129">
        <f>'(CARONA)'!W47/'(CARONA)'!G47</f>
        <v>2</v>
      </c>
      <c r="D46" s="130">
        <f>'(CARONA)'!J47/'(CARONA)'!G47</f>
        <v>0.33333333333333331</v>
      </c>
      <c r="E46" s="130">
        <f>'(CARONA)'!M47/'(CARONA)'!G47</f>
        <v>0.33333333333333331</v>
      </c>
      <c r="F46" s="130">
        <f>'(CARONA)'!P47/'(CARONA)'!G47</f>
        <v>0.33333333333333331</v>
      </c>
      <c r="G46" s="130">
        <f>'(CARONA)'!S47/'(CARONA)'!G47</f>
        <v>0.33333333333333331</v>
      </c>
      <c r="H46" s="131">
        <f>'Reitoria-SETIC'!O47</f>
        <v>0</v>
      </c>
      <c r="I46" s="131">
        <f>'Reit - PROEX-PROPPG'!O47</f>
        <v>0</v>
      </c>
      <c r="J46" s="131">
        <f>'Reit - BU'!O47</f>
        <v>0</v>
      </c>
      <c r="K46" s="131">
        <f>ESAG!O47</f>
        <v>0</v>
      </c>
      <c r="L46" s="131">
        <f>CEART!O47</f>
        <v>0</v>
      </c>
      <c r="M46" s="131">
        <f>FAED!O47</f>
        <v>0</v>
      </c>
      <c r="N46" s="131">
        <f>CEAD!O47</f>
        <v>0</v>
      </c>
      <c r="O46" s="131">
        <f>CEFID!O47</f>
        <v>0</v>
      </c>
      <c r="P46" s="131">
        <f>CERES!O47</f>
        <v>0</v>
      </c>
      <c r="Q46" s="131">
        <f>CESFI!O47</f>
        <v>0</v>
      </c>
      <c r="R46" s="131">
        <f>CCT!O47</f>
        <v>0</v>
      </c>
      <c r="S46" s="131">
        <f>CEPLAN!O47</f>
        <v>0</v>
      </c>
      <c r="T46" s="131">
        <f>CEAVI!O47</f>
        <v>0</v>
      </c>
      <c r="U46" s="131">
        <f>CAV!O47</f>
        <v>0</v>
      </c>
      <c r="V46" s="131">
        <f>CEO!O47</f>
        <v>0</v>
      </c>
      <c r="W46" s="131">
        <f>CESMO!O47</f>
        <v>0</v>
      </c>
      <c r="X46" s="132">
        <f>'Reitoria-SETIC'!S47</f>
        <v>0</v>
      </c>
      <c r="Y46" s="132">
        <f>'Reit - PROEX-PROPPG'!S47</f>
        <v>0</v>
      </c>
      <c r="Z46" s="132">
        <f>'Reit - BU'!S47</f>
        <v>0</v>
      </c>
      <c r="AA46" s="132">
        <f>ESAG!S47</f>
        <v>0</v>
      </c>
      <c r="AB46" s="132">
        <f>CEART!S47</f>
        <v>0</v>
      </c>
      <c r="AC46" s="132">
        <f>FAED!S47</f>
        <v>0</v>
      </c>
      <c r="AD46" s="132">
        <f>CEAD!S47</f>
        <v>0</v>
      </c>
      <c r="AE46" s="132">
        <f>CEFID!S47</f>
        <v>0</v>
      </c>
      <c r="AF46" s="132">
        <f>CERES!S47</f>
        <v>0</v>
      </c>
      <c r="AG46" s="132">
        <f>CESFI!S47</f>
        <v>0</v>
      </c>
      <c r="AH46" s="132">
        <f>CCT!S47</f>
        <v>0</v>
      </c>
      <c r="AI46" s="132">
        <f>CEPLAN!S47</f>
        <v>0</v>
      </c>
      <c r="AJ46" s="132">
        <f>CEAVI!S47</f>
        <v>0</v>
      </c>
      <c r="AK46" s="132">
        <f>CAV!S47</f>
        <v>0</v>
      </c>
      <c r="AL46" s="132">
        <f>CEO!S47</f>
        <v>0</v>
      </c>
      <c r="AM46" s="132">
        <f>CESMO!S47</f>
        <v>0</v>
      </c>
      <c r="AN46" s="146">
        <f>'Reitoria-SETIC'!L47</f>
        <v>0</v>
      </c>
      <c r="AO46" s="146">
        <f>'Reit - PROEX-PROPPG'!L47</f>
        <v>0</v>
      </c>
      <c r="AP46" s="146">
        <f>'Reit - BU'!L47</f>
        <v>0</v>
      </c>
      <c r="AQ46" s="146">
        <f>ESAG!L47</f>
        <v>0</v>
      </c>
      <c r="AR46" s="146">
        <f>CEART!L47</f>
        <v>0</v>
      </c>
      <c r="AS46" s="146">
        <f>FAED!L47</f>
        <v>0</v>
      </c>
      <c r="AT46" s="146">
        <f>CEAD!L47</f>
        <v>0</v>
      </c>
      <c r="AU46" s="146">
        <f>CEFID!L47</f>
        <v>0</v>
      </c>
      <c r="AV46" s="146">
        <f>CERES!L47</f>
        <v>3</v>
      </c>
      <c r="AW46" s="146">
        <f>CESFI!L47</f>
        <v>0</v>
      </c>
      <c r="AX46" s="146">
        <f>CCT!L47</f>
        <v>0</v>
      </c>
      <c r="AY46" s="146">
        <f>CEPLAN!L47</f>
        <v>0</v>
      </c>
      <c r="AZ46" s="146">
        <f>CEAVI!L47</f>
        <v>0</v>
      </c>
      <c r="BA46" s="146">
        <f>CAV!L47</f>
        <v>0</v>
      </c>
      <c r="BB46" s="146">
        <f>CEO!L47</f>
        <v>0</v>
      </c>
      <c r="BC46" s="147">
        <f>CESMO!L47</f>
        <v>0</v>
      </c>
      <c r="BD46" s="152">
        <f>IF('Reitoria-SETIC'!K47 = 0,0,'Reitoria-SETIC'!M47/'Reitoria-SETIC'!K47)</f>
        <v>0</v>
      </c>
      <c r="BE46" s="152">
        <f>IF('Reit - PROEX-PROPPG'!K47 = 0,0,'Reit - PROEX-PROPPG'!M47/'Reit - PROEX-PROPPG'!K47)</f>
        <v>0</v>
      </c>
      <c r="BF46" s="152">
        <f>IF('Reit - BU'!K47 = 0,0,'Reit - BU'!M47/'Reit - BU'!K47)</f>
        <v>0</v>
      </c>
      <c r="BG46" s="152">
        <f>IF(ESAG!K47 = 0,0,ESAG!M47/ESAG!K47)</f>
        <v>0</v>
      </c>
      <c r="BH46" s="152">
        <f>IF(CEART!K47 = 0,0,CEART!M47/CEART!K47)</f>
        <v>0</v>
      </c>
      <c r="BI46" s="152">
        <f>IF(FAED!K47 = 0,0,FAED!M47/FAED!K47)</f>
        <v>0</v>
      </c>
      <c r="BJ46" s="152">
        <f>IF(CEAD!K47 = 0,0,CEAD!M47/CEAD!K47)</f>
        <v>0</v>
      </c>
      <c r="BK46" s="152">
        <f>IF(CEFID!K47 = 0,0,CEFID!M47/CEFID!K47)</f>
        <v>0</v>
      </c>
      <c r="BL46" s="152">
        <f>IF(CERES!K47 = 0,0,CERES!M47/CERES!K47)</f>
        <v>1</v>
      </c>
      <c r="BM46" s="152">
        <f>IF(CESFI!K47 = 0,0,CESFI!M47/CESFI!K47)</f>
        <v>0</v>
      </c>
      <c r="BN46" s="152">
        <f>IF(CCT!K47 = 0,0,CCT!M47/CCT!K47)</f>
        <v>0</v>
      </c>
      <c r="BO46" s="152">
        <f>IF(CEPLAN!K47 = 0,0,CEPLAN!M47/CEPLAN!K47)</f>
        <v>0</v>
      </c>
      <c r="BP46" s="152">
        <f>IF(CEAVI!K47 = 0,0,CEAVI!M47/CEAVI!K47)</f>
        <v>0</v>
      </c>
      <c r="BQ46" s="152">
        <f>IF(CAV!K47 = 0,0,CAV!M47/CAV!K47)</f>
        <v>0</v>
      </c>
      <c r="BR46" s="152">
        <f>IF(CEO!K47 = 0,0,CEO!M47/CEO!K47)</f>
        <v>0</v>
      </c>
      <c r="BS46" s="152">
        <f>IF(CESMO!K47 = 0,0,CESMO!M47/CESMO!K47)</f>
        <v>0</v>
      </c>
    </row>
    <row r="47" spans="1:71" x14ac:dyDescent="0.2">
      <c r="A47" s="138">
        <v>86</v>
      </c>
      <c r="B47" s="145">
        <f>GESTOR!L48/GESTOR!J48</f>
        <v>1</v>
      </c>
      <c r="C47" s="129">
        <f>'(CARONA)'!W48/'(CARONA)'!G48</f>
        <v>2</v>
      </c>
      <c r="D47" s="130">
        <f>'(CARONA)'!J48/'(CARONA)'!G48</f>
        <v>0.33333333333333331</v>
      </c>
      <c r="E47" s="130">
        <f>'(CARONA)'!M48/'(CARONA)'!G48</f>
        <v>0.33333333333333331</v>
      </c>
      <c r="F47" s="130">
        <f>'(CARONA)'!P48/'(CARONA)'!G48</f>
        <v>0.33333333333333331</v>
      </c>
      <c r="G47" s="130">
        <f>'(CARONA)'!S48/'(CARONA)'!G48</f>
        <v>0.33333333333333331</v>
      </c>
      <c r="H47" s="131">
        <f>'Reitoria-SETIC'!O48</f>
        <v>0</v>
      </c>
      <c r="I47" s="131">
        <f>'Reit - PROEX-PROPPG'!O48</f>
        <v>0</v>
      </c>
      <c r="J47" s="131">
        <f>'Reit - BU'!O48</f>
        <v>0</v>
      </c>
      <c r="K47" s="131">
        <f>ESAG!O48</f>
        <v>0</v>
      </c>
      <c r="L47" s="131">
        <f>CEART!O48</f>
        <v>0</v>
      </c>
      <c r="M47" s="131">
        <f>FAED!O48</f>
        <v>0</v>
      </c>
      <c r="N47" s="131">
        <f>CEAD!O48</f>
        <v>0</v>
      </c>
      <c r="O47" s="131">
        <f>CEFID!O48</f>
        <v>0</v>
      </c>
      <c r="P47" s="131">
        <f>CERES!O48</f>
        <v>0</v>
      </c>
      <c r="Q47" s="131">
        <f>CESFI!O48</f>
        <v>0</v>
      </c>
      <c r="R47" s="131">
        <f>CCT!O48</f>
        <v>0</v>
      </c>
      <c r="S47" s="131">
        <f>CEPLAN!O48</f>
        <v>0</v>
      </c>
      <c r="T47" s="131">
        <f>CEAVI!O48</f>
        <v>0</v>
      </c>
      <c r="U47" s="131">
        <f>CAV!O48</f>
        <v>0</v>
      </c>
      <c r="V47" s="131">
        <f>CEO!O48</f>
        <v>0</v>
      </c>
      <c r="W47" s="131">
        <f>CESMO!O48</f>
        <v>0</v>
      </c>
      <c r="X47" s="132">
        <f>'Reitoria-SETIC'!S48</f>
        <v>0</v>
      </c>
      <c r="Y47" s="132">
        <f>'Reit - PROEX-PROPPG'!S48</f>
        <v>0</v>
      </c>
      <c r="Z47" s="132">
        <f>'Reit - BU'!S48</f>
        <v>0</v>
      </c>
      <c r="AA47" s="132">
        <f>ESAG!S48</f>
        <v>0</v>
      </c>
      <c r="AB47" s="132">
        <f>CEART!S48</f>
        <v>0</v>
      </c>
      <c r="AC47" s="132">
        <f>FAED!S48</f>
        <v>0</v>
      </c>
      <c r="AD47" s="132">
        <f>CEAD!S48</f>
        <v>0</v>
      </c>
      <c r="AE47" s="132">
        <f>CEFID!S48</f>
        <v>0</v>
      </c>
      <c r="AF47" s="132">
        <f>CERES!S48</f>
        <v>0</v>
      </c>
      <c r="AG47" s="132">
        <f>CESFI!S48</f>
        <v>0</v>
      </c>
      <c r="AH47" s="132">
        <f>CCT!S48</f>
        <v>0</v>
      </c>
      <c r="AI47" s="132">
        <f>CEPLAN!S48</f>
        <v>0</v>
      </c>
      <c r="AJ47" s="132">
        <f>CEAVI!S48</f>
        <v>0</v>
      </c>
      <c r="AK47" s="132">
        <f>CAV!S48</f>
        <v>0</v>
      </c>
      <c r="AL47" s="132">
        <f>CEO!S48</f>
        <v>0</v>
      </c>
      <c r="AM47" s="132">
        <f>CESMO!S48</f>
        <v>0</v>
      </c>
      <c r="AN47" s="146">
        <f>'Reitoria-SETIC'!L48</f>
        <v>0</v>
      </c>
      <c r="AO47" s="146">
        <f>'Reit - PROEX-PROPPG'!L48</f>
        <v>0</v>
      </c>
      <c r="AP47" s="146">
        <f>'Reit - BU'!L48</f>
        <v>0</v>
      </c>
      <c r="AQ47" s="146">
        <f>ESAG!L48</f>
        <v>0</v>
      </c>
      <c r="AR47" s="146">
        <f>CEART!L48</f>
        <v>0</v>
      </c>
      <c r="AS47" s="146">
        <f>FAED!L48</f>
        <v>0</v>
      </c>
      <c r="AT47" s="146">
        <f>CEAD!L48</f>
        <v>0</v>
      </c>
      <c r="AU47" s="146">
        <f>CEFID!L48</f>
        <v>0</v>
      </c>
      <c r="AV47" s="146">
        <f>CERES!L48</f>
        <v>3</v>
      </c>
      <c r="AW47" s="146">
        <f>CESFI!L48</f>
        <v>0</v>
      </c>
      <c r="AX47" s="146">
        <f>CCT!L48</f>
        <v>0</v>
      </c>
      <c r="AY47" s="146">
        <f>CEPLAN!L48</f>
        <v>0</v>
      </c>
      <c r="AZ47" s="146">
        <f>CEAVI!L48</f>
        <v>0</v>
      </c>
      <c r="BA47" s="146">
        <f>CAV!L48</f>
        <v>0</v>
      </c>
      <c r="BB47" s="146">
        <f>CEO!L48</f>
        <v>0</v>
      </c>
      <c r="BC47" s="147">
        <f>CESMO!L48</f>
        <v>0</v>
      </c>
      <c r="BD47" s="152">
        <f>IF('Reitoria-SETIC'!K48 = 0,0,'Reitoria-SETIC'!M48/'Reitoria-SETIC'!K48)</f>
        <v>0</v>
      </c>
      <c r="BE47" s="152">
        <f>IF('Reit - PROEX-PROPPG'!K48 = 0,0,'Reit - PROEX-PROPPG'!M48/'Reit - PROEX-PROPPG'!K48)</f>
        <v>0</v>
      </c>
      <c r="BF47" s="152">
        <f>IF('Reit - BU'!K48 = 0,0,'Reit - BU'!M48/'Reit - BU'!K48)</f>
        <v>0</v>
      </c>
      <c r="BG47" s="152">
        <f>IF(ESAG!K48 = 0,0,ESAG!M48/ESAG!K48)</f>
        <v>0</v>
      </c>
      <c r="BH47" s="152">
        <f>IF(CEART!K48 = 0,0,CEART!M48/CEART!K48)</f>
        <v>0</v>
      </c>
      <c r="BI47" s="152">
        <f>IF(FAED!K48 = 0,0,FAED!M48/FAED!K48)</f>
        <v>0</v>
      </c>
      <c r="BJ47" s="152">
        <f>IF(CEAD!K48 = 0,0,CEAD!M48/CEAD!K48)</f>
        <v>0</v>
      </c>
      <c r="BK47" s="152">
        <f>IF(CEFID!K48 = 0,0,CEFID!M48/CEFID!K48)</f>
        <v>0</v>
      </c>
      <c r="BL47" s="152">
        <f>IF(CERES!K48 = 0,0,CERES!M48/CERES!K48)</f>
        <v>1</v>
      </c>
      <c r="BM47" s="152">
        <f>IF(CESFI!K48 = 0,0,CESFI!M48/CESFI!K48)</f>
        <v>0</v>
      </c>
      <c r="BN47" s="152">
        <f>IF(CCT!K48 = 0,0,CCT!M48/CCT!K48)</f>
        <v>0</v>
      </c>
      <c r="BO47" s="152">
        <f>IF(CEPLAN!K48 = 0,0,CEPLAN!M48/CEPLAN!K48)</f>
        <v>0</v>
      </c>
      <c r="BP47" s="152">
        <f>IF(CEAVI!K48 = 0,0,CEAVI!M48/CEAVI!K48)</f>
        <v>0</v>
      </c>
      <c r="BQ47" s="152">
        <f>IF(CAV!K48 = 0,0,CAV!M48/CAV!K48)</f>
        <v>0</v>
      </c>
      <c r="BR47" s="152">
        <f>IF(CEO!K48 = 0,0,CEO!M48/CEO!K48)</f>
        <v>0</v>
      </c>
      <c r="BS47" s="152">
        <f>IF(CESMO!K48 = 0,0,CESMO!M48/CESMO!K48)</f>
        <v>0</v>
      </c>
    </row>
    <row r="48" spans="1:71" x14ac:dyDescent="0.2">
      <c r="A48" s="139">
        <v>87</v>
      </c>
      <c r="B48" s="148">
        <f>GESTOR!L49/GESTOR!J49</f>
        <v>1</v>
      </c>
      <c r="C48" s="129">
        <f>'(CARONA)'!W49/'(CARONA)'!G49</f>
        <v>2</v>
      </c>
      <c r="D48" s="130">
        <f>'(CARONA)'!J49/'(CARONA)'!G49</f>
        <v>0.4</v>
      </c>
      <c r="E48" s="130">
        <f>'(CARONA)'!M49/'(CARONA)'!G49</f>
        <v>0.4</v>
      </c>
      <c r="F48" s="130">
        <f>'(CARONA)'!P49/'(CARONA)'!G49</f>
        <v>0.4</v>
      </c>
      <c r="G48" s="130">
        <f>'(CARONA)'!S49/'(CARONA)'!G49</f>
        <v>0.4</v>
      </c>
      <c r="H48" s="131">
        <f>'Reitoria-SETIC'!O49</f>
        <v>0</v>
      </c>
      <c r="I48" s="131">
        <f>'Reit - PROEX-PROPPG'!O49</f>
        <v>0</v>
      </c>
      <c r="J48" s="131">
        <f>'Reit - BU'!O49</f>
        <v>0</v>
      </c>
      <c r="K48" s="131">
        <f>ESAG!O49</f>
        <v>0</v>
      </c>
      <c r="L48" s="131">
        <f>CEART!O49</f>
        <v>0</v>
      </c>
      <c r="M48" s="131">
        <f>FAED!O49</f>
        <v>0</v>
      </c>
      <c r="N48" s="131">
        <f>CEAD!O49</f>
        <v>0</v>
      </c>
      <c r="O48" s="131">
        <f>CEFID!O49</f>
        <v>0</v>
      </c>
      <c r="P48" s="131">
        <f>CERES!O49</f>
        <v>1</v>
      </c>
      <c r="Q48" s="131">
        <f>CESFI!O49</f>
        <v>0</v>
      </c>
      <c r="R48" s="131">
        <f>CCT!O49</f>
        <v>0</v>
      </c>
      <c r="S48" s="131">
        <f>CEPLAN!O49</f>
        <v>0</v>
      </c>
      <c r="T48" s="131">
        <f>CEAVI!O49</f>
        <v>0</v>
      </c>
      <c r="U48" s="131">
        <f>CAV!O49</f>
        <v>0</v>
      </c>
      <c r="V48" s="131">
        <f>CEO!O49</f>
        <v>0</v>
      </c>
      <c r="W48" s="131">
        <f>CESMO!O49</f>
        <v>0</v>
      </c>
      <c r="X48" s="132">
        <f>'Reitoria-SETIC'!S49</f>
        <v>0</v>
      </c>
      <c r="Y48" s="132">
        <f>'Reit - PROEX-PROPPG'!S49</f>
        <v>0</v>
      </c>
      <c r="Z48" s="132">
        <f>'Reit - BU'!S49</f>
        <v>0</v>
      </c>
      <c r="AA48" s="132">
        <f>ESAG!S49</f>
        <v>0</v>
      </c>
      <c r="AB48" s="132">
        <f>CEART!S49</f>
        <v>0</v>
      </c>
      <c r="AC48" s="132">
        <f>FAED!S49</f>
        <v>0</v>
      </c>
      <c r="AD48" s="132">
        <f>CEAD!S49</f>
        <v>0</v>
      </c>
      <c r="AE48" s="132">
        <f>CEFID!S49</f>
        <v>0</v>
      </c>
      <c r="AF48" s="132">
        <f>CERES!S49</f>
        <v>0</v>
      </c>
      <c r="AG48" s="132">
        <f>CESFI!S49</f>
        <v>0</v>
      </c>
      <c r="AH48" s="132">
        <f>CCT!S49</f>
        <v>0</v>
      </c>
      <c r="AI48" s="132">
        <f>CEPLAN!S49</f>
        <v>0</v>
      </c>
      <c r="AJ48" s="132">
        <f>CEAVI!S49</f>
        <v>0</v>
      </c>
      <c r="AK48" s="132">
        <f>CAV!S49</f>
        <v>0</v>
      </c>
      <c r="AL48" s="132">
        <f>CEO!S49</f>
        <v>0</v>
      </c>
      <c r="AM48" s="132">
        <f>CESMO!S49</f>
        <v>0</v>
      </c>
      <c r="AN48" s="146">
        <f>'Reitoria-SETIC'!L49</f>
        <v>0</v>
      </c>
      <c r="AO48" s="146">
        <f>'Reit - PROEX-PROPPG'!L49</f>
        <v>0</v>
      </c>
      <c r="AP48" s="146">
        <f>'Reit - BU'!L49</f>
        <v>0</v>
      </c>
      <c r="AQ48" s="146">
        <f>ESAG!L49</f>
        <v>0</v>
      </c>
      <c r="AR48" s="146">
        <f>CEART!L49</f>
        <v>0</v>
      </c>
      <c r="AS48" s="146">
        <f>FAED!L49</f>
        <v>0</v>
      </c>
      <c r="AT48" s="146">
        <f>CEAD!L49</f>
        <v>0</v>
      </c>
      <c r="AU48" s="146">
        <f>CEFID!L49</f>
        <v>0</v>
      </c>
      <c r="AV48" s="146">
        <f>CERES!L49</f>
        <v>5</v>
      </c>
      <c r="AW48" s="146">
        <f>CESFI!L49</f>
        <v>0</v>
      </c>
      <c r="AX48" s="146">
        <f>CCT!L49</f>
        <v>0</v>
      </c>
      <c r="AY48" s="146">
        <f>CEPLAN!L49</f>
        <v>0</v>
      </c>
      <c r="AZ48" s="146">
        <f>CEAVI!L49</f>
        <v>0</v>
      </c>
      <c r="BA48" s="146">
        <f>CAV!L49</f>
        <v>0</v>
      </c>
      <c r="BB48" s="146">
        <f>CEO!L49</f>
        <v>0</v>
      </c>
      <c r="BC48" s="147">
        <f>CESMO!L49</f>
        <v>0</v>
      </c>
      <c r="BD48" s="152">
        <f>IF('Reitoria-SETIC'!K49 = 0,0,'Reitoria-SETIC'!M49/'Reitoria-SETIC'!K49)</f>
        <v>0</v>
      </c>
      <c r="BE48" s="152">
        <f>IF('Reit - PROEX-PROPPG'!K49 = 0,0,'Reit - PROEX-PROPPG'!M49/'Reit - PROEX-PROPPG'!K49)</f>
        <v>0</v>
      </c>
      <c r="BF48" s="152">
        <f>IF('Reit - BU'!K49 = 0,0,'Reit - BU'!M49/'Reit - BU'!K49)</f>
        <v>0</v>
      </c>
      <c r="BG48" s="152">
        <f>IF(ESAG!K49 = 0,0,ESAG!M49/ESAG!K49)</f>
        <v>0</v>
      </c>
      <c r="BH48" s="152">
        <f>IF(CEART!K49 = 0,0,CEART!M49/CEART!K49)</f>
        <v>0</v>
      </c>
      <c r="BI48" s="152">
        <f>IF(FAED!K49 = 0,0,FAED!M49/FAED!K49)</f>
        <v>0</v>
      </c>
      <c r="BJ48" s="152">
        <f>IF(CEAD!K49 = 0,0,CEAD!M49/CEAD!K49)</f>
        <v>0</v>
      </c>
      <c r="BK48" s="152">
        <f>IF(CEFID!K49 = 0,0,CEFID!M49/CEFID!K49)</f>
        <v>0</v>
      </c>
      <c r="BL48" s="152">
        <f>IF(CERES!K49 = 0,0,CERES!M49/CERES!K49)</f>
        <v>1</v>
      </c>
      <c r="BM48" s="152">
        <f>IF(CESFI!K49 = 0,0,CESFI!M49/CESFI!K49)</f>
        <v>0</v>
      </c>
      <c r="BN48" s="152">
        <f>IF(CCT!K49 = 0,0,CCT!M49/CCT!K49)</f>
        <v>0</v>
      </c>
      <c r="BO48" s="152">
        <f>IF(CEPLAN!K49 = 0,0,CEPLAN!M49/CEPLAN!K49)</f>
        <v>0</v>
      </c>
      <c r="BP48" s="152">
        <f>IF(CEAVI!K49 = 0,0,CEAVI!M49/CEAVI!K49)</f>
        <v>0</v>
      </c>
      <c r="BQ48" s="152">
        <f>IF(CAV!K49 = 0,0,CAV!M49/CAV!K49)</f>
        <v>0</v>
      </c>
      <c r="BR48" s="152">
        <f>IF(CEO!K49 = 0,0,CEO!M49/CEO!K49)</f>
        <v>0</v>
      </c>
      <c r="BS48" s="152">
        <f>IF(CESMO!K49 = 0,0,CESMO!M49/CESMO!K49)</f>
        <v>0</v>
      </c>
    </row>
    <row r="49" spans="1:71" x14ac:dyDescent="0.2">
      <c r="A49" s="138">
        <v>89</v>
      </c>
      <c r="B49" s="145">
        <f>GESTOR!L50/GESTOR!J50</f>
        <v>0.765625</v>
      </c>
      <c r="C49" s="129">
        <f>'(CARONA)'!W50/'(CARONA)'!G50</f>
        <v>2</v>
      </c>
      <c r="D49" s="130">
        <f>'(CARONA)'!J50/'(CARONA)'!G50</f>
        <v>0.5</v>
      </c>
      <c r="E49" s="130">
        <f>'(CARONA)'!M50/'(CARONA)'!G50</f>
        <v>0.5</v>
      </c>
      <c r="F49" s="130">
        <f>'(CARONA)'!P50/'(CARONA)'!G50</f>
        <v>0.5</v>
      </c>
      <c r="G49" s="130">
        <f>'(CARONA)'!S50/'(CARONA)'!G50</f>
        <v>0.5</v>
      </c>
      <c r="H49" s="131">
        <f>'Reitoria-SETIC'!O50</f>
        <v>5</v>
      </c>
      <c r="I49" s="131">
        <f>'Reit - PROEX-PROPPG'!O50</f>
        <v>0</v>
      </c>
      <c r="J49" s="131">
        <f>'Reit - BU'!O50</f>
        <v>0</v>
      </c>
      <c r="K49" s="131">
        <f>ESAG!O50</f>
        <v>0</v>
      </c>
      <c r="L49" s="131">
        <f>CEART!O50</f>
        <v>0</v>
      </c>
      <c r="M49" s="131">
        <f>FAED!O50</f>
        <v>5</v>
      </c>
      <c r="N49" s="131">
        <f>CEAD!O50</f>
        <v>2</v>
      </c>
      <c r="O49" s="131">
        <f>CEFID!O50</f>
        <v>0</v>
      </c>
      <c r="P49" s="131">
        <f>CERES!O50</f>
        <v>3</v>
      </c>
      <c r="Q49" s="131">
        <f>CESFI!O50</f>
        <v>0</v>
      </c>
      <c r="R49" s="131">
        <f>CCT!O50</f>
        <v>0</v>
      </c>
      <c r="S49" s="131">
        <f>CEPLAN!O50</f>
        <v>0</v>
      </c>
      <c r="T49" s="131">
        <f>CEAVI!O50</f>
        <v>0</v>
      </c>
      <c r="U49" s="131">
        <f>CAV!O50</f>
        <v>0</v>
      </c>
      <c r="V49" s="131">
        <f>CEO!O50</f>
        <v>0</v>
      </c>
      <c r="W49" s="131">
        <f>CESMO!O50</f>
        <v>0</v>
      </c>
      <c r="X49" s="132">
        <f>'Reitoria-SETIC'!S50</f>
        <v>0</v>
      </c>
      <c r="Y49" s="132">
        <f>'Reit - PROEX-PROPPG'!S50</f>
        <v>0</v>
      </c>
      <c r="Z49" s="132">
        <f>'Reit - BU'!S50</f>
        <v>0</v>
      </c>
      <c r="AA49" s="132">
        <f>ESAG!S50</f>
        <v>0</v>
      </c>
      <c r="AB49" s="132">
        <f>CEART!S50</f>
        <v>0</v>
      </c>
      <c r="AC49" s="132">
        <f>FAED!S50</f>
        <v>10</v>
      </c>
      <c r="AD49" s="132">
        <f>CEAD!S50</f>
        <v>5</v>
      </c>
      <c r="AE49" s="132">
        <f>CEFID!S50</f>
        <v>0</v>
      </c>
      <c r="AF49" s="132">
        <f>CERES!S50</f>
        <v>0</v>
      </c>
      <c r="AG49" s="132">
        <f>CESFI!S50</f>
        <v>0</v>
      </c>
      <c r="AH49" s="132">
        <f>CCT!S50</f>
        <v>0</v>
      </c>
      <c r="AI49" s="132">
        <f>CEPLAN!S50</f>
        <v>0</v>
      </c>
      <c r="AJ49" s="132">
        <f>CEAVI!S50</f>
        <v>0</v>
      </c>
      <c r="AK49" s="132">
        <f>CAV!S50</f>
        <v>0</v>
      </c>
      <c r="AL49" s="132">
        <f>CEO!S50</f>
        <v>0</v>
      </c>
      <c r="AM49" s="132">
        <f>CESMO!S50</f>
        <v>0</v>
      </c>
      <c r="AN49" s="146">
        <f>'Reitoria-SETIC'!L50</f>
        <v>0</v>
      </c>
      <c r="AO49" s="146">
        <f>'Reit - PROEX-PROPPG'!L50</f>
        <v>0</v>
      </c>
      <c r="AP49" s="146">
        <f>'Reit - BU'!L50</f>
        <v>0</v>
      </c>
      <c r="AQ49" s="146">
        <f>ESAG!L50</f>
        <v>0</v>
      </c>
      <c r="AR49" s="146">
        <f>CEART!L50</f>
        <v>0</v>
      </c>
      <c r="AS49" s="146">
        <f>FAED!L50</f>
        <v>0</v>
      </c>
      <c r="AT49" s="146">
        <f>CEAD!L50</f>
        <v>5</v>
      </c>
      <c r="AU49" s="146">
        <f>CEFID!L50</f>
        <v>0</v>
      </c>
      <c r="AV49" s="146">
        <f>CERES!L50</f>
        <v>14</v>
      </c>
      <c r="AW49" s="146">
        <f>CESFI!L50</f>
        <v>5</v>
      </c>
      <c r="AX49" s="146">
        <f>CCT!L50</f>
        <v>0</v>
      </c>
      <c r="AY49" s="146">
        <f>CEPLAN!L50</f>
        <v>5</v>
      </c>
      <c r="AZ49" s="146">
        <f>CEAVI!L50</f>
        <v>20</v>
      </c>
      <c r="BA49" s="146">
        <f>CAV!L50</f>
        <v>0</v>
      </c>
      <c r="BB49" s="146">
        <f>CEO!L50</f>
        <v>0</v>
      </c>
      <c r="BC49" s="147">
        <f>CESMO!L50</f>
        <v>0</v>
      </c>
      <c r="BD49" s="152">
        <f>IF('Reitoria-SETIC'!K50 = 0,0,'Reitoria-SETIC'!M50/'Reitoria-SETIC'!K50)</f>
        <v>0</v>
      </c>
      <c r="BE49" s="152">
        <f>IF('Reit - PROEX-PROPPG'!K50 = 0,0,'Reit - PROEX-PROPPG'!M50/'Reit - PROEX-PROPPG'!K50)</f>
        <v>0</v>
      </c>
      <c r="BF49" s="152">
        <f>IF('Reit - BU'!K50 = 0,0,'Reit - BU'!M50/'Reit - BU'!K50)</f>
        <v>0</v>
      </c>
      <c r="BG49" s="152">
        <f>IF(ESAG!K50 = 0,0,ESAG!M50/ESAG!K50)</f>
        <v>0</v>
      </c>
      <c r="BH49" s="152">
        <f>IF(CEART!K50 = 0,0,CEART!M50/CEART!K50)</f>
        <v>0</v>
      </c>
      <c r="BI49" s="152">
        <f>IF(FAED!K50 = 0,0,FAED!M50/FAED!K50)</f>
        <v>0</v>
      </c>
      <c r="BJ49" s="152">
        <f>IF(CEAD!K50 = 0,0,CEAD!M50/CEAD!K50)</f>
        <v>0.5</v>
      </c>
      <c r="BK49" s="152">
        <f>IF(CEFID!K50 = 0,0,CEFID!M50/CEFID!K50)</f>
        <v>0</v>
      </c>
      <c r="BL49" s="152">
        <f>IF(CERES!K50 = 0,0,CERES!M50/CERES!K50)</f>
        <v>1</v>
      </c>
      <c r="BM49" s="152">
        <f>IF(CESFI!K50 = 0,0,CESFI!M50/CESFI!K50)</f>
        <v>0</v>
      </c>
      <c r="BN49" s="152">
        <f>IF(CCT!K50 = 0,0,CCT!M50/CCT!K50)</f>
        <v>0</v>
      </c>
      <c r="BO49" s="152">
        <f>IF(CEPLAN!K50 = 0,0,CEPLAN!M50/CEPLAN!K50)</f>
        <v>0</v>
      </c>
      <c r="BP49" s="152">
        <f>IF(CEAVI!K50 = 0,0,CEAVI!M50/CEAVI!K50)</f>
        <v>0</v>
      </c>
      <c r="BQ49" s="152">
        <f>IF(CAV!K50 = 0,0,CAV!M50/CAV!K50)</f>
        <v>0</v>
      </c>
      <c r="BR49" s="152">
        <f>IF(CEO!K50 = 0,0,CEO!M50/CEO!K50)</f>
        <v>0</v>
      </c>
      <c r="BS49" s="152">
        <f>IF(CESMO!K50 = 0,0,CESMO!M50/CESMO!K50)</f>
        <v>0</v>
      </c>
    </row>
    <row r="50" spans="1:71" x14ac:dyDescent="0.2">
      <c r="A50" s="139">
        <v>90</v>
      </c>
      <c r="B50" s="148">
        <f>GESTOR!L51/GESTOR!J51</f>
        <v>0.5892857142857143</v>
      </c>
      <c r="C50" s="129">
        <f>'(CARONA)'!W51/'(CARONA)'!G51</f>
        <v>2</v>
      </c>
      <c r="D50" s="130">
        <f>'(CARONA)'!J51/'(CARONA)'!G51</f>
        <v>0.5</v>
      </c>
      <c r="E50" s="130">
        <f>'(CARONA)'!M51/'(CARONA)'!G51</f>
        <v>0.5</v>
      </c>
      <c r="F50" s="130">
        <f>'(CARONA)'!P51/'(CARONA)'!G51</f>
        <v>0.5</v>
      </c>
      <c r="G50" s="130">
        <f>'(CARONA)'!S51/'(CARONA)'!G51</f>
        <v>0.5</v>
      </c>
      <c r="H50" s="131">
        <f>'Reitoria-SETIC'!O51</f>
        <v>5</v>
      </c>
      <c r="I50" s="131">
        <f>'Reit - PROEX-PROPPG'!O51</f>
        <v>0</v>
      </c>
      <c r="J50" s="131">
        <f>'Reit - BU'!O51</f>
        <v>0</v>
      </c>
      <c r="K50" s="131">
        <f>ESAG!O51</f>
        <v>0</v>
      </c>
      <c r="L50" s="131">
        <f>CEART!O51</f>
        <v>0</v>
      </c>
      <c r="M50" s="131">
        <f>FAED!O51</f>
        <v>5</v>
      </c>
      <c r="N50" s="131">
        <f>CEAD!O51</f>
        <v>2</v>
      </c>
      <c r="O50" s="131">
        <f>CEFID!O51</f>
        <v>0</v>
      </c>
      <c r="P50" s="131">
        <f>CERES!O51</f>
        <v>1</v>
      </c>
      <c r="Q50" s="131">
        <f>CESFI!O51</f>
        <v>0</v>
      </c>
      <c r="R50" s="131">
        <f>CCT!O51</f>
        <v>0</v>
      </c>
      <c r="S50" s="131">
        <f>CEPLAN!O51</f>
        <v>0</v>
      </c>
      <c r="T50" s="131">
        <f>CEAVI!O51</f>
        <v>0</v>
      </c>
      <c r="U50" s="131">
        <f>CAV!O51</f>
        <v>0</v>
      </c>
      <c r="V50" s="131">
        <f>CEO!O51</f>
        <v>0</v>
      </c>
      <c r="W50" s="131">
        <f>CESMO!O51</f>
        <v>0</v>
      </c>
      <c r="X50" s="132">
        <f>'Reitoria-SETIC'!S51</f>
        <v>0</v>
      </c>
      <c r="Y50" s="132">
        <f>'Reit - PROEX-PROPPG'!S51</f>
        <v>0</v>
      </c>
      <c r="Z50" s="132">
        <f>'Reit - BU'!S51</f>
        <v>0</v>
      </c>
      <c r="AA50" s="132">
        <f>ESAG!S51</f>
        <v>0</v>
      </c>
      <c r="AB50" s="132">
        <f>CEART!S51</f>
        <v>0</v>
      </c>
      <c r="AC50" s="132">
        <f>FAED!S51</f>
        <v>18</v>
      </c>
      <c r="AD50" s="132">
        <f>CEAD!S51</f>
        <v>5</v>
      </c>
      <c r="AE50" s="132">
        <f>CEFID!S51</f>
        <v>0</v>
      </c>
      <c r="AF50" s="132">
        <f>CERES!S51</f>
        <v>0</v>
      </c>
      <c r="AG50" s="132">
        <f>CESFI!S51</f>
        <v>0</v>
      </c>
      <c r="AH50" s="132">
        <f>CCT!S51</f>
        <v>0</v>
      </c>
      <c r="AI50" s="132">
        <f>CEPLAN!S51</f>
        <v>0</v>
      </c>
      <c r="AJ50" s="132">
        <f>CEAVI!S51</f>
        <v>0</v>
      </c>
      <c r="AK50" s="132">
        <f>CAV!S51</f>
        <v>0</v>
      </c>
      <c r="AL50" s="132">
        <f>CEO!S51</f>
        <v>0</v>
      </c>
      <c r="AM50" s="132">
        <f>CESMO!S51</f>
        <v>0</v>
      </c>
      <c r="AN50" s="146">
        <f>'Reitoria-SETIC'!L51</f>
        <v>0</v>
      </c>
      <c r="AO50" s="146">
        <f>'Reit - PROEX-PROPPG'!L51</f>
        <v>0</v>
      </c>
      <c r="AP50" s="146">
        <f>'Reit - BU'!L51</f>
        <v>0</v>
      </c>
      <c r="AQ50" s="146">
        <f>ESAG!L51</f>
        <v>0</v>
      </c>
      <c r="AR50" s="146">
        <f>CEART!L51</f>
        <v>0</v>
      </c>
      <c r="AS50" s="146">
        <f>FAED!L51</f>
        <v>0</v>
      </c>
      <c r="AT50" s="146">
        <f>CEAD!L51</f>
        <v>5</v>
      </c>
      <c r="AU50" s="146">
        <f>CEFID!L51</f>
        <v>0</v>
      </c>
      <c r="AV50" s="146">
        <f>CERES!L51</f>
        <v>4</v>
      </c>
      <c r="AW50" s="146">
        <f>CESFI!L51</f>
        <v>2</v>
      </c>
      <c r="AX50" s="146">
        <f>CCT!L51</f>
        <v>2</v>
      </c>
      <c r="AY50" s="146">
        <f>CEPLAN!L51</f>
        <v>0</v>
      </c>
      <c r="AZ50" s="146">
        <f>CEAVI!L51</f>
        <v>20</v>
      </c>
      <c r="BA50" s="146">
        <f>CAV!L51</f>
        <v>0</v>
      </c>
      <c r="BB50" s="146">
        <f>CEO!L51</f>
        <v>0</v>
      </c>
      <c r="BC50" s="147">
        <f>CESMO!L51</f>
        <v>0</v>
      </c>
      <c r="BD50" s="152">
        <f>IF('Reitoria-SETIC'!K51 = 0,0,'Reitoria-SETIC'!M51/'Reitoria-SETIC'!K51)</f>
        <v>0</v>
      </c>
      <c r="BE50" s="152">
        <f>IF('Reit - PROEX-PROPPG'!K51 = 0,0,'Reit - PROEX-PROPPG'!M51/'Reit - PROEX-PROPPG'!K51)</f>
        <v>0</v>
      </c>
      <c r="BF50" s="152">
        <f>IF('Reit - BU'!K51 = 0,0,'Reit - BU'!M51/'Reit - BU'!K51)</f>
        <v>0</v>
      </c>
      <c r="BG50" s="152">
        <f>IF(ESAG!K51 = 0,0,ESAG!M51/ESAG!K51)</f>
        <v>0</v>
      </c>
      <c r="BH50" s="152">
        <f>IF(CEART!K51 = 0,0,CEART!M51/CEART!K51)</f>
        <v>0</v>
      </c>
      <c r="BI50" s="152">
        <f>IF(FAED!K51 = 0,0,FAED!M51/FAED!K51)</f>
        <v>0</v>
      </c>
      <c r="BJ50" s="152">
        <f>IF(CEAD!K51 = 0,0,CEAD!M51/CEAD!K51)</f>
        <v>0.5</v>
      </c>
      <c r="BK50" s="152">
        <f>IF(CEFID!K51 = 0,0,CEFID!M51/CEFID!K51)</f>
        <v>0</v>
      </c>
      <c r="BL50" s="152">
        <f>IF(CERES!K51 = 0,0,CERES!M51/CERES!K51)</f>
        <v>1</v>
      </c>
      <c r="BM50" s="152">
        <f>IF(CESFI!K51 = 0,0,CESFI!M51/CESFI!K51)</f>
        <v>0</v>
      </c>
      <c r="BN50" s="152">
        <f>IF(CCT!K51 = 0,0,CCT!M51/CCT!K51)</f>
        <v>1</v>
      </c>
      <c r="BO50" s="152">
        <f>IF(CEPLAN!K51 = 0,0,CEPLAN!M51/CEPLAN!K51)</f>
        <v>0</v>
      </c>
      <c r="BP50" s="152">
        <f>IF(CEAVI!K51 = 0,0,CEAVI!M51/CEAVI!K51)</f>
        <v>0</v>
      </c>
      <c r="BQ50" s="152">
        <f>IF(CAV!K51 = 0,0,CAV!M51/CAV!K51)</f>
        <v>0</v>
      </c>
      <c r="BR50" s="152">
        <f>IF(CEO!K51 = 0,0,CEO!M51/CEO!K51)</f>
        <v>0</v>
      </c>
      <c r="BS50" s="152">
        <f>IF(CESMO!K51 = 0,0,CESMO!M51/CESMO!K51)</f>
        <v>0</v>
      </c>
    </row>
    <row r="51" spans="1:71" x14ac:dyDescent="0.2">
      <c r="A51" s="138">
        <v>91</v>
      </c>
      <c r="B51" s="145">
        <f>GESTOR!L52/GESTOR!J52</f>
        <v>0.91803278688524592</v>
      </c>
      <c r="C51" s="129">
        <f>'(CARONA)'!W52/'(CARONA)'!G52</f>
        <v>2</v>
      </c>
      <c r="D51" s="130">
        <f>'(CARONA)'!J52/'(CARONA)'!G52</f>
        <v>0.5</v>
      </c>
      <c r="E51" s="130">
        <f>'(CARONA)'!M52/'(CARONA)'!G52</f>
        <v>0.5</v>
      </c>
      <c r="F51" s="130">
        <f>'(CARONA)'!P52/'(CARONA)'!G52</f>
        <v>0.5</v>
      </c>
      <c r="G51" s="130">
        <f>'(CARONA)'!S52/'(CARONA)'!G52</f>
        <v>0.5</v>
      </c>
      <c r="H51" s="131">
        <f>'Reitoria-SETIC'!O52</f>
        <v>5</v>
      </c>
      <c r="I51" s="131">
        <f>'Reit - PROEX-PROPPG'!O52</f>
        <v>0</v>
      </c>
      <c r="J51" s="131">
        <f>'Reit - BU'!O52</f>
        <v>0</v>
      </c>
      <c r="K51" s="131">
        <f>ESAG!O52</f>
        <v>0</v>
      </c>
      <c r="L51" s="131">
        <f>CEART!O52</f>
        <v>0</v>
      </c>
      <c r="M51" s="131">
        <f>FAED!O52</f>
        <v>5</v>
      </c>
      <c r="N51" s="131">
        <f>CEAD!O52</f>
        <v>2</v>
      </c>
      <c r="O51" s="131">
        <f>CEFID!O52</f>
        <v>0</v>
      </c>
      <c r="P51" s="131">
        <f>CERES!O52</f>
        <v>3</v>
      </c>
      <c r="Q51" s="131">
        <f>CESFI!O52</f>
        <v>0</v>
      </c>
      <c r="R51" s="131">
        <f>CCT!O52</f>
        <v>14</v>
      </c>
      <c r="S51" s="131">
        <f>CEPLAN!O52</f>
        <v>0</v>
      </c>
      <c r="T51" s="131">
        <f>CEAVI!O52</f>
        <v>0</v>
      </c>
      <c r="U51" s="131">
        <f>CAV!O52</f>
        <v>0</v>
      </c>
      <c r="V51" s="131">
        <f>CEO!O52</f>
        <v>0</v>
      </c>
      <c r="W51" s="131">
        <f>CESMO!O52</f>
        <v>0</v>
      </c>
      <c r="X51" s="132">
        <f>'Reitoria-SETIC'!S52</f>
        <v>0</v>
      </c>
      <c r="Y51" s="132">
        <f>'Reit - PROEX-PROPPG'!S52</f>
        <v>0</v>
      </c>
      <c r="Z51" s="132">
        <f>'Reit - BU'!S52</f>
        <v>0</v>
      </c>
      <c r="AA51" s="132">
        <f>ESAG!S52</f>
        <v>0</v>
      </c>
      <c r="AB51" s="132">
        <f>CEART!S52</f>
        <v>0</v>
      </c>
      <c r="AC51" s="132">
        <f>FAED!S52</f>
        <v>10</v>
      </c>
      <c r="AD51" s="132">
        <f>CEAD!S52</f>
        <v>0</v>
      </c>
      <c r="AE51" s="132">
        <f>CEFID!S52</f>
        <v>0</v>
      </c>
      <c r="AF51" s="132">
        <f>CERES!S52</f>
        <v>0</v>
      </c>
      <c r="AG51" s="132">
        <f>CESFI!S52</f>
        <v>0</v>
      </c>
      <c r="AH51" s="132">
        <f>CCT!S52</f>
        <v>0</v>
      </c>
      <c r="AI51" s="132">
        <f>CEPLAN!S52</f>
        <v>0</v>
      </c>
      <c r="AJ51" s="132">
        <f>CEAVI!S52</f>
        <v>0</v>
      </c>
      <c r="AK51" s="132">
        <f>CAV!S52</f>
        <v>0</v>
      </c>
      <c r="AL51" s="132">
        <f>CEO!S52</f>
        <v>0</v>
      </c>
      <c r="AM51" s="132">
        <f>CESMO!S52</f>
        <v>0</v>
      </c>
      <c r="AN51" s="146">
        <f>'Reitoria-SETIC'!L52</f>
        <v>0</v>
      </c>
      <c r="AO51" s="146">
        <f>'Reit - PROEX-PROPPG'!L52</f>
        <v>0</v>
      </c>
      <c r="AP51" s="146">
        <f>'Reit - BU'!L52</f>
        <v>0</v>
      </c>
      <c r="AQ51" s="146">
        <f>ESAG!L52</f>
        <v>0</v>
      </c>
      <c r="AR51" s="146">
        <f>CEART!L52</f>
        <v>0</v>
      </c>
      <c r="AS51" s="146">
        <f>FAED!L52</f>
        <v>0</v>
      </c>
      <c r="AT51" s="146">
        <f>CEAD!L52</f>
        <v>10</v>
      </c>
      <c r="AU51" s="146">
        <f>CEFID!L52</f>
        <v>0</v>
      </c>
      <c r="AV51" s="146">
        <f>CERES!L52</f>
        <v>14</v>
      </c>
      <c r="AW51" s="146">
        <f>CESFI!L52</f>
        <v>5</v>
      </c>
      <c r="AX51" s="146">
        <f>CCT!L52</f>
        <v>58</v>
      </c>
      <c r="AY51" s="146">
        <f>CEPLAN!L52</f>
        <v>5</v>
      </c>
      <c r="AZ51" s="146">
        <f>CEAVI!L52</f>
        <v>20</v>
      </c>
      <c r="BA51" s="146">
        <f>CAV!L52</f>
        <v>0</v>
      </c>
      <c r="BB51" s="146">
        <f>CEO!L52</f>
        <v>0</v>
      </c>
      <c r="BC51" s="147">
        <f>CESMO!L52</f>
        <v>0</v>
      </c>
      <c r="BD51" s="152">
        <f>IF('Reitoria-SETIC'!K52 = 0,0,'Reitoria-SETIC'!M52/'Reitoria-SETIC'!K52)</f>
        <v>0</v>
      </c>
      <c r="BE51" s="152">
        <f>IF('Reit - PROEX-PROPPG'!K52 = 0,0,'Reit - PROEX-PROPPG'!M52/'Reit - PROEX-PROPPG'!K52)</f>
        <v>0</v>
      </c>
      <c r="BF51" s="152">
        <f>IF('Reit - BU'!K52 = 0,0,'Reit - BU'!M52/'Reit - BU'!K52)</f>
        <v>0</v>
      </c>
      <c r="BG51" s="152">
        <f>IF(ESAG!K52 = 0,0,ESAG!M52/ESAG!K52)</f>
        <v>0</v>
      </c>
      <c r="BH51" s="152">
        <f>IF(CEART!K52 = 0,0,CEART!M52/CEART!K52)</f>
        <v>0</v>
      </c>
      <c r="BI51" s="152">
        <f>IF(FAED!K52 = 0,0,FAED!M52/FAED!K52)</f>
        <v>0</v>
      </c>
      <c r="BJ51" s="152">
        <f>IF(CEAD!K52 = 0,0,CEAD!M52/CEAD!K52)</f>
        <v>1</v>
      </c>
      <c r="BK51" s="152">
        <f>IF(CEFID!K52 = 0,0,CEFID!M52/CEFID!K52)</f>
        <v>0</v>
      </c>
      <c r="BL51" s="152">
        <f>IF(CERES!K52 = 0,0,CERES!M52/CERES!K52)</f>
        <v>1</v>
      </c>
      <c r="BM51" s="152">
        <f>IF(CESFI!K52 = 0,0,CESFI!M52/CESFI!K52)</f>
        <v>0</v>
      </c>
      <c r="BN51" s="152">
        <f>IF(CCT!K52 = 0,0,CCT!M52/CCT!K52)</f>
        <v>1</v>
      </c>
      <c r="BO51" s="152">
        <f>IF(CEPLAN!K52 = 0,0,CEPLAN!M52/CEPLAN!K52)</f>
        <v>0</v>
      </c>
      <c r="BP51" s="152">
        <f>IF(CEAVI!K52 = 0,0,CEAVI!M52/CEAVI!K52)</f>
        <v>0</v>
      </c>
      <c r="BQ51" s="152">
        <f>IF(CAV!K52 = 0,0,CAV!M52/CAV!K52)</f>
        <v>0</v>
      </c>
      <c r="BR51" s="152">
        <f>IF(CEO!K52 = 0,0,CEO!M52/CEO!K52)</f>
        <v>0</v>
      </c>
      <c r="BS51" s="152">
        <f>IF(CESMO!K52 = 0,0,CESMO!M52/CESMO!K52)</f>
        <v>0</v>
      </c>
    </row>
    <row r="52" spans="1:71" x14ac:dyDescent="0.2">
      <c r="A52" s="139">
        <v>92</v>
      </c>
      <c r="B52" s="148">
        <f>GESTOR!L53/GESTOR!J53</f>
        <v>0.62962962962962965</v>
      </c>
      <c r="C52" s="129">
        <f>'(CARONA)'!W53/'(CARONA)'!G53</f>
        <v>2</v>
      </c>
      <c r="D52" s="130">
        <f>'(CARONA)'!J53/'(CARONA)'!G53</f>
        <v>0.5</v>
      </c>
      <c r="E52" s="130">
        <f>'(CARONA)'!M53/'(CARONA)'!G53</f>
        <v>0.5</v>
      </c>
      <c r="F52" s="130">
        <f>'(CARONA)'!P53/'(CARONA)'!G53</f>
        <v>0.5</v>
      </c>
      <c r="G52" s="130">
        <f>'(CARONA)'!S53/'(CARONA)'!G53</f>
        <v>0.5</v>
      </c>
      <c r="H52" s="131">
        <f>'Reitoria-SETIC'!O53</f>
        <v>5</v>
      </c>
      <c r="I52" s="131">
        <f>'Reit - PROEX-PROPPG'!O53</f>
        <v>0</v>
      </c>
      <c r="J52" s="131">
        <f>'Reit - BU'!O53</f>
        <v>0</v>
      </c>
      <c r="K52" s="131">
        <f>ESAG!O53</f>
        <v>0</v>
      </c>
      <c r="L52" s="131">
        <f>CEART!O53</f>
        <v>0</v>
      </c>
      <c r="M52" s="131">
        <f>FAED!O53</f>
        <v>5</v>
      </c>
      <c r="N52" s="131">
        <f>CEAD!O53</f>
        <v>2</v>
      </c>
      <c r="O52" s="131">
        <f>CEFID!O53</f>
        <v>0</v>
      </c>
      <c r="P52" s="131">
        <f>CERES!O53</f>
        <v>1</v>
      </c>
      <c r="Q52" s="131">
        <f>CESFI!O53</f>
        <v>0</v>
      </c>
      <c r="R52" s="131">
        <f>CCT!O53</f>
        <v>0</v>
      </c>
      <c r="S52" s="131">
        <f>CEPLAN!O53</f>
        <v>0</v>
      </c>
      <c r="T52" s="131">
        <f>CEAVI!O53</f>
        <v>0</v>
      </c>
      <c r="U52" s="131">
        <f>CAV!O53</f>
        <v>0</v>
      </c>
      <c r="V52" s="131">
        <f>CEO!O53</f>
        <v>0</v>
      </c>
      <c r="W52" s="131">
        <f>CESMO!O53</f>
        <v>0</v>
      </c>
      <c r="X52" s="132">
        <f>'Reitoria-SETIC'!S53</f>
        <v>0</v>
      </c>
      <c r="Y52" s="132">
        <f>'Reit - PROEX-PROPPG'!S53</f>
        <v>0</v>
      </c>
      <c r="Z52" s="132">
        <f>'Reit - BU'!S53</f>
        <v>0</v>
      </c>
      <c r="AA52" s="132">
        <f>ESAG!S53</f>
        <v>0</v>
      </c>
      <c r="AB52" s="132">
        <f>CEART!S53</f>
        <v>0</v>
      </c>
      <c r="AC52" s="132">
        <f>FAED!S53</f>
        <v>20</v>
      </c>
      <c r="AD52" s="132">
        <f>CEAD!S53</f>
        <v>0</v>
      </c>
      <c r="AE52" s="132">
        <f>CEFID!S53</f>
        <v>0</v>
      </c>
      <c r="AF52" s="132">
        <f>CERES!S53</f>
        <v>0</v>
      </c>
      <c r="AG52" s="132">
        <f>CESFI!S53</f>
        <v>0</v>
      </c>
      <c r="AH52" s="132">
        <f>CCT!S53</f>
        <v>0</v>
      </c>
      <c r="AI52" s="132">
        <f>CEPLAN!S53</f>
        <v>0</v>
      </c>
      <c r="AJ52" s="132">
        <f>CEAVI!S53</f>
        <v>0</v>
      </c>
      <c r="AK52" s="132">
        <f>CAV!S53</f>
        <v>0</v>
      </c>
      <c r="AL52" s="132">
        <f>CEO!S53</f>
        <v>0</v>
      </c>
      <c r="AM52" s="132">
        <f>CESMO!S53</f>
        <v>0</v>
      </c>
      <c r="AN52" s="146">
        <f>'Reitoria-SETIC'!L53</f>
        <v>0</v>
      </c>
      <c r="AO52" s="146">
        <f>'Reit - PROEX-PROPPG'!L53</f>
        <v>0</v>
      </c>
      <c r="AP52" s="146">
        <f>'Reit - BU'!L53</f>
        <v>0</v>
      </c>
      <c r="AQ52" s="146">
        <f>ESAG!L53</f>
        <v>0</v>
      </c>
      <c r="AR52" s="146">
        <f>CEART!L53</f>
        <v>0</v>
      </c>
      <c r="AS52" s="146">
        <f>FAED!L53</f>
        <v>0</v>
      </c>
      <c r="AT52" s="146">
        <f>CEAD!L53</f>
        <v>10</v>
      </c>
      <c r="AU52" s="146">
        <f>CEFID!L53</f>
        <v>0</v>
      </c>
      <c r="AV52" s="146">
        <f>CERES!L53</f>
        <v>4</v>
      </c>
      <c r="AW52" s="146">
        <f>CESFI!L53</f>
        <v>0</v>
      </c>
      <c r="AX52" s="146">
        <f>CCT!L53</f>
        <v>0</v>
      </c>
      <c r="AY52" s="146">
        <f>CEPLAN!L53</f>
        <v>0</v>
      </c>
      <c r="AZ52" s="146">
        <f>CEAVI!L53</f>
        <v>20</v>
      </c>
      <c r="BA52" s="146">
        <f>CAV!L53</f>
        <v>0</v>
      </c>
      <c r="BB52" s="146">
        <f>CEO!L53</f>
        <v>0</v>
      </c>
      <c r="BC52" s="147">
        <f>CESMO!L53</f>
        <v>0</v>
      </c>
      <c r="BD52" s="152">
        <f>IF('Reitoria-SETIC'!K53 = 0,0,'Reitoria-SETIC'!M53/'Reitoria-SETIC'!K53)</f>
        <v>0</v>
      </c>
      <c r="BE52" s="152">
        <f>IF('Reit - PROEX-PROPPG'!K53 = 0,0,'Reit - PROEX-PROPPG'!M53/'Reit - PROEX-PROPPG'!K53)</f>
        <v>0</v>
      </c>
      <c r="BF52" s="152">
        <f>IF('Reit - BU'!K53 = 0,0,'Reit - BU'!M53/'Reit - BU'!K53)</f>
        <v>0</v>
      </c>
      <c r="BG52" s="152">
        <f>IF(ESAG!K53 = 0,0,ESAG!M53/ESAG!K53)</f>
        <v>0</v>
      </c>
      <c r="BH52" s="152">
        <f>IF(CEART!K53 = 0,0,CEART!M53/CEART!K53)</f>
        <v>0</v>
      </c>
      <c r="BI52" s="152">
        <f>IF(FAED!K53 = 0,0,FAED!M53/FAED!K53)</f>
        <v>0</v>
      </c>
      <c r="BJ52" s="152">
        <f>IF(CEAD!K53 = 0,0,CEAD!M53/CEAD!K53)</f>
        <v>1</v>
      </c>
      <c r="BK52" s="152">
        <f>IF(CEFID!K53 = 0,0,CEFID!M53/CEFID!K53)</f>
        <v>0</v>
      </c>
      <c r="BL52" s="152">
        <f>IF(CERES!K53 = 0,0,CERES!M53/CERES!K53)</f>
        <v>1</v>
      </c>
      <c r="BM52" s="152">
        <f>IF(CESFI!K53 = 0,0,CESFI!M53/CESFI!K53)</f>
        <v>0</v>
      </c>
      <c r="BN52" s="152">
        <f>IF(CCT!K53 = 0,0,CCT!M53/CCT!K53)</f>
        <v>0</v>
      </c>
      <c r="BO52" s="152">
        <f>IF(CEPLAN!K53 = 0,0,CEPLAN!M53/CEPLAN!K53)</f>
        <v>0</v>
      </c>
      <c r="BP52" s="152">
        <f>IF(CEAVI!K53 = 0,0,CEAVI!M53/CEAVI!K53)</f>
        <v>0</v>
      </c>
      <c r="BQ52" s="152">
        <f>IF(CAV!K53 = 0,0,CAV!M53/CAV!K53)</f>
        <v>0</v>
      </c>
      <c r="BR52" s="152">
        <f>IF(CEO!K53 = 0,0,CEO!M53/CEO!K53)</f>
        <v>0</v>
      </c>
      <c r="BS52" s="152">
        <f>IF(CESMO!K53 = 0,0,CESMO!M53/CESMO!K53)</f>
        <v>0</v>
      </c>
    </row>
    <row r="53" spans="1:71" x14ac:dyDescent="0.2">
      <c r="A53" s="138">
        <v>93</v>
      </c>
      <c r="B53" s="145">
        <f>GESTOR!L54/GESTOR!J54</f>
        <v>0.53703703703703709</v>
      </c>
      <c r="C53" s="129">
        <f>'(CARONA)'!W54/'(CARONA)'!G54</f>
        <v>2</v>
      </c>
      <c r="D53" s="130">
        <f>'(CARONA)'!J54/'(CARONA)'!G54</f>
        <v>0.5</v>
      </c>
      <c r="E53" s="130">
        <f>'(CARONA)'!M54/'(CARONA)'!G54</f>
        <v>0.5</v>
      </c>
      <c r="F53" s="130">
        <f>'(CARONA)'!P54/'(CARONA)'!G54</f>
        <v>0.5</v>
      </c>
      <c r="G53" s="130">
        <f>'(CARONA)'!S54/'(CARONA)'!G54</f>
        <v>0.5</v>
      </c>
      <c r="H53" s="131">
        <f>'Reitoria-SETIC'!O54</f>
        <v>5</v>
      </c>
      <c r="I53" s="131">
        <f>'Reit - PROEX-PROPPG'!O54</f>
        <v>0</v>
      </c>
      <c r="J53" s="131">
        <f>'Reit - BU'!O54</f>
        <v>0</v>
      </c>
      <c r="K53" s="131">
        <f>ESAG!O54</f>
        <v>0</v>
      </c>
      <c r="L53" s="131">
        <f>CEART!O54</f>
        <v>0</v>
      </c>
      <c r="M53" s="131">
        <f>FAED!O54</f>
        <v>5</v>
      </c>
      <c r="N53" s="131">
        <f>CEAD!O54</f>
        <v>2</v>
      </c>
      <c r="O53" s="131">
        <f>CEFID!O54</f>
        <v>0</v>
      </c>
      <c r="P53" s="131">
        <f>CERES!O54</f>
        <v>1</v>
      </c>
      <c r="Q53" s="131">
        <f>CESFI!O54</f>
        <v>0</v>
      </c>
      <c r="R53" s="131">
        <f>CCT!O54</f>
        <v>0</v>
      </c>
      <c r="S53" s="131">
        <f>CEPLAN!O54</f>
        <v>0</v>
      </c>
      <c r="T53" s="131">
        <f>CEAVI!O54</f>
        <v>0</v>
      </c>
      <c r="U53" s="131">
        <f>CAV!O54</f>
        <v>0</v>
      </c>
      <c r="V53" s="131">
        <f>CEO!O54</f>
        <v>0</v>
      </c>
      <c r="W53" s="131">
        <f>CESMO!O54</f>
        <v>0</v>
      </c>
      <c r="X53" s="132">
        <f>'Reitoria-SETIC'!S54</f>
        <v>0</v>
      </c>
      <c r="Y53" s="132">
        <f>'Reit - PROEX-PROPPG'!S54</f>
        <v>0</v>
      </c>
      <c r="Z53" s="132">
        <f>'Reit - BU'!S54</f>
        <v>0</v>
      </c>
      <c r="AA53" s="132">
        <f>ESAG!S54</f>
        <v>0</v>
      </c>
      <c r="AB53" s="132">
        <f>CEART!S54</f>
        <v>0</v>
      </c>
      <c r="AC53" s="132">
        <f>FAED!S54</f>
        <v>20</v>
      </c>
      <c r="AD53" s="132">
        <f>CEAD!S54</f>
        <v>5</v>
      </c>
      <c r="AE53" s="132">
        <f>CEFID!S54</f>
        <v>0</v>
      </c>
      <c r="AF53" s="132">
        <f>CERES!S54</f>
        <v>0</v>
      </c>
      <c r="AG53" s="132">
        <f>CESFI!S54</f>
        <v>0</v>
      </c>
      <c r="AH53" s="132">
        <f>CCT!S54</f>
        <v>0</v>
      </c>
      <c r="AI53" s="132">
        <f>CEPLAN!S54</f>
        <v>0</v>
      </c>
      <c r="AJ53" s="132">
        <f>CEAVI!S54</f>
        <v>0</v>
      </c>
      <c r="AK53" s="132">
        <f>CAV!S54</f>
        <v>0</v>
      </c>
      <c r="AL53" s="132">
        <f>CEO!S54</f>
        <v>0</v>
      </c>
      <c r="AM53" s="132">
        <f>CESMO!S54</f>
        <v>0</v>
      </c>
      <c r="AN53" s="146">
        <f>'Reitoria-SETIC'!L54</f>
        <v>0</v>
      </c>
      <c r="AO53" s="146">
        <f>'Reit - PROEX-PROPPG'!L54</f>
        <v>0</v>
      </c>
      <c r="AP53" s="146">
        <f>'Reit - BU'!L54</f>
        <v>0</v>
      </c>
      <c r="AQ53" s="146">
        <f>ESAG!L54</f>
        <v>0</v>
      </c>
      <c r="AR53" s="146">
        <f>CEART!L54</f>
        <v>0</v>
      </c>
      <c r="AS53" s="146">
        <f>FAED!L54</f>
        <v>0</v>
      </c>
      <c r="AT53" s="146">
        <f>CEAD!L54</f>
        <v>5</v>
      </c>
      <c r="AU53" s="146">
        <f>CEFID!L54</f>
        <v>0</v>
      </c>
      <c r="AV53" s="146">
        <f>CERES!L54</f>
        <v>4</v>
      </c>
      <c r="AW53" s="146">
        <f>CESFI!L54</f>
        <v>0</v>
      </c>
      <c r="AX53" s="146">
        <f>CCT!L54</f>
        <v>0</v>
      </c>
      <c r="AY53" s="146">
        <f>CEPLAN!L54</f>
        <v>0</v>
      </c>
      <c r="AZ53" s="146">
        <f>CEAVI!L54</f>
        <v>20</v>
      </c>
      <c r="BA53" s="146">
        <f>CAV!L54</f>
        <v>0</v>
      </c>
      <c r="BB53" s="146">
        <f>CEO!L54</f>
        <v>0</v>
      </c>
      <c r="BC53" s="147">
        <f>CESMO!L54</f>
        <v>0</v>
      </c>
      <c r="BD53" s="152">
        <f>IF('Reitoria-SETIC'!K54 = 0,0,'Reitoria-SETIC'!M54/'Reitoria-SETIC'!K54)</f>
        <v>0</v>
      </c>
      <c r="BE53" s="152">
        <f>IF('Reit - PROEX-PROPPG'!K54 = 0,0,'Reit - PROEX-PROPPG'!M54/'Reit - PROEX-PROPPG'!K54)</f>
        <v>0</v>
      </c>
      <c r="BF53" s="152">
        <f>IF('Reit - BU'!K54 = 0,0,'Reit - BU'!M54/'Reit - BU'!K54)</f>
        <v>0</v>
      </c>
      <c r="BG53" s="152">
        <f>IF(ESAG!K54 = 0,0,ESAG!M54/ESAG!K54)</f>
        <v>0</v>
      </c>
      <c r="BH53" s="152">
        <f>IF(CEART!K54 = 0,0,CEART!M54/CEART!K54)</f>
        <v>0</v>
      </c>
      <c r="BI53" s="152">
        <f>IF(FAED!K54 = 0,0,FAED!M54/FAED!K54)</f>
        <v>0</v>
      </c>
      <c r="BJ53" s="152">
        <f>IF(CEAD!K54 = 0,0,CEAD!M54/CEAD!K54)</f>
        <v>0.5</v>
      </c>
      <c r="BK53" s="152">
        <f>IF(CEFID!K54 = 0,0,CEFID!M54/CEFID!K54)</f>
        <v>0</v>
      </c>
      <c r="BL53" s="152">
        <f>IF(CERES!K54 = 0,0,CERES!M54/CERES!K54)</f>
        <v>1</v>
      </c>
      <c r="BM53" s="152">
        <f>IF(CESFI!K54 = 0,0,CESFI!M54/CESFI!K54)</f>
        <v>0</v>
      </c>
      <c r="BN53" s="152">
        <f>IF(CCT!K54 = 0,0,CCT!M54/CCT!K54)</f>
        <v>0</v>
      </c>
      <c r="BO53" s="152">
        <f>IF(CEPLAN!K54 = 0,0,CEPLAN!M54/CEPLAN!K54)</f>
        <v>0</v>
      </c>
      <c r="BP53" s="152">
        <f>IF(CEAVI!K54 = 0,0,CEAVI!M54/CEAVI!K54)</f>
        <v>0</v>
      </c>
      <c r="BQ53" s="152">
        <f>IF(CAV!K54 = 0,0,CAV!M54/CAV!K54)</f>
        <v>0</v>
      </c>
      <c r="BR53" s="152">
        <f>IF(CEO!K54 = 0,0,CEO!M54/CEO!K54)</f>
        <v>0</v>
      </c>
      <c r="BS53" s="152">
        <f>IF(CESMO!K54 = 0,0,CESMO!M54/CESMO!K54)</f>
        <v>0</v>
      </c>
    </row>
    <row r="54" spans="1:71" x14ac:dyDescent="0.2">
      <c r="A54" s="139">
        <v>94</v>
      </c>
      <c r="B54" s="148">
        <f>GESTOR!L55/GESTOR!J55</f>
        <v>0.82758620689655171</v>
      </c>
      <c r="C54" s="129">
        <f>'(CARONA)'!W55/'(CARONA)'!G55</f>
        <v>2</v>
      </c>
      <c r="D54" s="130">
        <f>'(CARONA)'!J55/'(CARONA)'!G55</f>
        <v>0.48275862068965519</v>
      </c>
      <c r="E54" s="130">
        <f>'(CARONA)'!M55/'(CARONA)'!G55</f>
        <v>0.48275862068965519</v>
      </c>
      <c r="F54" s="130">
        <f>'(CARONA)'!P55/'(CARONA)'!G55</f>
        <v>0.48275862068965519</v>
      </c>
      <c r="G54" s="130">
        <f>'(CARONA)'!S55/'(CARONA)'!G55</f>
        <v>0.48275862068965519</v>
      </c>
      <c r="H54" s="131">
        <f>'Reitoria-SETIC'!O55</f>
        <v>0</v>
      </c>
      <c r="I54" s="131">
        <f>'Reit - PROEX-PROPPG'!O55</f>
        <v>0</v>
      </c>
      <c r="J54" s="131">
        <f>'Reit - BU'!O55</f>
        <v>0</v>
      </c>
      <c r="K54" s="131">
        <f>ESAG!O55</f>
        <v>0</v>
      </c>
      <c r="L54" s="131">
        <f>CEART!O55</f>
        <v>0</v>
      </c>
      <c r="M54" s="131">
        <f>FAED!O55</f>
        <v>0</v>
      </c>
      <c r="N54" s="131">
        <f>CEAD!O55</f>
        <v>2</v>
      </c>
      <c r="O54" s="131">
        <f>CEFID!O55</f>
        <v>0</v>
      </c>
      <c r="P54" s="131">
        <f>CERES!O55</f>
        <v>1</v>
      </c>
      <c r="Q54" s="131">
        <f>CESFI!O55</f>
        <v>0</v>
      </c>
      <c r="R54" s="131">
        <f>CCT!O55</f>
        <v>0</v>
      </c>
      <c r="S54" s="131">
        <f>CEPLAN!O55</f>
        <v>0</v>
      </c>
      <c r="T54" s="131">
        <f>CEAVI!O55</f>
        <v>3</v>
      </c>
      <c r="U54" s="131">
        <f>CAV!O55</f>
        <v>0</v>
      </c>
      <c r="V54" s="131">
        <f>CEO!O55</f>
        <v>0</v>
      </c>
      <c r="W54" s="131">
        <f>CESMO!O55</f>
        <v>0</v>
      </c>
      <c r="X54" s="132">
        <f>'Reitoria-SETIC'!S55</f>
        <v>0</v>
      </c>
      <c r="Y54" s="132">
        <f>'Reit - PROEX-PROPPG'!S55</f>
        <v>0</v>
      </c>
      <c r="Z54" s="132">
        <f>'Reit - BU'!S55</f>
        <v>0</v>
      </c>
      <c r="AA54" s="132">
        <f>ESAG!S55</f>
        <v>0</v>
      </c>
      <c r="AB54" s="132">
        <f>CEART!S55</f>
        <v>0</v>
      </c>
      <c r="AC54" s="132">
        <f>FAED!S55</f>
        <v>0</v>
      </c>
      <c r="AD54" s="132">
        <f>CEAD!S55</f>
        <v>5</v>
      </c>
      <c r="AE54" s="132">
        <f>CEFID!S55</f>
        <v>0</v>
      </c>
      <c r="AF54" s="132">
        <f>CERES!S55</f>
        <v>0</v>
      </c>
      <c r="AG54" s="132">
        <f>CESFI!S55</f>
        <v>0</v>
      </c>
      <c r="AH54" s="132">
        <f>CCT!S55</f>
        <v>0</v>
      </c>
      <c r="AI54" s="132">
        <f>CEPLAN!S55</f>
        <v>0</v>
      </c>
      <c r="AJ54" s="132">
        <f>CEAVI!S55</f>
        <v>0</v>
      </c>
      <c r="AK54" s="132">
        <f>CAV!S55</f>
        <v>0</v>
      </c>
      <c r="AL54" s="132">
        <f>CEO!S55</f>
        <v>0</v>
      </c>
      <c r="AM54" s="132">
        <f>CESMO!S55</f>
        <v>0</v>
      </c>
      <c r="AN54" s="146">
        <f>'Reitoria-SETIC'!L55</f>
        <v>0</v>
      </c>
      <c r="AO54" s="146">
        <f>'Reit - PROEX-PROPPG'!L55</f>
        <v>0</v>
      </c>
      <c r="AP54" s="146">
        <f>'Reit - BU'!L55</f>
        <v>0</v>
      </c>
      <c r="AQ54" s="146">
        <f>ESAG!L55</f>
        <v>0</v>
      </c>
      <c r="AR54" s="146">
        <f>CEART!L55</f>
        <v>0</v>
      </c>
      <c r="AS54" s="146">
        <f>FAED!L55</f>
        <v>0</v>
      </c>
      <c r="AT54" s="146">
        <f>CEAD!L55</f>
        <v>5</v>
      </c>
      <c r="AU54" s="146">
        <f>CEFID!L55</f>
        <v>0</v>
      </c>
      <c r="AV54" s="146">
        <f>CERES!L55</f>
        <v>4</v>
      </c>
      <c r="AW54" s="146">
        <f>CESFI!L55</f>
        <v>0</v>
      </c>
      <c r="AX54" s="146">
        <f>CCT!L55</f>
        <v>0</v>
      </c>
      <c r="AY54" s="146">
        <f>CEPLAN!L55</f>
        <v>0</v>
      </c>
      <c r="AZ54" s="146">
        <f>CEAVI!L55</f>
        <v>15</v>
      </c>
      <c r="BA54" s="146">
        <f>CAV!L55</f>
        <v>0</v>
      </c>
      <c r="BB54" s="146">
        <f>CEO!L55</f>
        <v>0</v>
      </c>
      <c r="BC54" s="147">
        <f>CESMO!L55</f>
        <v>0</v>
      </c>
      <c r="BD54" s="152">
        <f>IF('Reitoria-SETIC'!K55 = 0,0,'Reitoria-SETIC'!M55/'Reitoria-SETIC'!K55)</f>
        <v>0</v>
      </c>
      <c r="BE54" s="152">
        <f>IF('Reit - PROEX-PROPPG'!K55 = 0,0,'Reit - PROEX-PROPPG'!M55/'Reit - PROEX-PROPPG'!K55)</f>
        <v>0</v>
      </c>
      <c r="BF54" s="152">
        <f>IF('Reit - BU'!K55 = 0,0,'Reit - BU'!M55/'Reit - BU'!K55)</f>
        <v>0</v>
      </c>
      <c r="BG54" s="152">
        <f>IF(ESAG!K55 = 0,0,ESAG!M55/ESAG!K55)</f>
        <v>0</v>
      </c>
      <c r="BH54" s="152">
        <f>IF(CEART!K55 = 0,0,CEART!M55/CEART!K55)</f>
        <v>0</v>
      </c>
      <c r="BI54" s="152">
        <f>IF(FAED!K55 = 0,0,FAED!M55/FAED!K55)</f>
        <v>0</v>
      </c>
      <c r="BJ54" s="152">
        <f>IF(CEAD!K55 = 0,0,CEAD!M55/CEAD!K55)</f>
        <v>0.5</v>
      </c>
      <c r="BK54" s="152">
        <f>IF(CEFID!K55 = 0,0,CEFID!M55/CEFID!K55)</f>
        <v>0</v>
      </c>
      <c r="BL54" s="152">
        <f>IF(CERES!K55 = 0,0,CERES!M55/CERES!K55)</f>
        <v>1</v>
      </c>
      <c r="BM54" s="152">
        <f>IF(CESFI!K55 = 0,0,CESFI!M55/CESFI!K55)</f>
        <v>0</v>
      </c>
      <c r="BN54" s="152">
        <f>IF(CCT!K55 = 0,0,CCT!M55/CCT!K55)</f>
        <v>0</v>
      </c>
      <c r="BO54" s="152">
        <f>IF(CEPLAN!K55 = 0,0,CEPLAN!M55/CEPLAN!K55)</f>
        <v>0</v>
      </c>
      <c r="BP54" s="152">
        <f>IF(CEAVI!K55 = 0,0,CEAVI!M55/CEAVI!K55)</f>
        <v>1</v>
      </c>
      <c r="BQ54" s="152">
        <f>IF(CAV!K55 = 0,0,CAV!M55/CAV!K55)</f>
        <v>0</v>
      </c>
      <c r="BR54" s="152">
        <f>IF(CEO!K55 = 0,0,CEO!M55/CEO!K55)</f>
        <v>0</v>
      </c>
      <c r="BS54" s="152">
        <f>IF(CESMO!K55 = 0,0,CESMO!M55/CESMO!K55)</f>
        <v>0</v>
      </c>
    </row>
    <row r="55" spans="1:71" x14ac:dyDescent="0.2">
      <c r="A55" s="138">
        <v>95</v>
      </c>
      <c r="B55" s="145">
        <f>GESTOR!L56/GESTOR!J56</f>
        <v>1</v>
      </c>
      <c r="C55" s="129">
        <f>'(CARONA)'!W56/'(CARONA)'!G56</f>
        <v>2</v>
      </c>
      <c r="D55" s="130">
        <f>'(CARONA)'!J56/'(CARONA)'!G56</f>
        <v>0.5</v>
      </c>
      <c r="E55" s="130">
        <f>'(CARONA)'!M56/'(CARONA)'!G56</f>
        <v>0.5</v>
      </c>
      <c r="F55" s="130">
        <f>'(CARONA)'!P56/'(CARONA)'!G56</f>
        <v>0.5</v>
      </c>
      <c r="G55" s="130">
        <f>'(CARONA)'!S56/'(CARONA)'!G56</f>
        <v>0.5</v>
      </c>
      <c r="H55" s="131">
        <f>'Reitoria-SETIC'!O56</f>
        <v>3</v>
      </c>
      <c r="I55" s="131">
        <f>'Reit - PROEX-PROPPG'!O56</f>
        <v>0</v>
      </c>
      <c r="J55" s="131">
        <f>'Reit - BU'!O56</f>
        <v>0</v>
      </c>
      <c r="K55" s="131">
        <f>ESAG!O56</f>
        <v>0</v>
      </c>
      <c r="L55" s="131">
        <f>CEART!O56</f>
        <v>0</v>
      </c>
      <c r="M55" s="131">
        <f>FAED!O56</f>
        <v>0</v>
      </c>
      <c r="N55" s="131">
        <f>CEAD!O56</f>
        <v>2</v>
      </c>
      <c r="O55" s="131">
        <f>CEFID!O56</f>
        <v>0</v>
      </c>
      <c r="P55" s="131">
        <f>CERES!O56</f>
        <v>1</v>
      </c>
      <c r="Q55" s="131">
        <f>CESFI!O56</f>
        <v>0</v>
      </c>
      <c r="R55" s="131">
        <f>CCT!O56</f>
        <v>0</v>
      </c>
      <c r="S55" s="131">
        <f>CEPLAN!O56</f>
        <v>0</v>
      </c>
      <c r="T55" s="131">
        <f>CEAVI!O56</f>
        <v>3</v>
      </c>
      <c r="U55" s="131">
        <f>CAV!O56</f>
        <v>0</v>
      </c>
      <c r="V55" s="131">
        <f>CEO!O56</f>
        <v>0</v>
      </c>
      <c r="W55" s="131">
        <f>CESMO!O56</f>
        <v>0</v>
      </c>
      <c r="X55" s="132">
        <f>'Reitoria-SETIC'!S56</f>
        <v>0</v>
      </c>
      <c r="Y55" s="132">
        <f>'Reit - PROEX-PROPPG'!S56</f>
        <v>0</v>
      </c>
      <c r="Z55" s="132">
        <f>'Reit - BU'!S56</f>
        <v>0</v>
      </c>
      <c r="AA55" s="132">
        <f>ESAG!S56</f>
        <v>0</v>
      </c>
      <c r="AB55" s="132">
        <f>CEART!S56</f>
        <v>0</v>
      </c>
      <c r="AC55" s="132">
        <f>FAED!S56</f>
        <v>0</v>
      </c>
      <c r="AD55" s="132">
        <f>CEAD!S56</f>
        <v>0</v>
      </c>
      <c r="AE55" s="132">
        <f>CEFID!S56</f>
        <v>0</v>
      </c>
      <c r="AF55" s="132">
        <f>CERES!S56</f>
        <v>0</v>
      </c>
      <c r="AG55" s="132">
        <f>CESFI!S56</f>
        <v>0</v>
      </c>
      <c r="AH55" s="132">
        <f>CCT!S56</f>
        <v>0</v>
      </c>
      <c r="AI55" s="132">
        <f>CEPLAN!S56</f>
        <v>0</v>
      </c>
      <c r="AJ55" s="132">
        <f>CEAVI!S56</f>
        <v>0</v>
      </c>
      <c r="AK55" s="132">
        <f>CAV!S56</f>
        <v>0</v>
      </c>
      <c r="AL55" s="132">
        <f>CEO!S56</f>
        <v>0</v>
      </c>
      <c r="AM55" s="132">
        <f>CESMO!S56</f>
        <v>0</v>
      </c>
      <c r="AN55" s="146">
        <f>'Reitoria-SETIC'!L56</f>
        <v>0</v>
      </c>
      <c r="AO55" s="146">
        <f>'Reit - PROEX-PROPPG'!L56</f>
        <v>0</v>
      </c>
      <c r="AP55" s="146">
        <f>'Reit - BU'!L56</f>
        <v>0</v>
      </c>
      <c r="AQ55" s="146">
        <f>ESAG!L56</f>
        <v>0</v>
      </c>
      <c r="AR55" s="146">
        <f>CEART!L56</f>
        <v>0</v>
      </c>
      <c r="AS55" s="146">
        <f>FAED!L56</f>
        <v>0</v>
      </c>
      <c r="AT55" s="146">
        <f>CEAD!L56</f>
        <v>10</v>
      </c>
      <c r="AU55" s="146">
        <f>CEFID!L56</f>
        <v>0</v>
      </c>
      <c r="AV55" s="146">
        <f>CERES!L56</f>
        <v>4</v>
      </c>
      <c r="AW55" s="146">
        <f>CESFI!L56</f>
        <v>0</v>
      </c>
      <c r="AX55" s="146">
        <f>CCT!L56</f>
        <v>0</v>
      </c>
      <c r="AY55" s="146">
        <f>CEPLAN!L56</f>
        <v>0</v>
      </c>
      <c r="AZ55" s="146">
        <f>CEAVI!L56</f>
        <v>30</v>
      </c>
      <c r="BA55" s="146">
        <f>CAV!L56</f>
        <v>0</v>
      </c>
      <c r="BB55" s="146">
        <f>CEO!L56</f>
        <v>0</v>
      </c>
      <c r="BC55" s="147">
        <f>CESMO!L56</f>
        <v>0</v>
      </c>
      <c r="BD55" s="152">
        <f>IF('Reitoria-SETIC'!K56 = 0,0,'Reitoria-SETIC'!M56/'Reitoria-SETIC'!K56)</f>
        <v>0</v>
      </c>
      <c r="BE55" s="152">
        <f>IF('Reit - PROEX-PROPPG'!K56 = 0,0,'Reit - PROEX-PROPPG'!M56/'Reit - PROEX-PROPPG'!K56)</f>
        <v>0</v>
      </c>
      <c r="BF55" s="152">
        <f>IF('Reit - BU'!K56 = 0,0,'Reit - BU'!M56/'Reit - BU'!K56)</f>
        <v>0</v>
      </c>
      <c r="BG55" s="152">
        <f>IF(ESAG!K56 = 0,0,ESAG!M56/ESAG!K56)</f>
        <v>0</v>
      </c>
      <c r="BH55" s="152">
        <f>IF(CEART!K56 = 0,0,CEART!M56/CEART!K56)</f>
        <v>0</v>
      </c>
      <c r="BI55" s="152">
        <f>IF(FAED!K56 = 0,0,FAED!M56/FAED!K56)</f>
        <v>0</v>
      </c>
      <c r="BJ55" s="152">
        <f>IF(CEAD!K56 = 0,0,CEAD!M56/CEAD!K56)</f>
        <v>1</v>
      </c>
      <c r="BK55" s="152">
        <f>IF(CEFID!K56 = 0,0,CEFID!M56/CEFID!K56)</f>
        <v>0</v>
      </c>
      <c r="BL55" s="152">
        <f>IF(CERES!K56 = 0,0,CERES!M56/CERES!K56)</f>
        <v>1</v>
      </c>
      <c r="BM55" s="152">
        <f>IF(CESFI!K56 = 0,0,CESFI!M56/CESFI!K56)</f>
        <v>0</v>
      </c>
      <c r="BN55" s="152">
        <f>IF(CCT!K56 = 0,0,CCT!M56/CCT!K56)</f>
        <v>0</v>
      </c>
      <c r="BO55" s="152">
        <f>IF(CEPLAN!K56 = 0,0,CEPLAN!M56/CEPLAN!K56)</f>
        <v>0</v>
      </c>
      <c r="BP55" s="152">
        <f>IF(CEAVI!K56 = 0,0,CEAVI!M56/CEAVI!K56)</f>
        <v>2</v>
      </c>
      <c r="BQ55" s="152">
        <f>IF(CAV!K56 = 0,0,CAV!M56/CAV!K56)</f>
        <v>0</v>
      </c>
      <c r="BR55" s="152">
        <f>IF(CEO!K56 = 0,0,CEO!M56/CEO!K56)</f>
        <v>0</v>
      </c>
      <c r="BS55" s="152">
        <f>IF(CESMO!K56 = 0,0,CESMO!M56/CESMO!K56)</f>
        <v>0</v>
      </c>
    </row>
    <row r="56" spans="1:71" x14ac:dyDescent="0.2">
      <c r="A56" s="139">
        <v>96</v>
      </c>
      <c r="B56" s="148">
        <f>GESTOR!L57/GESTOR!J57</f>
        <v>0.70588235294117652</v>
      </c>
      <c r="C56" s="129">
        <f>'(CARONA)'!W57/'(CARONA)'!G57</f>
        <v>2</v>
      </c>
      <c r="D56" s="130">
        <f>'(CARONA)'!J57/'(CARONA)'!G57</f>
        <v>0.47058823529411764</v>
      </c>
      <c r="E56" s="130">
        <f>'(CARONA)'!M57/'(CARONA)'!G57</f>
        <v>0.47058823529411764</v>
      </c>
      <c r="F56" s="130">
        <f>'(CARONA)'!P57/'(CARONA)'!G57</f>
        <v>0.47058823529411764</v>
      </c>
      <c r="G56" s="130">
        <f>'(CARONA)'!S57/'(CARONA)'!G57</f>
        <v>0.47058823529411764</v>
      </c>
      <c r="H56" s="131">
        <f>'Reitoria-SETIC'!O57</f>
        <v>0</v>
      </c>
      <c r="I56" s="131">
        <f>'Reit - PROEX-PROPPG'!O57</f>
        <v>0</v>
      </c>
      <c r="J56" s="131">
        <f>'Reit - BU'!O57</f>
        <v>0</v>
      </c>
      <c r="K56" s="131">
        <f>ESAG!O57</f>
        <v>0</v>
      </c>
      <c r="L56" s="131">
        <f>CEART!O57</f>
        <v>0</v>
      </c>
      <c r="M56" s="131">
        <f>FAED!O57</f>
        <v>0</v>
      </c>
      <c r="N56" s="131">
        <f>CEAD!O57</f>
        <v>2</v>
      </c>
      <c r="O56" s="131">
        <f>CEFID!O57</f>
        <v>0</v>
      </c>
      <c r="P56" s="131">
        <f>CERES!O57</f>
        <v>1</v>
      </c>
      <c r="Q56" s="131">
        <f>CESFI!O57</f>
        <v>0</v>
      </c>
      <c r="R56" s="131">
        <f>CCT!O57</f>
        <v>0</v>
      </c>
      <c r="S56" s="131">
        <f>CEPLAN!O57</f>
        <v>0</v>
      </c>
      <c r="T56" s="131">
        <f>CEAVI!O57</f>
        <v>0</v>
      </c>
      <c r="U56" s="131">
        <f>CAV!O57</f>
        <v>0</v>
      </c>
      <c r="V56" s="131">
        <f>CEO!O57</f>
        <v>0</v>
      </c>
      <c r="W56" s="131">
        <f>CESMO!O57</f>
        <v>0</v>
      </c>
      <c r="X56" s="132">
        <f>'Reitoria-SETIC'!S57</f>
        <v>0</v>
      </c>
      <c r="Y56" s="132">
        <f>'Reit - PROEX-PROPPG'!S57</f>
        <v>0</v>
      </c>
      <c r="Z56" s="132">
        <f>'Reit - BU'!S57</f>
        <v>0</v>
      </c>
      <c r="AA56" s="132">
        <f>ESAG!S57</f>
        <v>0</v>
      </c>
      <c r="AB56" s="132">
        <f>CEART!S57</f>
        <v>0</v>
      </c>
      <c r="AC56" s="132">
        <f>FAED!S57</f>
        <v>0</v>
      </c>
      <c r="AD56" s="132">
        <f>CEAD!S57</f>
        <v>5</v>
      </c>
      <c r="AE56" s="132">
        <f>CEFID!S57</f>
        <v>0</v>
      </c>
      <c r="AF56" s="132">
        <f>CERES!S57</f>
        <v>0</v>
      </c>
      <c r="AG56" s="132">
        <f>CESFI!S57</f>
        <v>0</v>
      </c>
      <c r="AH56" s="132">
        <f>CCT!S57</f>
        <v>0</v>
      </c>
      <c r="AI56" s="132">
        <f>CEPLAN!S57</f>
        <v>0</v>
      </c>
      <c r="AJ56" s="132">
        <f>CEAVI!S57</f>
        <v>0</v>
      </c>
      <c r="AK56" s="132">
        <f>CAV!S57</f>
        <v>0</v>
      </c>
      <c r="AL56" s="132">
        <f>CEO!S57</f>
        <v>0</v>
      </c>
      <c r="AM56" s="132">
        <f>CESMO!S57</f>
        <v>0</v>
      </c>
      <c r="AN56" s="146">
        <f>'Reitoria-SETIC'!L57</f>
        <v>0</v>
      </c>
      <c r="AO56" s="146">
        <f>'Reit - PROEX-PROPPG'!L57</f>
        <v>0</v>
      </c>
      <c r="AP56" s="146">
        <f>'Reit - BU'!L57</f>
        <v>0</v>
      </c>
      <c r="AQ56" s="146">
        <f>ESAG!L57</f>
        <v>0</v>
      </c>
      <c r="AR56" s="146">
        <f>CEART!L57</f>
        <v>0</v>
      </c>
      <c r="AS56" s="146">
        <f>FAED!L57</f>
        <v>0</v>
      </c>
      <c r="AT56" s="146">
        <f>CEAD!L57</f>
        <v>5</v>
      </c>
      <c r="AU56" s="146">
        <f>CEFID!L57</f>
        <v>0</v>
      </c>
      <c r="AV56" s="146">
        <f>CERES!L57</f>
        <v>4</v>
      </c>
      <c r="AW56" s="146">
        <f>CESFI!L57</f>
        <v>0</v>
      </c>
      <c r="AX56" s="146">
        <f>CCT!L57</f>
        <v>3</v>
      </c>
      <c r="AY56" s="146">
        <f>CEPLAN!L57</f>
        <v>0</v>
      </c>
      <c r="AZ56" s="146">
        <f>CEAVI!L57</f>
        <v>0</v>
      </c>
      <c r="BA56" s="146">
        <f>CAV!L57</f>
        <v>0</v>
      </c>
      <c r="BB56" s="146">
        <f>CEO!L57</f>
        <v>0</v>
      </c>
      <c r="BC56" s="147">
        <f>CESMO!L57</f>
        <v>0</v>
      </c>
      <c r="BD56" s="152">
        <f>IF('Reitoria-SETIC'!K57 = 0,0,'Reitoria-SETIC'!M57/'Reitoria-SETIC'!K57)</f>
        <v>0</v>
      </c>
      <c r="BE56" s="152">
        <f>IF('Reit - PROEX-PROPPG'!K57 = 0,0,'Reit - PROEX-PROPPG'!M57/'Reit - PROEX-PROPPG'!K57)</f>
        <v>0</v>
      </c>
      <c r="BF56" s="152">
        <f>IF('Reit - BU'!K57 = 0,0,'Reit - BU'!M57/'Reit - BU'!K57)</f>
        <v>0</v>
      </c>
      <c r="BG56" s="152">
        <f>IF(ESAG!K57 = 0,0,ESAG!M57/ESAG!K57)</f>
        <v>0</v>
      </c>
      <c r="BH56" s="152">
        <f>IF(CEART!K57 = 0,0,CEART!M57/CEART!K57)</f>
        <v>0</v>
      </c>
      <c r="BI56" s="152">
        <f>IF(FAED!K57 = 0,0,FAED!M57/FAED!K57)</f>
        <v>0</v>
      </c>
      <c r="BJ56" s="152">
        <f>IF(CEAD!K57 = 0,0,CEAD!M57/CEAD!K57)</f>
        <v>0.5</v>
      </c>
      <c r="BK56" s="152">
        <f>IF(CEFID!K57 = 0,0,CEFID!M57/CEFID!K57)</f>
        <v>0</v>
      </c>
      <c r="BL56" s="152">
        <f>IF(CERES!K57 = 0,0,CERES!M57/CERES!K57)</f>
        <v>1</v>
      </c>
      <c r="BM56" s="152">
        <f>IF(CESFI!K57 = 0,0,CESFI!M57/CESFI!K57)</f>
        <v>0</v>
      </c>
      <c r="BN56" s="152">
        <f>IF(CCT!K57 = 0,0,CCT!M57/CCT!K57)</f>
        <v>1</v>
      </c>
      <c r="BO56" s="152">
        <f>IF(CEPLAN!K57 = 0,0,CEPLAN!M57/CEPLAN!K57)</f>
        <v>0</v>
      </c>
      <c r="BP56" s="152">
        <f>IF(CEAVI!K57 = 0,0,CEAVI!M57/CEAVI!K57)</f>
        <v>0</v>
      </c>
      <c r="BQ56" s="152">
        <f>IF(CAV!K57 = 0,0,CAV!M57/CAV!K57)</f>
        <v>0</v>
      </c>
      <c r="BR56" s="152">
        <f>IF(CEO!K57 = 0,0,CEO!M57/CEO!K57)</f>
        <v>0</v>
      </c>
      <c r="BS56" s="152">
        <f>IF(CESMO!K57 = 0,0,CESMO!M57/CESMO!K57)</f>
        <v>0</v>
      </c>
    </row>
    <row r="57" spans="1:71" x14ac:dyDescent="0.2">
      <c r="A57" s="140">
        <v>101</v>
      </c>
      <c r="B57" s="149">
        <f>GESTOR!L58/GESTOR!J58</f>
        <v>0.17391304347826086</v>
      </c>
      <c r="C57" s="133">
        <f>'(CARONA)'!W58/'(CARONA)'!G58</f>
        <v>2</v>
      </c>
      <c r="D57" s="134">
        <f>'(CARONA)'!J58/'(CARONA)'!G58</f>
        <v>0.47826086956521741</v>
      </c>
      <c r="E57" s="134">
        <f>'(CARONA)'!M58/'(CARONA)'!G58</f>
        <v>0.47826086956521741</v>
      </c>
      <c r="F57" s="134">
        <f>'(CARONA)'!P58/'(CARONA)'!G58</f>
        <v>0.47826086956521741</v>
      </c>
      <c r="G57" s="134">
        <f>'(CARONA)'!S58/'(CARONA)'!G58</f>
        <v>0.47826086956521741</v>
      </c>
      <c r="H57" s="135">
        <f>'Reitoria-SETIC'!O58</f>
        <v>0</v>
      </c>
      <c r="I57" s="135">
        <f>'Reit - PROEX-PROPPG'!O58</f>
        <v>0</v>
      </c>
      <c r="J57" s="135">
        <f>'Reit - BU'!O58</f>
        <v>0</v>
      </c>
      <c r="K57" s="135">
        <f>ESAG!O58</f>
        <v>0</v>
      </c>
      <c r="L57" s="135">
        <f>CEART!O58</f>
        <v>0</v>
      </c>
      <c r="M57" s="135">
        <f>FAED!O58</f>
        <v>0</v>
      </c>
      <c r="N57" s="135">
        <f>CEAD!O58</f>
        <v>0</v>
      </c>
      <c r="O57" s="135">
        <f>CEFID!O58</f>
        <v>0</v>
      </c>
      <c r="P57" s="135">
        <f>CERES!O58</f>
        <v>0</v>
      </c>
      <c r="Q57" s="135">
        <f>CESFI!O58</f>
        <v>0</v>
      </c>
      <c r="R57" s="135">
        <f>CCT!O58</f>
        <v>1</v>
      </c>
      <c r="S57" s="135">
        <f>CEPLAN!O58</f>
        <v>0</v>
      </c>
      <c r="T57" s="135">
        <f>CEAVI!O58</f>
        <v>3</v>
      </c>
      <c r="U57" s="135">
        <f>CAV!O58</f>
        <v>0</v>
      </c>
      <c r="V57" s="135">
        <f>CEO!O58</f>
        <v>0</v>
      </c>
      <c r="W57" s="135">
        <f>CESMO!O58</f>
        <v>0</v>
      </c>
      <c r="X57" s="136">
        <f>'Reitoria-SETIC'!S58</f>
        <v>0</v>
      </c>
      <c r="Y57" s="136">
        <f>'Reit - PROEX-PROPPG'!S58</f>
        <v>0</v>
      </c>
      <c r="Z57" s="136">
        <f>'Reit - BU'!S58</f>
        <v>0</v>
      </c>
      <c r="AA57" s="136">
        <f>ESAG!S58</f>
        <v>0</v>
      </c>
      <c r="AB57" s="136">
        <f>CEART!S58</f>
        <v>0</v>
      </c>
      <c r="AC57" s="136">
        <f>FAED!S58</f>
        <v>0</v>
      </c>
      <c r="AD57" s="136">
        <f>CEAD!S58</f>
        <v>0</v>
      </c>
      <c r="AE57" s="136">
        <f>CEFID!S58</f>
        <v>0</v>
      </c>
      <c r="AF57" s="136">
        <f>CERES!S58</f>
        <v>2</v>
      </c>
      <c r="AG57" s="136">
        <f>CESFI!S58</f>
        <v>0</v>
      </c>
      <c r="AH57" s="136">
        <f>CCT!S58</f>
        <v>2</v>
      </c>
      <c r="AI57" s="136">
        <f>CEPLAN!S58</f>
        <v>0</v>
      </c>
      <c r="AJ57" s="136">
        <f>CEAVI!S58</f>
        <v>15</v>
      </c>
      <c r="AK57" s="136">
        <f>CAV!S58</f>
        <v>0</v>
      </c>
      <c r="AL57" s="136">
        <f>CEO!S58</f>
        <v>0</v>
      </c>
      <c r="AM57" s="136">
        <f>CESMO!S58</f>
        <v>0</v>
      </c>
      <c r="AN57" s="150">
        <f>'Reitoria-SETIC'!L58</f>
        <v>0</v>
      </c>
      <c r="AO57" s="150">
        <f>'Reit - PROEX-PROPPG'!L58</f>
        <v>0</v>
      </c>
      <c r="AP57" s="150">
        <f>'Reit - BU'!L58</f>
        <v>0</v>
      </c>
      <c r="AQ57" s="150">
        <f>ESAG!L58</f>
        <v>0</v>
      </c>
      <c r="AR57" s="150">
        <f>CEART!L58</f>
        <v>0</v>
      </c>
      <c r="AS57" s="150">
        <f>FAED!L58</f>
        <v>0</v>
      </c>
      <c r="AT57" s="150">
        <f>CEAD!L58</f>
        <v>0</v>
      </c>
      <c r="AU57" s="150">
        <f>CEFID!L58</f>
        <v>0</v>
      </c>
      <c r="AV57" s="150">
        <f>CERES!L58</f>
        <v>0</v>
      </c>
      <c r="AW57" s="150">
        <f>CESFI!L58</f>
        <v>0</v>
      </c>
      <c r="AX57" s="150">
        <f>CCT!L58</f>
        <v>4</v>
      </c>
      <c r="AY57" s="150">
        <f>CEPLAN!L58</f>
        <v>0</v>
      </c>
      <c r="AZ57" s="150">
        <f>CEAVI!L58</f>
        <v>0</v>
      </c>
      <c r="BA57" s="150">
        <f>CAV!L58</f>
        <v>0</v>
      </c>
      <c r="BB57" s="150">
        <f>CEO!L58</f>
        <v>0</v>
      </c>
      <c r="BC57" s="151">
        <f>CESMO!L58</f>
        <v>0</v>
      </c>
      <c r="BD57" s="152">
        <f>IF('Reitoria-SETIC'!K58 = 0,0,'Reitoria-SETIC'!M58/'Reitoria-SETIC'!K58)</f>
        <v>0</v>
      </c>
      <c r="BE57" s="152">
        <f>IF('Reit - PROEX-PROPPG'!K58 = 0,0,'Reit - PROEX-PROPPG'!M58/'Reit - PROEX-PROPPG'!K58)</f>
        <v>0</v>
      </c>
      <c r="BF57" s="152">
        <f>IF('Reit - BU'!K58 = 0,0,'Reit - BU'!M58/'Reit - BU'!K58)</f>
        <v>0</v>
      </c>
      <c r="BG57" s="152">
        <f>IF(ESAG!K58 = 0,0,ESAG!M58/ESAG!K58)</f>
        <v>0</v>
      </c>
      <c r="BH57" s="152">
        <f>IF(CEART!K58 = 0,0,CEART!M58/CEART!K58)</f>
        <v>0</v>
      </c>
      <c r="BI57" s="152">
        <f>IF(FAED!K58 = 0,0,FAED!M58/FAED!K58)</f>
        <v>0</v>
      </c>
      <c r="BJ57" s="152">
        <f>IF(CEAD!K58 = 0,0,CEAD!M58/CEAD!K58)</f>
        <v>0</v>
      </c>
      <c r="BK57" s="152">
        <f>IF(CEFID!K58 = 0,0,CEFID!M58/CEFID!K58)</f>
        <v>0</v>
      </c>
      <c r="BL57" s="152">
        <f>IF(CERES!K58 = 0,0,CERES!M58/CERES!K58)</f>
        <v>0</v>
      </c>
      <c r="BM57" s="152">
        <f>IF(CESFI!K58 = 0,0,CESFI!M58/CESFI!K58)</f>
        <v>0</v>
      </c>
      <c r="BN57" s="152">
        <f>IF(CCT!K58 = 0,0,CCT!M58/CCT!K58)</f>
        <v>0.66666666666666663</v>
      </c>
      <c r="BO57" s="152">
        <f>IF(CEPLAN!K58 = 0,0,CEPLAN!M58/CEPLAN!K58)</f>
        <v>0</v>
      </c>
      <c r="BP57" s="152">
        <f>IF(CEAVI!K58 = 0,0,CEAVI!M58/CEAVI!K58)</f>
        <v>0</v>
      </c>
      <c r="BQ57" s="152">
        <f>IF(CAV!K58 = 0,0,CAV!M58/CAV!K58)</f>
        <v>0</v>
      </c>
      <c r="BR57" s="152">
        <f>IF(CEO!K58 = 0,0,CEO!M58/CEO!K58)</f>
        <v>0</v>
      </c>
      <c r="BS57" s="152">
        <f>IF(CESMO!K58 = 0,0,CESMO!M58/CESMO!K58)</f>
        <v>0</v>
      </c>
    </row>
  </sheetData>
  <mergeCells count="5">
    <mergeCell ref="C1:G1"/>
    <mergeCell ref="H1:W1"/>
    <mergeCell ref="X1:AM1"/>
    <mergeCell ref="AN1:BC1"/>
    <mergeCell ref="BD1:BS1"/>
  </mergeCells>
  <phoneticPr fontId="40" type="noConversion"/>
  <pageMargins left="0.511811024" right="0.511811024" top="0.78740157499999996" bottom="0.78740157499999996" header="0.31496062000000002" footer="0.31496062000000002"/>
  <pageSetup paperSize="9" orientation="portrait" r:id="rId1"/>
  <tableParts count="1">
    <tablePart r:id="rId2"/>
  </tableParts>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C000"/>
  </sheetPr>
  <dimension ref="A1:W136"/>
  <sheetViews>
    <sheetView tabSelected="1" zoomScale="80" zoomScaleNormal="80" workbookViewId="0">
      <pane xSplit="2" ySplit="3" topLeftCell="C55" activePane="bottomRight" state="frozen"/>
      <selection pane="topRight" activeCell="C1" sqref="C1"/>
      <selection pane="bottomLeft" activeCell="A4" sqref="A4"/>
      <selection pane="bottomRight" activeCell="R76" sqref="R76"/>
    </sheetView>
  </sheetViews>
  <sheetFormatPr defaultColWidth="9.7109375" defaultRowHeight="39.950000000000003" customHeight="1" x14ac:dyDescent="0.25"/>
  <cols>
    <col min="1" max="1" width="10" style="1" customWidth="1"/>
    <col min="2" max="2" width="41.5703125" style="1" customWidth="1"/>
    <col min="3" max="3" width="11.42578125" style="15" customWidth="1"/>
    <col min="4" max="4" width="15.85546875" style="1" customWidth="1"/>
    <col min="5" max="5" width="11.28515625" style="1" customWidth="1"/>
    <col min="6" max="6" width="10.28515625" style="1" customWidth="1"/>
    <col min="7" max="7" width="13.5703125" style="1" customWidth="1"/>
    <col min="8" max="9" width="13.140625" style="1" customWidth="1"/>
    <col min="10" max="11" width="12.5703125" style="4" customWidth="1"/>
    <col min="12" max="12" width="13.28515625" style="16" customWidth="1"/>
    <col min="13" max="13" width="16.42578125" style="16" bestFit="1" customWidth="1"/>
    <col min="14" max="14" width="16.42578125" style="16" customWidth="1"/>
    <col min="15" max="15" width="12.5703125" style="5" customWidth="1"/>
    <col min="16" max="16" width="16" style="2" customWidth="1"/>
    <col min="17" max="17" width="19" style="2" customWidth="1"/>
    <col min="18" max="18" width="17.42578125" style="2" customWidth="1"/>
    <col min="19" max="19" width="20" style="2" customWidth="1"/>
    <col min="20" max="16384" width="9.7109375" style="2"/>
  </cols>
  <sheetData>
    <row r="1" spans="1:23" ht="33.950000000000003" customHeight="1" x14ac:dyDescent="0.25">
      <c r="A1" s="346" t="s">
        <v>709</v>
      </c>
      <c r="B1" s="347"/>
      <c r="C1" s="346" t="s">
        <v>465</v>
      </c>
      <c r="D1" s="348"/>
      <c r="E1" s="348"/>
      <c r="F1" s="348"/>
      <c r="G1" s="348"/>
      <c r="H1" s="348"/>
      <c r="I1" s="347"/>
      <c r="J1" s="346" t="s">
        <v>464</v>
      </c>
      <c r="K1" s="348"/>
      <c r="L1" s="348"/>
      <c r="M1" s="348"/>
      <c r="N1" s="348"/>
      <c r="O1" s="348"/>
      <c r="P1" s="348"/>
      <c r="Q1" s="348"/>
      <c r="R1" s="348"/>
      <c r="S1" s="347"/>
    </row>
    <row r="2" spans="1:23" ht="27.6" customHeight="1" x14ac:dyDescent="0.25">
      <c r="A2" s="351" t="s">
        <v>824</v>
      </c>
      <c r="B2" s="352"/>
      <c r="C2" s="352"/>
      <c r="D2" s="352"/>
      <c r="E2" s="352"/>
      <c r="F2" s="352"/>
      <c r="G2" s="352"/>
      <c r="H2" s="352"/>
      <c r="I2" s="352"/>
      <c r="J2" s="352"/>
      <c r="K2" s="352"/>
      <c r="L2" s="352"/>
      <c r="M2" s="352"/>
      <c r="N2" s="352"/>
      <c r="O2" s="352"/>
      <c r="P2" s="352"/>
      <c r="Q2" s="352"/>
      <c r="R2" s="352"/>
      <c r="S2" s="353"/>
      <c r="T2" s="349" t="s">
        <v>461</v>
      </c>
      <c r="U2" s="350"/>
      <c r="V2" s="350"/>
      <c r="W2" s="350"/>
    </row>
    <row r="3" spans="1:23" s="3" customFormat="1" ht="39.950000000000003" customHeight="1" x14ac:dyDescent="0.2">
      <c r="A3" s="20" t="s">
        <v>462</v>
      </c>
      <c r="B3" s="21" t="s">
        <v>6</v>
      </c>
      <c r="C3" s="20" t="s">
        <v>11</v>
      </c>
      <c r="D3" s="20" t="s">
        <v>463</v>
      </c>
      <c r="E3" s="20" t="s">
        <v>16</v>
      </c>
      <c r="F3" s="21" t="s">
        <v>23</v>
      </c>
      <c r="G3" s="21" t="s">
        <v>24</v>
      </c>
      <c r="H3" s="21" t="s">
        <v>25</v>
      </c>
      <c r="I3" s="21" t="s">
        <v>8</v>
      </c>
      <c r="J3" s="11" t="s">
        <v>4</v>
      </c>
      <c r="K3" s="154" t="s">
        <v>706</v>
      </c>
      <c r="L3" s="12" t="s">
        <v>705</v>
      </c>
      <c r="M3" s="111" t="s">
        <v>615</v>
      </c>
      <c r="N3" s="111" t="s">
        <v>614</v>
      </c>
      <c r="O3" s="10" t="s">
        <v>3</v>
      </c>
      <c r="P3" s="18" t="s">
        <v>9</v>
      </c>
      <c r="Q3" s="235" t="s">
        <v>10</v>
      </c>
      <c r="R3" s="236" t="s">
        <v>649</v>
      </c>
      <c r="S3" s="235" t="s">
        <v>845</v>
      </c>
      <c r="T3" s="112" t="s">
        <v>616</v>
      </c>
      <c r="U3" s="112" t="s">
        <v>617</v>
      </c>
      <c r="V3" s="112" t="s">
        <v>618</v>
      </c>
      <c r="W3" s="72" t="s">
        <v>459</v>
      </c>
    </row>
    <row r="4" spans="1:23" ht="39.950000000000003" customHeight="1" x14ac:dyDescent="0.25">
      <c r="A4" s="75">
        <v>1</v>
      </c>
      <c r="B4" s="76" t="s">
        <v>467</v>
      </c>
      <c r="C4" s="77">
        <v>1</v>
      </c>
      <c r="D4" s="78" t="s">
        <v>541</v>
      </c>
      <c r="E4" s="79" t="s">
        <v>468</v>
      </c>
      <c r="F4" s="46" t="s">
        <v>469</v>
      </c>
      <c r="G4" s="54" t="s">
        <v>601</v>
      </c>
      <c r="H4" s="38" t="s">
        <v>597</v>
      </c>
      <c r="I4" s="98">
        <v>33903026</v>
      </c>
      <c r="J4" s="8">
        <f>'Reitoria-SETIC'!K4+'Reit - PROEX-PROPPG'!K4+'Reit - BU'!K4+ESAG!K4+CEART!K4+FAED!K4+CEAD!K4+CEFID!K4+CERES!K4+CESFI!K4+CCT!K4+CEPLAN!K4+CEAVI!K4+CAV!K4+CEO!K4+CESMO!K4</f>
        <v>87</v>
      </c>
      <c r="K4" s="109">
        <f>'Reitoria-SETIC'!L4+'Reit - PROEX-PROPPG'!L4+'Reit - BU'!L4+ESAG!L4+CEART!L4+FAED!L4+CEAD!L4+CEFID!L4+CERES!L4+CESFI!L4+CCT!L4+CEPLAN!L4+CEAVI!L4+CAV!L4+CEO!L4+CESMO!L4</f>
        <v>16</v>
      </c>
      <c r="L4" s="109">
        <f>'Reitoria-SETIC'!M4+'Reit - PROEX-PROPPG'!M4+'Reit - BU'!M4+ESAG!M4+CEART!M4+FAED!M4+CEAD!M4+CEFID!M4+CERES!M4+CESFI!M4+CCT!M4+CEPLAN!M4+CEAVI!M4+CAV!M4+CEO!M4+CESMO!M4</f>
        <v>16</v>
      </c>
      <c r="M4" s="162">
        <f t="shared" ref="M4:M43" si="0">J4*0.25-0.5-N4</f>
        <v>21.25</v>
      </c>
      <c r="N4" s="163">
        <f>'Reitoria-SETIC'!P4+'Reitoria-SETIC'!Q4+'Reit - PROEX-PROPPG'!P4+'Reit - PROEX-PROPPG'!Q4+'Reit - BU'!Q4+'Reit - BU'!P4+ESAG!Q4+ESAG!P4+CEART!P4+CEART!Q4+FAED!P4+FAED!Q4+CEAD!P4+CEAD!Q4+CEFID!P4+CEFID!Q4+CERES!P4+CERES!Q4+CESFI!P4+CESFI!Q4+CCT!P4+CCT!Q4+CEPLAN!P4+CEPLAN!Q4+CEAVI!P4+CEAVI!Q4+CEPLAN!P4+CEPLAN!Q4+CEAVI!P4+CEAVI!Q4+CAV!P4+CAV!Q4+CEO!P4+CEO!Q4+CESMO!P4+CESMO!Q4</f>
        <v>0</v>
      </c>
      <c r="O4" s="164">
        <f>J4+N4-L4</f>
        <v>71</v>
      </c>
      <c r="P4" s="9">
        <v>38.409999999999997</v>
      </c>
      <c r="Q4" s="9">
        <f t="shared" ref="Q4:Q35" si="1">P4*J4</f>
        <v>3341.6699999999996</v>
      </c>
      <c r="R4" s="108">
        <f t="shared" ref="R4:R35" si="2">N4*P4</f>
        <v>0</v>
      </c>
      <c r="S4" s="7">
        <f>P4*L4+R4</f>
        <v>614.55999999999995</v>
      </c>
      <c r="T4" s="70"/>
      <c r="U4" s="70"/>
      <c r="V4" s="70"/>
      <c r="W4" s="73"/>
    </row>
    <row r="5" spans="1:23" ht="39.950000000000003" customHeight="1" x14ac:dyDescent="0.25">
      <c r="A5" s="80">
        <v>2</v>
      </c>
      <c r="B5" s="81" t="s">
        <v>470</v>
      </c>
      <c r="C5" s="82">
        <v>2</v>
      </c>
      <c r="D5" s="83" t="s">
        <v>542</v>
      </c>
      <c r="E5" s="84" t="s">
        <v>471</v>
      </c>
      <c r="F5" s="85" t="s">
        <v>472</v>
      </c>
      <c r="G5" s="54">
        <v>105961017</v>
      </c>
      <c r="H5" s="38" t="s">
        <v>597</v>
      </c>
      <c r="I5" s="99">
        <v>33903017</v>
      </c>
      <c r="J5" s="8">
        <f>'Reitoria-SETIC'!K5+'Reit - PROEX-PROPPG'!K5+'Reit - BU'!K5+ESAG!K5+CEART!K5+FAED!K5+CEAD!K5+CEFID!K5+CERES!K5+CESFI!K5+CCT!K5+CEPLAN!K5+CEAVI!K5+CAV!K5+CEO!K5+CESMO!K5</f>
        <v>385</v>
      </c>
      <c r="K5" s="109">
        <f>'Reitoria-SETIC'!L5+'Reit - PROEX-PROPPG'!L5+'Reit - BU'!L5+ESAG!L5+CEART!L5+FAED!L5+CEAD!L5+CEFID!L5+CERES!L5+CESFI!L5+CCT!L5+CEPLAN!L5+CEAVI!L5+CAV!L5+CEO!L5+CESMO!L5</f>
        <v>266</v>
      </c>
      <c r="L5" s="109">
        <f>'Reitoria-SETIC'!M5+'Reit - PROEX-PROPPG'!M5+'Reit - BU'!M5+ESAG!M5+CEART!M5+FAED!M5+CEAD!M5+CEFID!M5+CERES!M5+CESFI!M5+CCT!M5+CEPLAN!M5+CEAVI!M5+CAV!M5+CEO!M5+CESMO!M5</f>
        <v>266</v>
      </c>
      <c r="M5" s="162">
        <f>J5*0.25-0.5-N5</f>
        <v>95.75</v>
      </c>
      <c r="N5" s="163">
        <f>'Reitoria-SETIC'!P5+'Reitoria-SETIC'!Q5+'Reit - PROEX-PROPPG'!P5+'Reit - PROEX-PROPPG'!Q5+'Reit - BU'!Q5+'Reit - BU'!P5+ESAG!Q5+ESAG!P5+CEART!P5+CEART!Q5+FAED!P5+FAED!Q5+CEAD!P5+CEAD!Q5+CEFID!P5+CEFID!Q5+CERES!P5+CERES!Q5+CESFI!P5+CESFI!Q5+CCT!P5+CCT!Q5+CEPLAN!P5+CEPLAN!Q5+CEAVI!P5+CEAVI!Q5+CEPLAN!P5+CEPLAN!Q5+CEAVI!P5+CEAVI!Q5+CAV!P5+CAV!Q5+CEO!P5+CEO!Q5+CESMO!P5+CESMO!Q5</f>
        <v>0</v>
      </c>
      <c r="O5" s="164">
        <f t="shared" ref="O5:O58" si="3">J5+N5-L5</f>
        <v>119</v>
      </c>
      <c r="P5" s="9">
        <v>33.200000000000003</v>
      </c>
      <c r="Q5" s="9">
        <f t="shared" si="1"/>
        <v>12782.000000000002</v>
      </c>
      <c r="R5" s="108">
        <f t="shared" si="2"/>
        <v>0</v>
      </c>
      <c r="S5" s="7">
        <f t="shared" ref="S5:S58" si="4">P5*L5+R5</f>
        <v>8831.2000000000007</v>
      </c>
      <c r="T5" s="70"/>
      <c r="U5" s="70"/>
      <c r="V5" s="70"/>
      <c r="W5" s="73"/>
    </row>
    <row r="6" spans="1:23" ht="39.950000000000003" customHeight="1" x14ac:dyDescent="0.25">
      <c r="A6" s="305">
        <v>3</v>
      </c>
      <c r="B6" s="307" t="s">
        <v>473</v>
      </c>
      <c r="C6" s="77">
        <v>3</v>
      </c>
      <c r="D6" s="67" t="s">
        <v>543</v>
      </c>
      <c r="E6" s="68" t="s">
        <v>474</v>
      </c>
      <c r="F6" s="46" t="s">
        <v>472</v>
      </c>
      <c r="G6" s="54" t="s">
        <v>602</v>
      </c>
      <c r="H6" s="38" t="s">
        <v>597</v>
      </c>
      <c r="I6" s="98">
        <v>33903017</v>
      </c>
      <c r="J6" s="8">
        <f>'Reitoria-SETIC'!K6+'Reit - PROEX-PROPPG'!K6+'Reit - BU'!K6+ESAG!K6+CEART!K6+FAED!K6+CEAD!K6+CEFID!K6+CERES!K6+CESFI!K6+CCT!K6+CEPLAN!K6+CEAVI!K6+CAV!K6+CEO!K6+CESMO!K6</f>
        <v>484</v>
      </c>
      <c r="K6" s="109">
        <f>'Reitoria-SETIC'!L6+'Reit - PROEX-PROPPG'!L6+'Reit - BU'!L6+ESAG!L6+CEART!L6+FAED!L6+CEAD!L6+CEFID!L6+CERES!L6+CESFI!L6+CCT!L6+CEPLAN!L6+CEAVI!L6+CAV!L6+CEO!L6+CESMO!L6</f>
        <v>209</v>
      </c>
      <c r="L6" s="109">
        <f>'Reitoria-SETIC'!M6+'Reit - PROEX-PROPPG'!M6+'Reit - BU'!M6+ESAG!M6+CEART!M6+FAED!M6+CEAD!M6+CEFID!M6+CERES!M6+CESFI!M6+CCT!M6+CEPLAN!M6+CEAVI!M6+CAV!M6+CEO!M6+CESMO!M6</f>
        <v>209</v>
      </c>
      <c r="M6" s="162">
        <f t="shared" si="0"/>
        <v>120.5</v>
      </c>
      <c r="N6" s="163">
        <f>'Reitoria-SETIC'!P6+'Reitoria-SETIC'!Q6+'Reit - PROEX-PROPPG'!P6+'Reit - PROEX-PROPPG'!Q6+'Reit - BU'!Q6+'Reit - BU'!P6+ESAG!Q6+ESAG!P6+CEART!P6+CEART!Q6+FAED!P6+FAED!Q6+CEAD!P6+CEAD!Q6+CEFID!P6+CEFID!Q6+CERES!P6+CERES!Q6+CESFI!P6+CESFI!Q6+CCT!P6+CCT!Q6+CEPLAN!P6+CEPLAN!Q6+CEAVI!P6+CEAVI!Q6+CEPLAN!P6+CEPLAN!Q6+CEAVI!P6+CEAVI!Q6+CAV!P6+CAV!Q6+CEO!P6+CEO!Q6+CESMO!P6+CESMO!Q6</f>
        <v>0</v>
      </c>
      <c r="O6" s="164">
        <f t="shared" si="3"/>
        <v>275</v>
      </c>
      <c r="P6" s="9">
        <v>36.270000000000003</v>
      </c>
      <c r="Q6" s="9">
        <f t="shared" si="1"/>
        <v>17554.68</v>
      </c>
      <c r="R6" s="108">
        <f t="shared" si="2"/>
        <v>0</v>
      </c>
      <c r="S6" s="7">
        <f t="shared" si="4"/>
        <v>7580.43</v>
      </c>
      <c r="T6" s="70"/>
      <c r="U6" s="70"/>
      <c r="V6" s="70"/>
      <c r="W6" s="73"/>
    </row>
    <row r="7" spans="1:23" ht="39.950000000000003" customHeight="1" x14ac:dyDescent="0.25">
      <c r="A7" s="306"/>
      <c r="B7" s="308"/>
      <c r="C7" s="77">
        <v>4</v>
      </c>
      <c r="D7" s="67" t="s">
        <v>544</v>
      </c>
      <c r="E7" s="68" t="s">
        <v>475</v>
      </c>
      <c r="F7" s="46" t="s">
        <v>476</v>
      </c>
      <c r="G7" s="54">
        <v>25097009</v>
      </c>
      <c r="H7" s="38" t="s">
        <v>597</v>
      </c>
      <c r="I7" s="98">
        <v>33903017</v>
      </c>
      <c r="J7" s="8">
        <f>'Reitoria-SETIC'!K7+'Reit - PROEX-PROPPG'!K7+'Reit - BU'!K7+ESAG!K7+CEART!K7+FAED!K7+CEAD!K7+CEFID!K7+CERES!K7+CESFI!K7+CCT!K7+CEPLAN!K7+CEAVI!K7+CAV!K7+CEO!K7+CESMO!K7</f>
        <v>854</v>
      </c>
      <c r="K7" s="109">
        <f>'Reitoria-SETIC'!L7+'Reit - PROEX-PROPPG'!L7+'Reit - BU'!L7+ESAG!L7+CEART!L7+FAED!L7+CEAD!L7+CEFID!L7+CERES!L7+CESFI!L7+CCT!L7+CEPLAN!L7+CEAVI!L7+CAV!L7+CEO!L7+CESMO!L7</f>
        <v>259</v>
      </c>
      <c r="L7" s="109">
        <f>'Reitoria-SETIC'!M7+'Reit - PROEX-PROPPG'!M7+'Reit - BU'!M7+ESAG!M7+CEART!M7+FAED!M7+CEAD!M7+CEFID!M7+CERES!M7+CESFI!M7+CCT!M7+CEPLAN!M7+CEAVI!M7+CAV!M7+CEO!M7+CESMO!M7</f>
        <v>259</v>
      </c>
      <c r="M7" s="162">
        <f t="shared" si="0"/>
        <v>213</v>
      </c>
      <c r="N7" s="163">
        <f>'Reitoria-SETIC'!P7+'Reitoria-SETIC'!Q7+'Reit - PROEX-PROPPG'!P7+'Reit - PROEX-PROPPG'!Q7+'Reit - BU'!Q7+'Reit - BU'!P7+ESAG!Q7+ESAG!P7+CEART!P7+CEART!Q7+FAED!P7+FAED!Q7+CEAD!P7+CEAD!Q7+CEFID!P7+CEFID!Q7+CERES!P7+CERES!Q7+CESFI!P7+CESFI!Q7+CCT!P7+CCT!Q7+CEPLAN!P7+CEPLAN!Q7+CEAVI!P7+CEAVI!Q7+CEPLAN!P7+CEPLAN!Q7+CEAVI!P7+CEAVI!Q7+CAV!P7+CAV!Q7+CEO!P7+CEO!Q7+CESMO!P7+CESMO!Q7</f>
        <v>0</v>
      </c>
      <c r="O7" s="164">
        <f t="shared" si="3"/>
        <v>595</v>
      </c>
      <c r="P7" s="9">
        <v>32.130000000000003</v>
      </c>
      <c r="Q7" s="9">
        <f t="shared" si="1"/>
        <v>27439.02</v>
      </c>
      <c r="R7" s="108">
        <f t="shared" si="2"/>
        <v>0</v>
      </c>
      <c r="S7" s="7">
        <f t="shared" si="4"/>
        <v>8321.67</v>
      </c>
      <c r="T7" s="70"/>
      <c r="U7" s="70"/>
      <c r="V7" s="70"/>
      <c r="W7" s="73"/>
    </row>
    <row r="8" spans="1:23" ht="39.950000000000003" customHeight="1" x14ac:dyDescent="0.25">
      <c r="A8" s="309">
        <v>4</v>
      </c>
      <c r="B8" s="311" t="s">
        <v>477</v>
      </c>
      <c r="C8" s="82">
        <v>5</v>
      </c>
      <c r="D8" s="83" t="s">
        <v>545</v>
      </c>
      <c r="E8" s="84" t="s">
        <v>478</v>
      </c>
      <c r="F8" s="85" t="s">
        <v>472</v>
      </c>
      <c r="G8" s="54">
        <v>77500014</v>
      </c>
      <c r="H8" s="38" t="s">
        <v>597</v>
      </c>
      <c r="I8" s="99">
        <v>33903017</v>
      </c>
      <c r="J8" s="8">
        <f>'Reitoria-SETIC'!K8+'Reit - PROEX-PROPPG'!K8+'Reit - BU'!K8+ESAG!K8+CEART!K8+FAED!K8+CEAD!K8+CEFID!K8+CERES!K8+CESFI!K8+CCT!K8+CEPLAN!K8+CEAVI!K8+CAV!K8+CEO!K8+CESMO!K8</f>
        <v>601</v>
      </c>
      <c r="K8" s="109">
        <f>'Reitoria-SETIC'!L8+'Reit - PROEX-PROPPG'!L8+'Reit - BU'!L8+ESAG!L8+CEART!L8+FAED!L8+CEAD!L8+CEFID!L8+CERES!L8+CESFI!L8+CCT!L8+CEPLAN!L8+CEAVI!L8+CAV!L8+CEO!L8+CESMO!L8</f>
        <v>178</v>
      </c>
      <c r="L8" s="109">
        <f>'Reitoria-SETIC'!M8+'Reit - PROEX-PROPPG'!M8+'Reit - BU'!M8+ESAG!M8+CEART!M8+FAED!M8+CEAD!M8+CEFID!M8+CERES!M8+CESFI!M8+CCT!M8+CEPLAN!M8+CEAVI!M8+CAV!M8+CEO!M8+CESMO!M8</f>
        <v>178</v>
      </c>
      <c r="M8" s="162">
        <f t="shared" si="0"/>
        <v>149.75</v>
      </c>
      <c r="N8" s="163">
        <f>'Reitoria-SETIC'!P8+'Reitoria-SETIC'!Q8+'Reit - PROEX-PROPPG'!P8+'Reit - PROEX-PROPPG'!Q8+'Reit - BU'!Q8+'Reit - BU'!P8+ESAG!Q8+ESAG!P8+CEART!P8+CEART!Q8+FAED!P8+FAED!Q8+CEAD!P8+CEAD!Q8+CEFID!P8+CEFID!Q8+CERES!P8+CERES!Q8+CESFI!P8+CESFI!Q8+CCT!P8+CCT!Q8+CEPLAN!P8+CEPLAN!Q8+CEAVI!P8+CEAVI!Q8+CEPLAN!P8+CEPLAN!Q8+CEAVI!P8+CEAVI!Q8+CAV!P8+CAV!Q8+CEO!P8+CEO!Q8+CESMO!P8+CESMO!Q8</f>
        <v>0</v>
      </c>
      <c r="O8" s="164">
        <f t="shared" si="3"/>
        <v>423</v>
      </c>
      <c r="P8" s="9">
        <v>28</v>
      </c>
      <c r="Q8" s="9">
        <f t="shared" si="1"/>
        <v>16828</v>
      </c>
      <c r="R8" s="108">
        <f t="shared" si="2"/>
        <v>0</v>
      </c>
      <c r="S8" s="7">
        <f t="shared" si="4"/>
        <v>4984</v>
      </c>
      <c r="T8" s="70"/>
      <c r="U8" s="70"/>
      <c r="V8" s="70"/>
      <c r="W8" s="73"/>
    </row>
    <row r="9" spans="1:23" ht="39.950000000000003" customHeight="1" x14ac:dyDescent="0.25">
      <c r="A9" s="310"/>
      <c r="B9" s="312"/>
      <c r="C9" s="82">
        <v>6</v>
      </c>
      <c r="D9" s="86" t="s">
        <v>546</v>
      </c>
      <c r="E9" s="87" t="s">
        <v>479</v>
      </c>
      <c r="F9" s="88" t="s">
        <v>480</v>
      </c>
      <c r="G9" s="54">
        <v>77500014</v>
      </c>
      <c r="H9" s="38" t="s">
        <v>597</v>
      </c>
      <c r="I9" s="99" t="s">
        <v>600</v>
      </c>
      <c r="J9" s="8">
        <f>'Reitoria-SETIC'!K9+'Reit - PROEX-PROPPG'!K9+'Reit - BU'!K9+ESAG!K9+CEART!K9+FAED!K9+CEAD!K9+CEFID!K9+CERES!K9+CESFI!K9+CCT!K9+CEPLAN!K9+CEAVI!K9+CAV!K9+CEO!K9+CESMO!K9</f>
        <v>121</v>
      </c>
      <c r="K9" s="109">
        <f>'Reitoria-SETIC'!L9+'Reit - PROEX-PROPPG'!L9+'Reit - BU'!L9+ESAG!L9+CEART!L9+FAED!L9+CEAD!L9+CEFID!L9+CERES!L9+CESFI!L9+CCT!L9+CEPLAN!L9+CEAVI!L9+CAV!L9+CEO!L9+CESMO!L9</f>
        <v>41</v>
      </c>
      <c r="L9" s="109">
        <f>'Reitoria-SETIC'!M9+'Reit - PROEX-PROPPG'!M9+'Reit - BU'!M9+ESAG!M9+CEART!M9+FAED!M9+CEAD!M9+CEFID!M9+CERES!M9+CESFI!M9+CCT!M9+CEPLAN!M9+CEAVI!M9+CAV!M9+CEO!M9+CESMO!M9</f>
        <v>41</v>
      </c>
      <c r="M9" s="162">
        <f t="shared" si="0"/>
        <v>29.75</v>
      </c>
      <c r="N9" s="163">
        <f>'Reitoria-SETIC'!P9+'Reitoria-SETIC'!Q9+'Reit - PROEX-PROPPG'!P9+'Reit - PROEX-PROPPG'!Q9+'Reit - BU'!Q9+'Reit - BU'!P9+ESAG!Q9+ESAG!P9+CEART!P9+CEART!Q9+FAED!P9+FAED!Q9+CEAD!P9+CEAD!Q9+CEFID!P9+CEFID!Q9+CERES!P9+CERES!Q9+CESFI!P9+CESFI!Q9+CCT!P9+CCT!Q9+CEPLAN!P9+CEPLAN!Q9+CEAVI!P9+CEAVI!Q9+CEPLAN!P9+CEPLAN!Q9+CEAVI!P9+CEAVI!Q9+CAV!P9+CAV!Q9+CEO!P9+CEO!Q9+CESMO!P9+CESMO!Q9</f>
        <v>0</v>
      </c>
      <c r="O9" s="164">
        <f t="shared" si="3"/>
        <v>80</v>
      </c>
      <c r="P9" s="9">
        <v>665</v>
      </c>
      <c r="Q9" s="9">
        <f t="shared" si="1"/>
        <v>80465</v>
      </c>
      <c r="R9" s="108">
        <f t="shared" si="2"/>
        <v>0</v>
      </c>
      <c r="S9" s="7">
        <f t="shared" si="4"/>
        <v>27265</v>
      </c>
      <c r="T9" s="70"/>
      <c r="U9" s="70"/>
      <c r="V9" s="70"/>
      <c r="W9" s="73"/>
    </row>
    <row r="10" spans="1:23" ht="39.950000000000003" customHeight="1" x14ac:dyDescent="0.25">
      <c r="A10" s="310"/>
      <c r="B10" s="312"/>
      <c r="C10" s="82">
        <v>7</v>
      </c>
      <c r="D10" s="89" t="s">
        <v>547</v>
      </c>
      <c r="E10" s="87" t="s">
        <v>481</v>
      </c>
      <c r="F10" s="88" t="s">
        <v>480</v>
      </c>
      <c r="G10" s="54">
        <v>77500014</v>
      </c>
      <c r="H10" s="38" t="s">
        <v>597</v>
      </c>
      <c r="I10" s="99" t="s">
        <v>600</v>
      </c>
      <c r="J10" s="8">
        <f>'Reitoria-SETIC'!K10+'Reit - PROEX-PROPPG'!K10+'Reit - BU'!K10+ESAG!K10+CEART!K10+FAED!K10+CEAD!K10+CEFID!K10+CERES!K10+CESFI!K10+CCT!K10+CEPLAN!K10+CEAVI!K10+CAV!K10+CEO!K10+CESMO!K10</f>
        <v>218</v>
      </c>
      <c r="K10" s="109">
        <f>'Reitoria-SETIC'!L10+'Reit - PROEX-PROPPG'!L10+'Reit - BU'!L10+ESAG!L10+CEART!L10+FAED!L10+CEAD!L10+CEFID!L10+CERES!L10+CESFI!L10+CCT!L10+CEPLAN!L10+CEAVI!L10+CAV!L10+CEO!L10+CESMO!L10</f>
        <v>99</v>
      </c>
      <c r="L10" s="109">
        <f>'Reitoria-SETIC'!M10+'Reit - PROEX-PROPPG'!M10+'Reit - BU'!M10+ESAG!M10+CEART!M10+FAED!M10+CEAD!M10+CEFID!M10+CERES!M10+CESFI!M10+CCT!M10+CEPLAN!M10+CEAVI!M10+CAV!M10+CEO!M10+CESMO!M10</f>
        <v>99</v>
      </c>
      <c r="M10" s="162">
        <f t="shared" si="0"/>
        <v>54</v>
      </c>
      <c r="N10" s="163">
        <f>'Reitoria-SETIC'!P10+'Reitoria-SETIC'!Q10+'Reit - PROEX-PROPPG'!P10+'Reit - PROEX-PROPPG'!Q10+'Reit - BU'!Q10+'Reit - BU'!P10+ESAG!Q10+ESAG!P10+CEART!P10+CEART!Q10+FAED!P10+FAED!Q10+CEAD!P10+CEAD!Q10+CEFID!P10+CEFID!Q10+CERES!P10+CERES!Q10+CESFI!P10+CESFI!Q10+CCT!P10+CCT!Q10+CEPLAN!P10+CEPLAN!Q10+CEAVI!P10+CEAVI!Q10+CEPLAN!P10+CEPLAN!Q10+CEAVI!P10+CEAVI!Q10+CAV!P10+CAV!Q10+CEO!P10+CEO!Q10+CESMO!P10+CESMO!Q10</f>
        <v>0</v>
      </c>
      <c r="O10" s="164">
        <f t="shared" si="3"/>
        <v>119</v>
      </c>
      <c r="P10" s="9">
        <v>246</v>
      </c>
      <c r="Q10" s="9">
        <f t="shared" si="1"/>
        <v>53628</v>
      </c>
      <c r="R10" s="108">
        <f t="shared" si="2"/>
        <v>0</v>
      </c>
      <c r="S10" s="7">
        <f t="shared" si="4"/>
        <v>24354</v>
      </c>
      <c r="T10" s="70"/>
      <c r="U10" s="70"/>
      <c r="V10" s="70"/>
      <c r="W10" s="73"/>
    </row>
    <row r="11" spans="1:23" ht="39.950000000000003" customHeight="1" x14ac:dyDescent="0.25">
      <c r="A11" s="310"/>
      <c r="B11" s="312"/>
      <c r="C11" s="82">
        <v>8</v>
      </c>
      <c r="D11" s="90" t="s">
        <v>548</v>
      </c>
      <c r="E11" s="87" t="s">
        <v>482</v>
      </c>
      <c r="F11" s="85" t="s">
        <v>472</v>
      </c>
      <c r="G11" s="54">
        <v>125377006</v>
      </c>
      <c r="H11" s="38" t="s">
        <v>597</v>
      </c>
      <c r="I11" s="97">
        <v>33903017</v>
      </c>
      <c r="J11" s="8">
        <f>'Reitoria-SETIC'!K11+'Reit - PROEX-PROPPG'!K11+'Reit - BU'!K11+ESAG!K11+CEART!K11+FAED!K11+CEAD!K11+CEFID!K11+CERES!K11+CESFI!K11+CCT!K11+CEPLAN!K11+CEAVI!K11+CAV!K11+CEO!K11+CESMO!K11</f>
        <v>263</v>
      </c>
      <c r="K11" s="109">
        <f>'Reitoria-SETIC'!L11+'Reit - PROEX-PROPPG'!L11+'Reit - BU'!L11+ESAG!L11+CEART!L11+FAED!L11+CEAD!L11+CEFID!L11+CERES!L11+CESFI!L11+CCT!L11+CEPLAN!L11+CEAVI!L11+CAV!L11+CEO!L11+CESMO!L11</f>
        <v>128</v>
      </c>
      <c r="L11" s="109">
        <f>'Reitoria-SETIC'!M11+'Reit - PROEX-PROPPG'!M11+'Reit - BU'!M11+ESAG!M11+CEART!M11+FAED!M11+CEAD!M11+CEFID!M11+CERES!M11+CESFI!M11+CCT!M11+CEPLAN!M11+CEAVI!M11+CAV!M11+CEO!M11+CESMO!M11</f>
        <v>128</v>
      </c>
      <c r="M11" s="162">
        <f t="shared" si="0"/>
        <v>65.25</v>
      </c>
      <c r="N11" s="163">
        <f>'Reitoria-SETIC'!P11+'Reitoria-SETIC'!Q11+'Reit - PROEX-PROPPG'!P11+'Reit - PROEX-PROPPG'!Q11+'Reit - BU'!Q11+'Reit - BU'!P11+ESAG!Q11+ESAG!P11+CEART!P11+CEART!Q11+FAED!P11+FAED!Q11+CEAD!P11+CEAD!Q11+CEFID!P11+CEFID!Q11+CERES!P11+CERES!Q11+CESFI!P11+CESFI!Q11+CCT!P11+CCT!Q11+CEPLAN!P11+CEPLAN!Q11+CEAVI!P11+CEAVI!Q11+CEPLAN!P11+CEPLAN!Q11+CEAVI!P11+CEAVI!Q11+CAV!P11+CAV!Q11+CEO!P11+CEO!Q11+CESMO!P11+CESMO!Q11</f>
        <v>0</v>
      </c>
      <c r="O11" s="164">
        <f t="shared" si="3"/>
        <v>135</v>
      </c>
      <c r="P11" s="9">
        <v>30</v>
      </c>
      <c r="Q11" s="9">
        <f t="shared" si="1"/>
        <v>7890</v>
      </c>
      <c r="R11" s="108">
        <f t="shared" si="2"/>
        <v>0</v>
      </c>
      <c r="S11" s="7">
        <f t="shared" si="4"/>
        <v>3840</v>
      </c>
      <c r="T11" s="70"/>
      <c r="U11" s="70"/>
      <c r="V11" s="70"/>
      <c r="W11" s="73"/>
    </row>
    <row r="12" spans="1:23" ht="39.950000000000003" customHeight="1" x14ac:dyDescent="0.25">
      <c r="A12" s="310"/>
      <c r="B12" s="312"/>
      <c r="C12" s="82">
        <v>9</v>
      </c>
      <c r="D12" s="86" t="s">
        <v>549</v>
      </c>
      <c r="E12" s="91" t="s">
        <v>483</v>
      </c>
      <c r="F12" s="85" t="s">
        <v>472</v>
      </c>
      <c r="G12" s="54">
        <v>125377006</v>
      </c>
      <c r="H12" s="38" t="s">
        <v>597</v>
      </c>
      <c r="I12" s="97">
        <v>33903017</v>
      </c>
      <c r="J12" s="8">
        <f>'Reitoria-SETIC'!K12+'Reit - PROEX-PROPPG'!K12+'Reit - BU'!K12+ESAG!K12+CEART!K12+FAED!K12+CEAD!K12+CEFID!K12+CERES!K12+CESFI!K12+CCT!K12+CEPLAN!K12+CEAVI!K12+CAV!K12+CEO!K12+CESMO!K12</f>
        <v>121</v>
      </c>
      <c r="K12" s="109">
        <f>'Reitoria-SETIC'!L12+'Reit - PROEX-PROPPG'!L12+'Reit - BU'!L12+ESAG!L12+CEART!L12+FAED!L12+CEAD!L12+CEFID!L12+CERES!L12+CESFI!L12+CCT!L12+CEPLAN!L12+CEAVI!L12+CAV!L12+CEO!L12+CESMO!L12</f>
        <v>40</v>
      </c>
      <c r="L12" s="109">
        <f>'Reitoria-SETIC'!M12+'Reit - PROEX-PROPPG'!M12+'Reit - BU'!M12+ESAG!M12+CEART!M12+FAED!M12+CEAD!M12+CEFID!M12+CERES!M12+CESFI!M12+CCT!M12+CEPLAN!M12+CEAVI!M12+CAV!M12+CEO!M12+CESMO!M12</f>
        <v>40</v>
      </c>
      <c r="M12" s="162">
        <f t="shared" si="0"/>
        <v>29.75</v>
      </c>
      <c r="N12" s="163">
        <f>'Reitoria-SETIC'!P12+'Reitoria-SETIC'!Q12+'Reit - PROEX-PROPPG'!P12+'Reit - PROEX-PROPPG'!Q12+'Reit - BU'!Q12+'Reit - BU'!P12+ESAG!Q12+ESAG!P12+CEART!P12+CEART!Q12+FAED!P12+FAED!Q12+CEAD!P12+CEAD!Q12+CEFID!P12+CEFID!Q12+CERES!P12+CERES!Q12+CESFI!P12+CESFI!Q12+CCT!P12+CCT!Q12+CEPLAN!P12+CEPLAN!Q12+CEAVI!P12+CEAVI!Q12+CEPLAN!P12+CEPLAN!Q12+CEAVI!P12+CEAVI!Q12+CAV!P12+CAV!Q12+CEO!P12+CEO!Q12+CESMO!P12+CESMO!Q12</f>
        <v>0</v>
      </c>
      <c r="O12" s="164">
        <f t="shared" si="3"/>
        <v>81</v>
      </c>
      <c r="P12" s="9">
        <v>930</v>
      </c>
      <c r="Q12" s="9">
        <f t="shared" si="1"/>
        <v>112530</v>
      </c>
      <c r="R12" s="108">
        <f t="shared" si="2"/>
        <v>0</v>
      </c>
      <c r="S12" s="7">
        <f t="shared" si="4"/>
        <v>37200</v>
      </c>
      <c r="T12" s="70"/>
      <c r="U12" s="70"/>
      <c r="V12" s="70"/>
      <c r="W12" s="73"/>
    </row>
    <row r="13" spans="1:23" ht="39.950000000000003" customHeight="1" x14ac:dyDescent="0.25">
      <c r="A13" s="310"/>
      <c r="B13" s="312"/>
      <c r="C13" s="82">
        <v>10</v>
      </c>
      <c r="D13" s="92" t="s">
        <v>550</v>
      </c>
      <c r="E13" s="91" t="s">
        <v>484</v>
      </c>
      <c r="F13" s="85" t="s">
        <v>472</v>
      </c>
      <c r="G13" s="54">
        <v>125377006</v>
      </c>
      <c r="H13" s="38" t="s">
        <v>597</v>
      </c>
      <c r="I13" s="97">
        <v>33903047</v>
      </c>
      <c r="J13" s="8">
        <f>'Reitoria-SETIC'!K13+'Reit - PROEX-PROPPG'!K13+'Reit - BU'!K13+ESAG!K13+CEART!K13+FAED!K13+CEAD!K13+CEFID!K13+CERES!K13+CESFI!K13+CCT!K13+CEPLAN!K13+CEAVI!K13+CAV!K13+CEO!K13+CESMO!K13</f>
        <v>77</v>
      </c>
      <c r="K13" s="109">
        <f>'Reitoria-SETIC'!L13+'Reit - PROEX-PROPPG'!L13+'Reit - BU'!L13+ESAG!L13+CEART!L13+FAED!L13+CEAD!L13+CEFID!L13+CERES!L13+CESFI!L13+CCT!L13+CEPLAN!L13+CEAVI!L13+CAV!L13+CEO!L13+CESMO!L13</f>
        <v>3</v>
      </c>
      <c r="L13" s="109">
        <f>'Reitoria-SETIC'!M13+'Reit - PROEX-PROPPG'!M13+'Reit - BU'!M13+ESAG!M13+CEART!M13+FAED!M13+CEAD!M13+CEFID!M13+CERES!M13+CESFI!M13+CCT!M13+CEPLAN!M13+CEAVI!M13+CAV!M13+CEO!M13+CESMO!M13</f>
        <v>3</v>
      </c>
      <c r="M13" s="162">
        <f t="shared" si="0"/>
        <v>18.75</v>
      </c>
      <c r="N13" s="163">
        <f>'Reitoria-SETIC'!P13+'Reitoria-SETIC'!Q13+'Reit - PROEX-PROPPG'!P13+'Reit - PROEX-PROPPG'!Q13+'Reit - BU'!Q13+'Reit - BU'!P13+ESAG!Q13+ESAG!P13+CEART!P13+CEART!Q13+FAED!P13+FAED!Q13+CEAD!P13+CEAD!Q13+CEFID!P13+CEFID!Q13+CERES!P13+CERES!Q13+CESFI!P13+CESFI!Q13+CCT!P13+CCT!Q13+CEPLAN!P13+CEPLAN!Q13+CEAVI!P13+CEAVI!Q13+CEPLAN!P13+CEPLAN!Q13+CEAVI!P13+CEAVI!Q13+CAV!P13+CAV!Q13+CEO!P13+CEO!Q13+CESMO!P13+CESMO!Q13</f>
        <v>0</v>
      </c>
      <c r="O13" s="164">
        <f t="shared" si="3"/>
        <v>74</v>
      </c>
      <c r="P13" s="9">
        <v>380</v>
      </c>
      <c r="Q13" s="9">
        <f t="shared" si="1"/>
        <v>29260</v>
      </c>
      <c r="R13" s="108">
        <f t="shared" si="2"/>
        <v>0</v>
      </c>
      <c r="S13" s="7">
        <f t="shared" si="4"/>
        <v>1140</v>
      </c>
      <c r="T13" s="70"/>
      <c r="U13" s="70"/>
      <c r="V13" s="70"/>
      <c r="W13" s="73"/>
    </row>
    <row r="14" spans="1:23" ht="39.950000000000003" customHeight="1" x14ac:dyDescent="0.25">
      <c r="A14" s="310"/>
      <c r="B14" s="312"/>
      <c r="C14" s="82">
        <v>11</v>
      </c>
      <c r="D14" s="90" t="s">
        <v>551</v>
      </c>
      <c r="E14" s="91" t="s">
        <v>485</v>
      </c>
      <c r="F14" s="85" t="s">
        <v>472</v>
      </c>
      <c r="G14" s="54">
        <v>125377006</v>
      </c>
      <c r="H14" s="38" t="s">
        <v>597</v>
      </c>
      <c r="I14" s="97">
        <v>33903047</v>
      </c>
      <c r="J14" s="8">
        <f>'Reitoria-SETIC'!K14+'Reit - PROEX-PROPPG'!K14+'Reit - BU'!K14+ESAG!K14+CEART!K14+FAED!K14+CEAD!K14+CEFID!K14+CERES!K14+CESFI!K14+CCT!K14+CEPLAN!K14+CEAVI!K14+CAV!K14+CEO!K14+CESMO!K14</f>
        <v>35</v>
      </c>
      <c r="K14" s="109">
        <f>'Reitoria-SETIC'!L14+'Reit - PROEX-PROPPG'!L14+'Reit - BU'!L14+ESAG!L14+CEART!L14+FAED!L14+CEAD!L14+CEFID!L14+CERES!L14+CESFI!L14+CCT!L14+CEPLAN!L14+CEAVI!L14+CAV!L14+CEO!L14+CESMO!L14</f>
        <v>15</v>
      </c>
      <c r="L14" s="109">
        <f>'Reitoria-SETIC'!M14+'Reit - PROEX-PROPPG'!M14+'Reit - BU'!M14+ESAG!M14+CEART!M14+FAED!M14+CEAD!M14+CEFID!M14+CERES!M14+CESFI!M14+CCT!M14+CEPLAN!M14+CEAVI!M14+CAV!M14+CEO!M14+CESMO!M14</f>
        <v>15</v>
      </c>
      <c r="M14" s="162">
        <f t="shared" si="0"/>
        <v>8.25</v>
      </c>
      <c r="N14" s="163">
        <f>'Reitoria-SETIC'!P14+'Reitoria-SETIC'!Q14+'Reit - PROEX-PROPPG'!P14+'Reit - PROEX-PROPPG'!Q14+'Reit - BU'!Q14+'Reit - BU'!P14+ESAG!Q14+ESAG!P14+CEART!P14+CEART!Q14+FAED!P14+FAED!Q14+CEAD!P14+CEAD!Q14+CEFID!P14+CEFID!Q14+CERES!P14+CERES!Q14+CESFI!P14+CESFI!Q14+CCT!P14+CCT!Q14+CEPLAN!P14+CEPLAN!Q14+CEAVI!P14+CEAVI!Q14+CEPLAN!P14+CEPLAN!Q14+CEAVI!P14+CEAVI!Q14+CAV!P14+CAV!Q14+CEO!P14+CEO!Q14+CESMO!P14+CESMO!Q14</f>
        <v>0</v>
      </c>
      <c r="O14" s="164">
        <f t="shared" si="3"/>
        <v>20</v>
      </c>
      <c r="P14" s="9">
        <v>31</v>
      </c>
      <c r="Q14" s="9">
        <f t="shared" si="1"/>
        <v>1085</v>
      </c>
      <c r="R14" s="108">
        <f t="shared" si="2"/>
        <v>0</v>
      </c>
      <c r="S14" s="7">
        <f t="shared" si="4"/>
        <v>465</v>
      </c>
      <c r="T14" s="70"/>
      <c r="U14" s="70"/>
      <c r="V14" s="70"/>
      <c r="W14" s="73"/>
    </row>
    <row r="15" spans="1:23" ht="39.950000000000003" customHeight="1" x14ac:dyDescent="0.25">
      <c r="A15" s="310"/>
      <c r="B15" s="312"/>
      <c r="C15" s="82">
        <v>12</v>
      </c>
      <c r="D15" s="86" t="s">
        <v>552</v>
      </c>
      <c r="E15" s="87" t="s">
        <v>486</v>
      </c>
      <c r="F15" s="85" t="s">
        <v>472</v>
      </c>
      <c r="G15" s="54">
        <v>504220065</v>
      </c>
      <c r="H15" s="38" t="s">
        <v>597</v>
      </c>
      <c r="I15" s="99" t="s">
        <v>600</v>
      </c>
      <c r="J15" s="8">
        <f>'Reitoria-SETIC'!K15+'Reit - PROEX-PROPPG'!K15+'Reit - BU'!K15+ESAG!K15+CEART!K15+FAED!K15+CEAD!K15+CEFID!K15+CERES!K15+CESFI!K15+CCT!K15+CEPLAN!K15+CEAVI!K15+CAV!K15+CEO!K15+CESMO!K15</f>
        <v>280</v>
      </c>
      <c r="K15" s="109">
        <f>'Reitoria-SETIC'!L15+'Reit - PROEX-PROPPG'!L15+'Reit - BU'!L15+ESAG!L15+CEART!L15+FAED!L15+CEAD!L15+CEFID!L15+CERES!L15+CESFI!L15+CCT!L15+CEPLAN!L15+CEAVI!L15+CAV!L15+CEO!L15+CESMO!L15</f>
        <v>149</v>
      </c>
      <c r="L15" s="109">
        <f>'Reitoria-SETIC'!M15+'Reit - PROEX-PROPPG'!M15+'Reit - BU'!M15+ESAG!M15+CEART!M15+FAED!M15+CEAD!M15+CEFID!M15+CERES!M15+CESFI!M15+CCT!M15+CEPLAN!M15+CEAVI!M15+CAV!M15+CEO!M15+CESMO!M15</f>
        <v>149</v>
      </c>
      <c r="M15" s="162">
        <f t="shared" si="0"/>
        <v>69.5</v>
      </c>
      <c r="N15" s="163">
        <f>'Reitoria-SETIC'!P15+'Reitoria-SETIC'!Q15+'Reit - PROEX-PROPPG'!P15+'Reit - PROEX-PROPPG'!Q15+'Reit - BU'!Q15+'Reit - BU'!P15+ESAG!Q15+ESAG!P15+CEART!P15+CEART!Q15+FAED!P15+FAED!Q15+CEAD!P15+CEAD!Q15+CEFID!P15+CEFID!Q15+CERES!P15+CERES!Q15+CESFI!P15+CESFI!Q15+CCT!P15+CCT!Q15+CEPLAN!P15+CEPLAN!Q15+CEAVI!P15+CEAVI!Q15+CEPLAN!P15+CEPLAN!Q15+CEAVI!P15+CEAVI!Q15+CAV!P15+CAV!Q15+CEO!P15+CEO!Q15+CESMO!P15+CESMO!Q15</f>
        <v>0</v>
      </c>
      <c r="O15" s="164">
        <f t="shared" si="3"/>
        <v>131</v>
      </c>
      <c r="P15" s="9">
        <v>150</v>
      </c>
      <c r="Q15" s="9">
        <f t="shared" si="1"/>
        <v>42000</v>
      </c>
      <c r="R15" s="108">
        <f t="shared" si="2"/>
        <v>0</v>
      </c>
      <c r="S15" s="7">
        <f t="shared" si="4"/>
        <v>22350</v>
      </c>
      <c r="T15" s="70"/>
      <c r="U15" s="70"/>
      <c r="V15" s="70"/>
      <c r="W15" s="73"/>
    </row>
    <row r="16" spans="1:23" ht="39.950000000000003" customHeight="1" x14ac:dyDescent="0.25">
      <c r="A16" s="310"/>
      <c r="B16" s="313"/>
      <c r="C16" s="82">
        <v>13</v>
      </c>
      <c r="D16" s="92" t="s">
        <v>553</v>
      </c>
      <c r="E16" s="91" t="s">
        <v>487</v>
      </c>
      <c r="F16" s="85" t="s">
        <v>472</v>
      </c>
      <c r="G16" s="54">
        <v>504220065</v>
      </c>
      <c r="H16" s="38" t="s">
        <v>597</v>
      </c>
      <c r="I16" s="99" t="s">
        <v>600</v>
      </c>
      <c r="J16" s="8">
        <f>'Reitoria-SETIC'!K16+'Reit - PROEX-PROPPG'!K16+'Reit - BU'!K16+ESAG!K16+CEART!K16+FAED!K16+CEAD!K16+CEFID!K16+CERES!K16+CESFI!K16+CCT!K16+CEPLAN!K16+CEAVI!K16+CAV!K16+CEO!K16+CESMO!K16</f>
        <v>216</v>
      </c>
      <c r="K16" s="109">
        <f>'Reitoria-SETIC'!L16+'Reit - PROEX-PROPPG'!L16+'Reit - BU'!L16+ESAG!L16+CEART!L16+FAED!L16+CEAD!L16+CEFID!L16+CERES!L16+CESFI!L16+CCT!L16+CEPLAN!L16+CEAVI!L16+CAV!L16+CEO!L16+CESMO!L16</f>
        <v>112</v>
      </c>
      <c r="L16" s="109">
        <f>'Reitoria-SETIC'!M16+'Reit - PROEX-PROPPG'!M16+'Reit - BU'!M16+ESAG!M16+CEART!M16+FAED!M16+CEAD!M16+CEFID!M16+CERES!M16+CESFI!M16+CCT!M16+CEPLAN!M16+CEAVI!M16+CAV!M16+CEO!M16+CESMO!M16</f>
        <v>112</v>
      </c>
      <c r="M16" s="162">
        <f t="shared" si="0"/>
        <v>53.5</v>
      </c>
      <c r="N16" s="163">
        <f>'Reitoria-SETIC'!P16+'Reitoria-SETIC'!Q16+'Reit - PROEX-PROPPG'!P16+'Reit - PROEX-PROPPG'!Q16+'Reit - BU'!Q16+'Reit - BU'!P16+ESAG!Q16+ESAG!P16+CEART!P16+CEART!Q16+FAED!P16+FAED!Q16+CEAD!P16+CEAD!Q16+CEFID!P16+CEFID!Q16+CERES!P16+CERES!Q16+CESFI!P16+CESFI!Q16+CCT!P16+CCT!Q16+CEPLAN!P16+CEPLAN!Q16+CEAVI!P16+CEAVI!Q16+CEPLAN!P16+CEPLAN!Q16+CEAVI!P16+CEAVI!Q16+CAV!P16+CAV!Q16+CEO!P16+CEO!Q16+CESMO!P16+CESMO!Q16</f>
        <v>0</v>
      </c>
      <c r="O16" s="164">
        <f t="shared" si="3"/>
        <v>104</v>
      </c>
      <c r="P16" s="9">
        <v>285</v>
      </c>
      <c r="Q16" s="9">
        <f t="shared" si="1"/>
        <v>61560</v>
      </c>
      <c r="R16" s="108">
        <f t="shared" si="2"/>
        <v>0</v>
      </c>
      <c r="S16" s="7">
        <f t="shared" si="4"/>
        <v>31920</v>
      </c>
      <c r="T16" s="70"/>
      <c r="U16" s="70"/>
      <c r="V16" s="70"/>
      <c r="W16" s="73"/>
    </row>
    <row r="17" spans="1:23" ht="39.950000000000003" customHeight="1" x14ac:dyDescent="0.25">
      <c r="A17" s="305">
        <v>5</v>
      </c>
      <c r="B17" s="307" t="s">
        <v>488</v>
      </c>
      <c r="C17" s="77">
        <v>14</v>
      </c>
      <c r="D17" s="67" t="s">
        <v>554</v>
      </c>
      <c r="E17" s="68" t="s">
        <v>489</v>
      </c>
      <c r="F17" s="46" t="s">
        <v>472</v>
      </c>
      <c r="G17" s="54">
        <v>79588061</v>
      </c>
      <c r="H17" s="38" t="s">
        <v>597</v>
      </c>
      <c r="I17" s="54">
        <v>33903017</v>
      </c>
      <c r="J17" s="8">
        <f>'Reitoria-SETIC'!K17+'Reit - PROEX-PROPPG'!K17+'Reit - BU'!K17+ESAG!K17+CEART!K17+FAED!K17+CEAD!K17+CEFID!K17+CERES!K17+CESFI!K17+CCT!K17+CEPLAN!K17+CEAVI!K17+CAV!K17+CEO!K17+CESMO!K17</f>
        <v>195</v>
      </c>
      <c r="K17" s="109">
        <f>'Reitoria-SETIC'!L17+'Reit - PROEX-PROPPG'!L17+'Reit - BU'!L17+ESAG!L17+CEART!L17+FAED!L17+CEAD!L17+CEFID!L17+CERES!L17+CESFI!L17+CCT!L17+CEPLAN!L17+CEAVI!L17+CAV!L17+CEO!L17+CESMO!L17</f>
        <v>47</v>
      </c>
      <c r="L17" s="109">
        <f>'Reitoria-SETIC'!M17+'Reit - PROEX-PROPPG'!M17+'Reit - BU'!M17+ESAG!M17+CEART!M17+FAED!M17+CEAD!M17+CEFID!M17+CERES!M17+CESFI!M17+CCT!M17+CEPLAN!M17+CEAVI!M17+CAV!M17+CEO!M17+CESMO!M17</f>
        <v>47</v>
      </c>
      <c r="M17" s="162">
        <f t="shared" si="0"/>
        <v>48.25</v>
      </c>
      <c r="N17" s="163">
        <f>'Reitoria-SETIC'!P17+'Reitoria-SETIC'!Q17+'Reit - PROEX-PROPPG'!P17+'Reit - PROEX-PROPPG'!Q17+'Reit - BU'!Q17+'Reit - BU'!P17+ESAG!Q17+ESAG!P17+CEART!P17+CEART!Q17+FAED!P17+FAED!Q17+CEAD!P17+CEAD!Q17+CEFID!P17+CEFID!Q17+CERES!P17+CERES!Q17+CESFI!P17+CESFI!Q17+CCT!P17+CCT!Q17+CEPLAN!P17+CEPLAN!Q17+CEAVI!P17+CEAVI!Q17+CEPLAN!P17+CEPLAN!Q17+CEAVI!P17+CEAVI!Q17+CAV!P17+CAV!Q17+CEO!P17+CEO!Q17+CESMO!P17+CESMO!Q17</f>
        <v>0</v>
      </c>
      <c r="O17" s="164">
        <f t="shared" si="3"/>
        <v>148</v>
      </c>
      <c r="P17" s="9">
        <v>501.2</v>
      </c>
      <c r="Q17" s="9">
        <f t="shared" si="1"/>
        <v>97734</v>
      </c>
      <c r="R17" s="108">
        <f t="shared" si="2"/>
        <v>0</v>
      </c>
      <c r="S17" s="7">
        <f t="shared" si="4"/>
        <v>23556.399999999998</v>
      </c>
      <c r="T17" s="70"/>
      <c r="U17" s="70"/>
      <c r="V17" s="70"/>
      <c r="W17" s="73"/>
    </row>
    <row r="18" spans="1:23" ht="39.950000000000003" customHeight="1" x14ac:dyDescent="0.25">
      <c r="A18" s="306"/>
      <c r="B18" s="314"/>
      <c r="C18" s="77">
        <v>15</v>
      </c>
      <c r="D18" s="67" t="s">
        <v>555</v>
      </c>
      <c r="E18" s="68" t="s">
        <v>490</v>
      </c>
      <c r="F18" s="46" t="s">
        <v>472</v>
      </c>
      <c r="G18" s="54">
        <v>79588061</v>
      </c>
      <c r="H18" s="38" t="s">
        <v>597</v>
      </c>
      <c r="I18" s="54">
        <v>33903017</v>
      </c>
      <c r="J18" s="8">
        <f>'Reitoria-SETIC'!K18+'Reit - PROEX-PROPPG'!K18+'Reit - BU'!K18+ESAG!K18+CEART!K18+FAED!K18+CEAD!K18+CEFID!K18+CERES!K18+CESFI!K18+CCT!K18+CEPLAN!K18+CEAVI!K18+CAV!K18+CEO!K18+CESMO!K18</f>
        <v>34</v>
      </c>
      <c r="K18" s="109">
        <f>'Reitoria-SETIC'!L18+'Reit - PROEX-PROPPG'!L18+'Reit - BU'!L18+ESAG!L18+CEART!L18+FAED!L18+CEAD!L18+CEFID!L18+CERES!L18+CESFI!L18+CCT!L18+CEPLAN!L18+CEAVI!L18+CAV!L18+CEO!L18+CESMO!L18</f>
        <v>0</v>
      </c>
      <c r="L18" s="109">
        <f>'Reitoria-SETIC'!M18+'Reit - PROEX-PROPPG'!M18+'Reit - BU'!M18+ESAG!M18+CEART!M18+FAED!M18+CEAD!M18+CEFID!M18+CERES!M18+CESFI!M18+CCT!M18+CEPLAN!M18+CEAVI!M18+CAV!M18+CEO!M18+CESMO!M18</f>
        <v>0</v>
      </c>
      <c r="M18" s="162">
        <f t="shared" si="0"/>
        <v>8</v>
      </c>
      <c r="N18" s="163">
        <f>'Reitoria-SETIC'!P18+'Reitoria-SETIC'!Q18+'Reit - PROEX-PROPPG'!P18+'Reit - PROEX-PROPPG'!Q18+'Reit - BU'!Q18+'Reit - BU'!P18+ESAG!Q18+ESAG!P18+CEART!P18+CEART!Q18+FAED!P18+FAED!Q18+CEAD!P18+CEAD!Q18+CEFID!P18+CEFID!Q18+CERES!P18+CERES!Q18+CESFI!P18+CESFI!Q18+CCT!P18+CCT!Q18+CEPLAN!P18+CEPLAN!Q18+CEAVI!P18+CEAVI!Q18+CEPLAN!P18+CEPLAN!Q18+CEAVI!P18+CEAVI!Q18+CAV!P18+CAV!Q18+CEO!P18+CEO!Q18+CESMO!P18+CESMO!Q18</f>
        <v>0</v>
      </c>
      <c r="O18" s="164">
        <f t="shared" si="3"/>
        <v>34</v>
      </c>
      <c r="P18" s="9">
        <v>677.7</v>
      </c>
      <c r="Q18" s="9">
        <f t="shared" si="1"/>
        <v>23041.800000000003</v>
      </c>
      <c r="R18" s="108">
        <f t="shared" si="2"/>
        <v>0</v>
      </c>
      <c r="S18" s="7">
        <f t="shared" si="4"/>
        <v>0</v>
      </c>
      <c r="T18" s="70"/>
      <c r="U18" s="70"/>
      <c r="V18" s="70"/>
      <c r="W18" s="73"/>
    </row>
    <row r="19" spans="1:23" ht="39.950000000000003" customHeight="1" x14ac:dyDescent="0.25">
      <c r="A19" s="306"/>
      <c r="B19" s="308"/>
      <c r="C19" s="77">
        <v>16</v>
      </c>
      <c r="D19" s="67" t="s">
        <v>556</v>
      </c>
      <c r="E19" s="68" t="s">
        <v>491</v>
      </c>
      <c r="F19" s="46" t="s">
        <v>472</v>
      </c>
      <c r="G19" s="54">
        <v>79588061</v>
      </c>
      <c r="H19" s="38" t="s">
        <v>597</v>
      </c>
      <c r="I19" s="54" t="s">
        <v>15</v>
      </c>
      <c r="J19" s="8">
        <f>'Reitoria-SETIC'!K19+'Reit - PROEX-PROPPG'!K19+'Reit - BU'!K19+ESAG!K19+CEART!K19+FAED!K19+CEAD!K19+CEFID!K19+CERES!K19+CESFI!K19+CCT!K19+CEPLAN!K19+CEAVI!K19+CAV!K19+CEO!K19+CESMO!K19</f>
        <v>106</v>
      </c>
      <c r="K19" s="109">
        <f>'Reitoria-SETIC'!L19+'Reit - PROEX-PROPPG'!L19+'Reit - BU'!L19+ESAG!L19+CEART!L19+FAED!L19+CEAD!L19+CEFID!L19+CERES!L19+CESFI!L19+CCT!L19+CEPLAN!L19+CEAVI!L19+CAV!L19+CEO!L19+CESMO!L19</f>
        <v>80</v>
      </c>
      <c r="L19" s="109">
        <f>'Reitoria-SETIC'!M19+'Reit - PROEX-PROPPG'!M19+'Reit - BU'!M19+ESAG!M19+CEART!M19+FAED!M19+CEAD!M19+CEFID!M19+CERES!M19+CESFI!M19+CCT!M19+CEPLAN!M19+CEAVI!M19+CAV!M19+CEO!M19+CESMO!M19</f>
        <v>80</v>
      </c>
      <c r="M19" s="162">
        <f t="shared" si="0"/>
        <v>26</v>
      </c>
      <c r="N19" s="163">
        <f>'Reitoria-SETIC'!P19+'Reitoria-SETIC'!Q19+'Reit - PROEX-PROPPG'!P19+'Reit - PROEX-PROPPG'!Q19+'Reit - BU'!Q19+'Reit - BU'!P19+ESAG!Q19+ESAG!P19+CEART!P19+CEART!Q19+FAED!P19+FAED!Q19+CEAD!P19+CEAD!Q19+CEFID!P19+CEFID!Q19+CERES!P19+CERES!Q19+CESFI!P19+CESFI!Q19+CCT!P19+CCT!Q19+CEPLAN!P19+CEPLAN!Q19+CEAVI!P19+CEAVI!Q19+CEPLAN!P19+CEPLAN!Q19+CEAVI!P19+CEAVI!Q19+CAV!P19+CAV!Q19+CEO!P19+CEO!Q19+CESMO!P19+CESMO!Q19</f>
        <v>0</v>
      </c>
      <c r="O19" s="164">
        <f t="shared" si="3"/>
        <v>26</v>
      </c>
      <c r="P19" s="9">
        <v>460.2</v>
      </c>
      <c r="Q19" s="9">
        <f t="shared" si="1"/>
        <v>48781.2</v>
      </c>
      <c r="R19" s="108">
        <f t="shared" si="2"/>
        <v>0</v>
      </c>
      <c r="S19" s="7">
        <f t="shared" si="4"/>
        <v>36816</v>
      </c>
      <c r="T19" s="70"/>
      <c r="U19" s="70"/>
      <c r="V19" s="70"/>
      <c r="W19" s="73"/>
    </row>
    <row r="20" spans="1:23" ht="39.950000000000003" customHeight="1" x14ac:dyDescent="0.25">
      <c r="A20" s="80">
        <v>6</v>
      </c>
      <c r="B20" s="81" t="s">
        <v>470</v>
      </c>
      <c r="C20" s="82">
        <v>17</v>
      </c>
      <c r="D20" s="90" t="s">
        <v>557</v>
      </c>
      <c r="E20" s="91" t="s">
        <v>492</v>
      </c>
      <c r="F20" s="85" t="s">
        <v>472</v>
      </c>
      <c r="G20" s="54">
        <v>504220069</v>
      </c>
      <c r="H20" s="38" t="s">
        <v>597</v>
      </c>
      <c r="I20" s="97">
        <v>33903017</v>
      </c>
      <c r="J20" s="8">
        <f>'Reitoria-SETIC'!K20+'Reit - PROEX-PROPPG'!K20+'Reit - BU'!K20+ESAG!K20+CEART!K20+FAED!K20+CEAD!K20+CEFID!K20+CERES!K20+CESFI!K20+CCT!K20+CEPLAN!K20+CEAVI!K20+CAV!K20+CEO!K20+CESMO!K20</f>
        <v>232</v>
      </c>
      <c r="K20" s="109">
        <f>'Reitoria-SETIC'!L20+'Reit - PROEX-PROPPG'!L20+'Reit - BU'!L20+ESAG!L20+CEART!L20+FAED!L20+CEAD!L20+CEFID!L20+CERES!L20+CESFI!L20+CCT!L20+CEPLAN!L20+CEAVI!L20+CAV!L20+CEO!L20+CESMO!L20</f>
        <v>117</v>
      </c>
      <c r="L20" s="109">
        <f>'Reitoria-SETIC'!M20+'Reit - PROEX-PROPPG'!M20+'Reit - BU'!M20+ESAG!M20+CEART!M20+FAED!M20+CEAD!M20+CEFID!M20+CERES!M20+CESFI!M20+CCT!M20+CEPLAN!M20+CEAVI!M20+CAV!M20+CEO!M20+CESMO!M20</f>
        <v>117</v>
      </c>
      <c r="M20" s="162">
        <f t="shared" si="0"/>
        <v>57.5</v>
      </c>
      <c r="N20" s="163">
        <f>'Reitoria-SETIC'!P20+'Reitoria-SETIC'!Q20+'Reit - PROEX-PROPPG'!P20+'Reit - PROEX-PROPPG'!Q20+'Reit - BU'!Q20+'Reit - BU'!P20+ESAG!Q20+ESAG!P20+CEART!P20+CEART!Q20+FAED!P20+FAED!Q20+CEAD!P20+CEAD!Q20+CEFID!P20+CEFID!Q20+CERES!P20+CERES!Q20+CESFI!P20+CESFI!Q20+CCT!P20+CCT!Q20+CEPLAN!P20+CEPLAN!Q20+CEAVI!P20+CEAVI!Q20+CEPLAN!P20+CEPLAN!Q20+CEAVI!P20+CEAVI!Q20+CAV!P20+CAV!Q20+CEO!P20+CEO!Q20+CESMO!P20+CESMO!Q20</f>
        <v>0</v>
      </c>
      <c r="O20" s="164">
        <f t="shared" si="3"/>
        <v>115</v>
      </c>
      <c r="P20" s="9">
        <v>621.25</v>
      </c>
      <c r="Q20" s="9">
        <f t="shared" si="1"/>
        <v>144130</v>
      </c>
      <c r="R20" s="108">
        <f t="shared" si="2"/>
        <v>0</v>
      </c>
      <c r="S20" s="7">
        <f t="shared" si="4"/>
        <v>72686.25</v>
      </c>
      <c r="T20" s="70"/>
      <c r="U20" s="70"/>
      <c r="V20" s="70"/>
      <c r="W20" s="73"/>
    </row>
    <row r="21" spans="1:23" ht="39.950000000000003" customHeight="1" x14ac:dyDescent="0.25">
      <c r="A21" s="305">
        <v>9</v>
      </c>
      <c r="B21" s="307" t="s">
        <v>493</v>
      </c>
      <c r="C21" s="77">
        <v>26</v>
      </c>
      <c r="D21" s="78" t="s">
        <v>558</v>
      </c>
      <c r="E21" s="79" t="s">
        <v>494</v>
      </c>
      <c r="F21" s="46" t="s">
        <v>472</v>
      </c>
      <c r="G21" s="54" t="s">
        <v>596</v>
      </c>
      <c r="H21" s="38" t="s">
        <v>597</v>
      </c>
      <c r="I21" s="54">
        <v>33903017</v>
      </c>
      <c r="J21" s="8">
        <f>'Reitoria-SETIC'!K21+'Reit - PROEX-PROPPG'!K21+'Reit - BU'!K21+ESAG!K21+CEART!K21+FAED!K21+CEAD!K21+CEFID!K21+CERES!K21+CESFI!K21+CCT!K21+CEPLAN!K21+CEAVI!K21+CAV!K21+CEO!K21+CESMO!K21</f>
        <v>207</v>
      </c>
      <c r="K21" s="109">
        <f>'Reitoria-SETIC'!L21+'Reit - PROEX-PROPPG'!L21+'Reit - BU'!L21+ESAG!L21+CEART!L21+FAED!L21+CEAD!L21+CEFID!L21+CERES!L21+CESFI!L21+CCT!L21+CEPLAN!L21+CEAVI!L21+CAV!L21+CEO!L21+CESMO!L21</f>
        <v>132</v>
      </c>
      <c r="L21" s="109">
        <f>'Reitoria-SETIC'!M21+'Reit - PROEX-PROPPG'!M21+'Reit - BU'!M21+ESAG!M21+CEART!M21+FAED!M21+CEAD!M21+CEFID!M21+CERES!M21+CESFI!M21+CCT!M21+CEPLAN!M21+CEAVI!M21+CAV!M21+CEO!M21+CESMO!M21</f>
        <v>132</v>
      </c>
      <c r="M21" s="162">
        <f t="shared" si="0"/>
        <v>51.25</v>
      </c>
      <c r="N21" s="163">
        <f>'Reitoria-SETIC'!P21+'Reitoria-SETIC'!Q21+'Reit - PROEX-PROPPG'!P21+'Reit - PROEX-PROPPG'!Q21+'Reit - BU'!Q21+'Reit - BU'!P21+ESAG!Q21+ESAG!P21+CEART!P21+CEART!Q21+FAED!P21+FAED!Q21+CEAD!P21+CEAD!Q21+CEFID!P21+CEFID!Q21+CERES!P21+CERES!Q21+CESFI!P21+CESFI!Q21+CCT!P21+CCT!Q21+CEPLAN!P21+CEPLAN!Q21+CEAVI!P21+CEAVI!Q21+CEPLAN!P21+CEPLAN!Q21+CEAVI!P21+CEAVI!Q21+CAV!P21+CAV!Q21+CEO!P21+CEO!Q21+CESMO!P21+CESMO!Q21</f>
        <v>0</v>
      </c>
      <c r="O21" s="164">
        <f t="shared" si="3"/>
        <v>75</v>
      </c>
      <c r="P21" s="9">
        <v>105</v>
      </c>
      <c r="Q21" s="9">
        <f t="shared" si="1"/>
        <v>21735</v>
      </c>
      <c r="R21" s="108">
        <f t="shared" si="2"/>
        <v>0</v>
      </c>
      <c r="S21" s="7">
        <f t="shared" si="4"/>
        <v>13860</v>
      </c>
      <c r="T21" s="70"/>
      <c r="U21" s="70"/>
      <c r="V21" s="70"/>
      <c r="W21" s="73"/>
    </row>
    <row r="22" spans="1:23" ht="39.950000000000003" customHeight="1" x14ac:dyDescent="0.25">
      <c r="A22" s="306"/>
      <c r="B22" s="314"/>
      <c r="C22" s="77">
        <v>27</v>
      </c>
      <c r="D22" s="93" t="s">
        <v>559</v>
      </c>
      <c r="E22" s="94" t="s">
        <v>495</v>
      </c>
      <c r="F22" s="43" t="s">
        <v>472</v>
      </c>
      <c r="G22" s="54">
        <v>105392001</v>
      </c>
      <c r="H22" s="38" t="s">
        <v>597</v>
      </c>
      <c r="I22" s="54">
        <v>33903017</v>
      </c>
      <c r="J22" s="8">
        <f>'Reitoria-SETIC'!K22+'Reit - PROEX-PROPPG'!K22+'Reit - BU'!K22+ESAG!K22+CEART!K22+FAED!K22+CEAD!K22+CEFID!K22+CERES!K22+CESFI!K22+CCT!K22+CEPLAN!K22+CEAVI!K22+CAV!K22+CEO!K22+CESMO!K22</f>
        <v>187</v>
      </c>
      <c r="K22" s="109">
        <f>'Reitoria-SETIC'!L22+'Reit - PROEX-PROPPG'!L22+'Reit - BU'!L22+ESAG!L22+CEART!L22+FAED!L22+CEAD!L22+CEFID!L22+CERES!L22+CESFI!L22+CCT!L22+CEPLAN!L22+CEAVI!L22+CAV!L22+CEO!L22+CESMO!L22</f>
        <v>64</v>
      </c>
      <c r="L22" s="109">
        <f>'Reitoria-SETIC'!M22+'Reit - PROEX-PROPPG'!M22+'Reit - BU'!M22+ESAG!M22+CEART!M22+FAED!M22+CEAD!M22+CEFID!M22+CERES!M22+CESFI!M22+CCT!M22+CEPLAN!M22+CEAVI!M22+CAV!M22+CEO!M22+CESMO!M22</f>
        <v>64</v>
      </c>
      <c r="M22" s="162">
        <f t="shared" si="0"/>
        <v>46.25</v>
      </c>
      <c r="N22" s="163">
        <f>'Reitoria-SETIC'!P22+'Reitoria-SETIC'!Q22+'Reit - PROEX-PROPPG'!P22+'Reit - PROEX-PROPPG'!Q22+'Reit - BU'!Q22+'Reit - BU'!P22+ESAG!Q22+ESAG!P22+CEART!P22+CEART!Q22+FAED!P22+FAED!Q22+CEAD!P22+CEAD!Q22+CEFID!P22+CEFID!Q22+CERES!P22+CERES!Q22+CESFI!P22+CESFI!Q22+CCT!P22+CCT!Q22+CEPLAN!P22+CEPLAN!Q22+CEAVI!P22+CEAVI!Q22+CEPLAN!P22+CEPLAN!Q22+CEAVI!P22+CEAVI!Q22+CAV!P22+CAV!Q22+CEO!P22+CEO!Q22+CESMO!P22+CESMO!Q22</f>
        <v>0</v>
      </c>
      <c r="O22" s="164">
        <f t="shared" si="3"/>
        <v>123</v>
      </c>
      <c r="P22" s="9">
        <v>450.09</v>
      </c>
      <c r="Q22" s="9">
        <f t="shared" si="1"/>
        <v>84166.83</v>
      </c>
      <c r="R22" s="108">
        <f t="shared" si="2"/>
        <v>0</v>
      </c>
      <c r="S22" s="7">
        <f t="shared" si="4"/>
        <v>28805.759999999998</v>
      </c>
      <c r="T22" s="70"/>
      <c r="U22" s="70"/>
      <c r="V22" s="70"/>
      <c r="W22" s="73"/>
    </row>
    <row r="23" spans="1:23" ht="39.950000000000003" customHeight="1" x14ac:dyDescent="0.25">
      <c r="A23" s="306"/>
      <c r="B23" s="308"/>
      <c r="C23" s="77">
        <v>28</v>
      </c>
      <c r="D23" s="67" t="s">
        <v>560</v>
      </c>
      <c r="E23" s="68" t="s">
        <v>496</v>
      </c>
      <c r="F23" s="43" t="s">
        <v>497</v>
      </c>
      <c r="G23" s="54">
        <v>105392001</v>
      </c>
      <c r="H23" s="38" t="s">
        <v>597</v>
      </c>
      <c r="I23" s="54">
        <v>33903017</v>
      </c>
      <c r="J23" s="8">
        <f>'Reitoria-SETIC'!K23+'Reit - PROEX-PROPPG'!K23+'Reit - BU'!K23+ESAG!K23+CEART!K23+FAED!K23+CEAD!K23+CEFID!K23+CERES!K23+CESFI!K23+CCT!K23+CEPLAN!K23+CEAVI!K23+CAV!K23+CEO!K23+CESMO!K23</f>
        <v>38</v>
      </c>
      <c r="K23" s="109">
        <f>'Reitoria-SETIC'!L23+'Reit - PROEX-PROPPG'!L23+'Reit - BU'!L23+ESAG!L23+CEART!L23+FAED!L23+CEAD!L23+CEFID!L23+CERES!L23+CESFI!L23+CCT!L23+CEPLAN!L23+CEAVI!L23+CAV!L23+CEO!L23+CESMO!L23</f>
        <v>13</v>
      </c>
      <c r="L23" s="109">
        <f>'Reitoria-SETIC'!M23+'Reit - PROEX-PROPPG'!M23+'Reit - BU'!M23+ESAG!M23+CEART!M23+FAED!M23+CEAD!M23+CEFID!M23+CERES!M23+CESFI!M23+CCT!M23+CEPLAN!M23+CEAVI!M23+CAV!M23+CEO!M23+CESMO!M23</f>
        <v>13</v>
      </c>
      <c r="M23" s="162">
        <f t="shared" si="0"/>
        <v>9</v>
      </c>
      <c r="N23" s="163">
        <f>'Reitoria-SETIC'!P23+'Reitoria-SETIC'!Q23+'Reit - PROEX-PROPPG'!P23+'Reit - PROEX-PROPPG'!Q23+'Reit - BU'!Q23+'Reit - BU'!P23+ESAG!Q23+ESAG!P23+CEART!P23+CEART!Q23+FAED!P23+FAED!Q23+CEAD!P23+CEAD!Q23+CEFID!P23+CEFID!Q23+CERES!P23+CERES!Q23+CESFI!P23+CESFI!Q23+CCT!P23+CCT!Q23+CEPLAN!P23+CEPLAN!Q23+CEAVI!P23+CEAVI!Q23+CEPLAN!P23+CEPLAN!Q23+CEAVI!P23+CEAVI!Q23+CAV!P23+CAV!Q23+CEO!P23+CEO!Q23+CESMO!P23+CESMO!Q23</f>
        <v>0</v>
      </c>
      <c r="O23" s="164">
        <f t="shared" si="3"/>
        <v>25</v>
      </c>
      <c r="P23" s="9">
        <v>1371</v>
      </c>
      <c r="Q23" s="9">
        <f t="shared" si="1"/>
        <v>52098</v>
      </c>
      <c r="R23" s="108">
        <f t="shared" si="2"/>
        <v>0</v>
      </c>
      <c r="S23" s="7">
        <f t="shared" si="4"/>
        <v>17823</v>
      </c>
      <c r="T23" s="70"/>
      <c r="U23" s="70"/>
      <c r="V23" s="70"/>
      <c r="W23" s="73"/>
    </row>
    <row r="24" spans="1:23" ht="39.950000000000003" customHeight="1" x14ac:dyDescent="0.25">
      <c r="A24" s="309">
        <v>10</v>
      </c>
      <c r="B24" s="311" t="s">
        <v>498</v>
      </c>
      <c r="C24" s="82">
        <v>29</v>
      </c>
      <c r="D24" s="83" t="s">
        <v>561</v>
      </c>
      <c r="E24" s="84" t="s">
        <v>499</v>
      </c>
      <c r="F24" s="85" t="s">
        <v>383</v>
      </c>
      <c r="G24" s="54" t="s">
        <v>598</v>
      </c>
      <c r="H24" s="38" t="s">
        <v>597</v>
      </c>
      <c r="I24" s="97">
        <v>33903029</v>
      </c>
      <c r="J24" s="8">
        <f>'Reitoria-SETIC'!K24+'Reit - PROEX-PROPPG'!K24+'Reit - BU'!K24+ESAG!K24+CEART!K24+FAED!K24+CEAD!K24+CEFID!K24+CERES!K24+CESFI!K24+CCT!K24+CEPLAN!K24+CEAVI!K24+CAV!K24+CEO!K24+CESMO!K24</f>
        <v>360</v>
      </c>
      <c r="K24" s="109">
        <f>'Reitoria-SETIC'!L24+'Reit - PROEX-PROPPG'!L24+'Reit - BU'!L24+ESAG!L24+CEART!L24+FAED!L24+CEAD!L24+CEFID!L24+CERES!L24+CESFI!L24+CCT!L24+CEPLAN!L24+CEAVI!L24+CAV!L24+CEO!L24+CESMO!L24</f>
        <v>215</v>
      </c>
      <c r="L24" s="109">
        <f>'Reitoria-SETIC'!M24+'Reit - PROEX-PROPPG'!M24+'Reit - BU'!M24+ESAG!M24+CEART!M24+FAED!M24+CEAD!M24+CEFID!M24+CERES!M24+CESFI!M24+CCT!M24+CEPLAN!M24+CEAVI!M24+CAV!M24+CEO!M24+CESMO!M24</f>
        <v>215</v>
      </c>
      <c r="M24" s="162">
        <f t="shared" si="0"/>
        <v>89.5</v>
      </c>
      <c r="N24" s="163">
        <f>'Reitoria-SETIC'!P24+'Reitoria-SETIC'!Q24+'Reit - PROEX-PROPPG'!P24+'Reit - PROEX-PROPPG'!Q24+'Reit - BU'!Q24+'Reit - BU'!P24+ESAG!Q24+ESAG!P24+CEART!P24+CEART!Q24+FAED!P24+FAED!Q24+CEAD!P24+CEAD!Q24+CEFID!P24+CEFID!Q24+CERES!P24+CERES!Q24+CESFI!P24+CESFI!Q24+CCT!P24+CCT!Q24+CEPLAN!P24+CEPLAN!Q24+CEAVI!P24+CEAVI!Q24+CEPLAN!P24+CEPLAN!Q24+CEAVI!P24+CEAVI!Q24+CAV!P24+CAV!Q24+CEO!P24+CEO!Q24+CESMO!P24+CESMO!Q24</f>
        <v>0</v>
      </c>
      <c r="O24" s="164">
        <f t="shared" si="3"/>
        <v>145</v>
      </c>
      <c r="P24" s="9">
        <v>229.85</v>
      </c>
      <c r="Q24" s="9">
        <f t="shared" si="1"/>
        <v>82746</v>
      </c>
      <c r="R24" s="108">
        <f t="shared" si="2"/>
        <v>0</v>
      </c>
      <c r="S24" s="7">
        <f t="shared" si="4"/>
        <v>49417.75</v>
      </c>
      <c r="T24" s="70"/>
      <c r="U24" s="70"/>
      <c r="V24" s="70"/>
      <c r="W24" s="73"/>
    </row>
    <row r="25" spans="1:23" ht="39.950000000000003" customHeight="1" x14ac:dyDescent="0.25">
      <c r="A25" s="310"/>
      <c r="B25" s="312"/>
      <c r="C25" s="82">
        <v>30</v>
      </c>
      <c r="D25" s="86" t="s">
        <v>562</v>
      </c>
      <c r="E25" s="87" t="s">
        <v>500</v>
      </c>
      <c r="F25" s="85" t="s">
        <v>383</v>
      </c>
      <c r="G25" s="54" t="s">
        <v>599</v>
      </c>
      <c r="H25" s="38" t="s">
        <v>597</v>
      </c>
      <c r="I25" s="97">
        <v>33903029</v>
      </c>
      <c r="J25" s="8">
        <f>'Reitoria-SETIC'!K25+'Reit - PROEX-PROPPG'!K25+'Reit - BU'!K25+ESAG!K25+CEART!K25+FAED!K25+CEAD!K25+CEFID!K25+CERES!K25+CESFI!K25+CCT!K25+CEPLAN!K25+CEAVI!K25+CAV!K25+CEO!K25+CESMO!K25</f>
        <v>227</v>
      </c>
      <c r="K25" s="109">
        <f>'Reitoria-SETIC'!L25+'Reit - PROEX-PROPPG'!L25+'Reit - BU'!L25+ESAG!L25+CEART!L25+FAED!L25+CEAD!L25+CEFID!L25+CERES!L25+CESFI!L25+CCT!L25+CEPLAN!L25+CEAVI!L25+CAV!L25+CEO!L25+CESMO!L25</f>
        <v>194</v>
      </c>
      <c r="L25" s="109">
        <f>'Reitoria-SETIC'!M25+'Reit - PROEX-PROPPG'!M25+'Reit - BU'!M25+ESAG!M25+CEART!M25+FAED!M25+CEAD!M25+CEFID!M25+CERES!M25+CESFI!M25+CCT!M25+CEPLAN!M25+CEAVI!M25+CAV!M25+CEO!M25+CESMO!M25</f>
        <v>194</v>
      </c>
      <c r="M25" s="162">
        <f t="shared" si="0"/>
        <v>56.25</v>
      </c>
      <c r="N25" s="163">
        <f>'Reitoria-SETIC'!P25+'Reitoria-SETIC'!Q25+'Reit - PROEX-PROPPG'!P25+'Reit - PROEX-PROPPG'!Q25+'Reit - BU'!Q25+'Reit - BU'!P25+ESAG!Q25+ESAG!P25+CEART!P25+CEART!Q25+FAED!P25+FAED!Q25+CEAD!P25+CEAD!Q25+CEFID!P25+CEFID!Q25+CERES!P25+CERES!Q25+CESFI!P25+CESFI!Q25+CCT!P25+CCT!Q25+CEPLAN!P25+CEPLAN!Q25+CEAVI!P25+CEAVI!Q25+CEPLAN!P25+CEPLAN!Q25+CEAVI!P25+CEAVI!Q25+CAV!P25+CAV!Q25+CEO!P25+CEO!Q25+CESMO!P25+CESMO!Q25</f>
        <v>0</v>
      </c>
      <c r="O25" s="164">
        <f t="shared" si="3"/>
        <v>33</v>
      </c>
      <c r="P25" s="9">
        <v>471.08</v>
      </c>
      <c r="Q25" s="9">
        <f t="shared" si="1"/>
        <v>106935.16</v>
      </c>
      <c r="R25" s="108">
        <f t="shared" si="2"/>
        <v>0</v>
      </c>
      <c r="S25" s="7">
        <f t="shared" si="4"/>
        <v>91389.52</v>
      </c>
      <c r="T25" s="70"/>
      <c r="U25" s="70"/>
      <c r="V25" s="70"/>
      <c r="W25" s="73"/>
    </row>
    <row r="26" spans="1:23" ht="39.950000000000003" customHeight="1" x14ac:dyDescent="0.25">
      <c r="A26" s="310"/>
      <c r="B26" s="313"/>
      <c r="C26" s="82">
        <v>31</v>
      </c>
      <c r="D26" s="89" t="s">
        <v>563</v>
      </c>
      <c r="E26" s="87" t="s">
        <v>501</v>
      </c>
      <c r="F26" s="85" t="s">
        <v>383</v>
      </c>
      <c r="G26" s="54" t="s">
        <v>599</v>
      </c>
      <c r="H26" s="38" t="s">
        <v>597</v>
      </c>
      <c r="I26" s="97">
        <v>33903029</v>
      </c>
      <c r="J26" s="8">
        <f>'Reitoria-SETIC'!K26+'Reit - PROEX-PROPPG'!K26+'Reit - BU'!K26+ESAG!K26+CEART!K26+FAED!K26+CEAD!K26+CEFID!K26+CERES!K26+CESFI!K26+CCT!K26+CEPLAN!K26+CEAVI!K26+CAV!K26+CEO!K26+CESMO!K26</f>
        <v>175</v>
      </c>
      <c r="K26" s="109">
        <f>'Reitoria-SETIC'!L26+'Reit - PROEX-PROPPG'!L26+'Reit - BU'!L26+ESAG!L26+CEART!L26+FAED!L26+CEAD!L26+CEFID!L26+CERES!L26+CESFI!L26+CCT!L26+CEPLAN!L26+CEAVI!L26+CAV!L26+CEO!L26+CESMO!L26</f>
        <v>93</v>
      </c>
      <c r="L26" s="109">
        <f>'Reitoria-SETIC'!M26+'Reit - PROEX-PROPPG'!M26+'Reit - BU'!M26+ESAG!M26+CEART!M26+FAED!M26+CEAD!M26+CEFID!M26+CERES!M26+CESFI!M26+CCT!M26+CEPLAN!M26+CEAVI!M26+CAV!M26+CEO!M26+CESMO!M26</f>
        <v>93</v>
      </c>
      <c r="M26" s="162">
        <f t="shared" si="0"/>
        <v>43.25</v>
      </c>
      <c r="N26" s="163">
        <f>'Reitoria-SETIC'!P26+'Reitoria-SETIC'!Q26+'Reit - PROEX-PROPPG'!P26+'Reit - PROEX-PROPPG'!Q26+'Reit - BU'!Q26+'Reit - BU'!P26+ESAG!Q26+ESAG!P26+CEART!P26+CEART!Q26+FAED!P26+FAED!Q26+CEAD!P26+CEAD!Q26+CEFID!P26+CEFID!Q26+CERES!P26+CERES!Q26+CESFI!P26+CESFI!Q26+CCT!P26+CCT!Q26+CEPLAN!P26+CEPLAN!Q26+CEAVI!P26+CEAVI!Q26+CEPLAN!P26+CEPLAN!Q26+CEAVI!P26+CEAVI!Q26+CAV!P26+CAV!Q26+CEO!P26+CEO!Q26+CESMO!P26+CESMO!Q26</f>
        <v>0</v>
      </c>
      <c r="O26" s="164">
        <f t="shared" si="3"/>
        <v>82</v>
      </c>
      <c r="P26" s="9">
        <v>230.39</v>
      </c>
      <c r="Q26" s="9">
        <f t="shared" si="1"/>
        <v>40318.25</v>
      </c>
      <c r="R26" s="108">
        <f t="shared" si="2"/>
        <v>0</v>
      </c>
      <c r="S26" s="7">
        <f t="shared" si="4"/>
        <v>21426.27</v>
      </c>
      <c r="T26" s="70"/>
      <c r="U26" s="70"/>
      <c r="V26" s="70"/>
      <c r="W26" s="73"/>
    </row>
    <row r="27" spans="1:23" ht="39.950000000000003" customHeight="1" x14ac:dyDescent="0.25">
      <c r="A27" s="305">
        <v>12</v>
      </c>
      <c r="B27" s="307" t="s">
        <v>467</v>
      </c>
      <c r="C27" s="77">
        <v>33</v>
      </c>
      <c r="D27" s="67" t="s">
        <v>564</v>
      </c>
      <c r="E27" s="68" t="s">
        <v>502</v>
      </c>
      <c r="F27" s="46" t="s">
        <v>503</v>
      </c>
      <c r="G27" s="54" t="s">
        <v>603</v>
      </c>
      <c r="H27" s="38" t="s">
        <v>597</v>
      </c>
      <c r="I27" s="54">
        <v>33903026</v>
      </c>
      <c r="J27" s="8">
        <f>'Reitoria-SETIC'!K27+'Reit - PROEX-PROPPG'!K27+'Reit - BU'!K27+ESAG!K27+CEART!K27+FAED!K27+CEAD!K27+CEFID!K27+CERES!K27+CESFI!K27+CCT!K27+CEPLAN!K27+CEAVI!K27+CAV!K27+CEO!K27+CESMO!K27</f>
        <v>129</v>
      </c>
      <c r="K27" s="109">
        <f>'Reitoria-SETIC'!L27+'Reit - PROEX-PROPPG'!L27+'Reit - BU'!L27+ESAG!L27+CEART!L27+FAED!L27+CEAD!L27+CEFID!L27+CERES!L27+CESFI!L27+CCT!L27+CEPLAN!L27+CEAVI!L27+CAV!L27+CEO!L27+CESMO!L27</f>
        <v>53</v>
      </c>
      <c r="L27" s="109">
        <f>'Reitoria-SETIC'!M27+'Reit - PROEX-PROPPG'!M27+'Reit - BU'!M27+ESAG!M27+CEART!M27+FAED!M27+CEAD!M27+CEFID!M27+CERES!M27+CESFI!M27+CCT!M27+CEPLAN!M27+CEAVI!M27+CAV!M27+CEO!M27+CESMO!M27</f>
        <v>53</v>
      </c>
      <c r="M27" s="162">
        <f t="shared" si="0"/>
        <v>31.75</v>
      </c>
      <c r="N27" s="163">
        <f>'Reitoria-SETIC'!P27+'Reitoria-SETIC'!Q27+'Reit - PROEX-PROPPG'!P27+'Reit - PROEX-PROPPG'!Q27+'Reit - BU'!Q27+'Reit - BU'!P27+ESAG!Q27+ESAG!P27+CEART!P27+CEART!Q27+FAED!P27+FAED!Q27+CEAD!P27+CEAD!Q27+CEFID!P27+CEFID!Q27+CERES!P27+CERES!Q27+CESFI!P27+CESFI!Q27+CCT!P27+CCT!Q27+CEPLAN!P27+CEPLAN!Q27+CEAVI!P27+CEAVI!Q27+CEPLAN!P27+CEPLAN!Q27+CEAVI!P27+CEAVI!Q27+CAV!P27+CAV!Q27+CEO!P27+CEO!Q27+CESMO!P27+CESMO!Q27</f>
        <v>0</v>
      </c>
      <c r="O27" s="164">
        <f t="shared" si="3"/>
        <v>76</v>
      </c>
      <c r="P27" s="9">
        <v>43.53</v>
      </c>
      <c r="Q27" s="9">
        <f t="shared" si="1"/>
        <v>5615.37</v>
      </c>
      <c r="R27" s="108">
        <f t="shared" si="2"/>
        <v>0</v>
      </c>
      <c r="S27" s="7">
        <f t="shared" si="4"/>
        <v>2307.09</v>
      </c>
      <c r="T27" s="70"/>
      <c r="U27" s="70"/>
      <c r="V27" s="70"/>
      <c r="W27" s="73"/>
    </row>
    <row r="28" spans="1:23" ht="39.950000000000003" customHeight="1" x14ac:dyDescent="0.25">
      <c r="A28" s="315"/>
      <c r="B28" s="314"/>
      <c r="C28" s="77">
        <v>34</v>
      </c>
      <c r="D28" s="67" t="s">
        <v>565</v>
      </c>
      <c r="E28" s="68" t="s">
        <v>504</v>
      </c>
      <c r="F28" s="46" t="s">
        <v>503</v>
      </c>
      <c r="G28" s="54" t="s">
        <v>603</v>
      </c>
      <c r="H28" s="38" t="s">
        <v>597</v>
      </c>
      <c r="I28" s="54">
        <v>33903026</v>
      </c>
      <c r="J28" s="8">
        <f>'Reitoria-SETIC'!K28+'Reit - PROEX-PROPPG'!K28+'Reit - BU'!K28+ESAG!K28+CEART!K28+FAED!K28+CEAD!K28+CEFID!K28+CERES!K28+CESFI!K28+CCT!K28+CEPLAN!K28+CEAVI!K28+CAV!K28+CEO!K28+CESMO!K28</f>
        <v>10</v>
      </c>
      <c r="K28" s="109">
        <f>'Reitoria-SETIC'!L28+'Reit - PROEX-PROPPG'!L28+'Reit - BU'!L28+ESAG!L28+CEART!L28+FAED!L28+CEAD!L28+CEFID!L28+CERES!L28+CESFI!L28+CCT!L28+CEPLAN!L28+CEAVI!L28+CAV!L28+CEO!L28+CESMO!L28</f>
        <v>5</v>
      </c>
      <c r="L28" s="109">
        <f>'Reitoria-SETIC'!M28+'Reit - PROEX-PROPPG'!M28+'Reit - BU'!M28+ESAG!M28+CEART!M28+FAED!M28+CEAD!M28+CEFID!M28+CERES!M28+CESFI!M28+CCT!M28+CEPLAN!M28+CEAVI!M28+CAV!M28+CEO!M28+CESMO!M28</f>
        <v>5</v>
      </c>
      <c r="M28" s="162">
        <f t="shared" si="0"/>
        <v>2</v>
      </c>
      <c r="N28" s="163">
        <f>'Reitoria-SETIC'!P28+'Reitoria-SETIC'!Q28+'Reit - PROEX-PROPPG'!P28+'Reit - PROEX-PROPPG'!Q28+'Reit - BU'!Q28+'Reit - BU'!P28+ESAG!Q28+ESAG!P28+CEART!P28+CEART!Q28+FAED!P28+FAED!Q28+CEAD!P28+CEAD!Q28+CEFID!P28+CEFID!Q28+CERES!P28+CERES!Q28+CESFI!P28+CESFI!Q28+CCT!P28+CCT!Q28+CEPLAN!P28+CEPLAN!Q28+CEAVI!P28+CEAVI!Q28+CEPLAN!P28+CEPLAN!Q28+CEAVI!P28+CEAVI!Q28+CAV!P28+CAV!Q28+CEO!P28+CEO!Q28+CESMO!P28+CESMO!Q28</f>
        <v>0</v>
      </c>
      <c r="O28" s="164">
        <f t="shared" si="3"/>
        <v>5</v>
      </c>
      <c r="P28" s="9">
        <v>58.25</v>
      </c>
      <c r="Q28" s="9">
        <f t="shared" si="1"/>
        <v>582.5</v>
      </c>
      <c r="R28" s="108">
        <f t="shared" si="2"/>
        <v>0</v>
      </c>
      <c r="S28" s="7">
        <f t="shared" si="4"/>
        <v>291.25</v>
      </c>
      <c r="T28" s="70"/>
      <c r="U28" s="70"/>
      <c r="V28" s="70"/>
      <c r="W28" s="73"/>
    </row>
    <row r="29" spans="1:23" ht="39.950000000000003" customHeight="1" x14ac:dyDescent="0.25">
      <c r="A29" s="315"/>
      <c r="B29" s="314"/>
      <c r="C29" s="77">
        <v>35</v>
      </c>
      <c r="D29" s="67" t="s">
        <v>566</v>
      </c>
      <c r="E29" s="68" t="s">
        <v>505</v>
      </c>
      <c r="F29" s="46" t="s">
        <v>503</v>
      </c>
      <c r="G29" s="54" t="s">
        <v>603</v>
      </c>
      <c r="H29" s="38" t="s">
        <v>597</v>
      </c>
      <c r="I29" s="54">
        <v>33903026</v>
      </c>
      <c r="J29" s="8">
        <f>'Reitoria-SETIC'!K29+'Reit - PROEX-PROPPG'!K29+'Reit - BU'!K29+ESAG!K29+CEART!K29+FAED!K29+CEAD!K29+CEFID!K29+CERES!K29+CESFI!K29+CCT!K29+CEPLAN!K29+CEAVI!K29+CAV!K29+CEO!K29+CESMO!K29</f>
        <v>93</v>
      </c>
      <c r="K29" s="109">
        <f>'Reitoria-SETIC'!L29+'Reit - PROEX-PROPPG'!L29+'Reit - BU'!L29+ESAG!L29+CEART!L29+FAED!L29+CEAD!L29+CEFID!L29+CERES!L29+CESFI!L29+CCT!L29+CEPLAN!L29+CEAVI!L29+CAV!L29+CEO!L29+CESMO!L29</f>
        <v>67</v>
      </c>
      <c r="L29" s="109">
        <f>'Reitoria-SETIC'!M29+'Reit - PROEX-PROPPG'!M29+'Reit - BU'!M29+ESAG!M29+CEART!M29+FAED!M29+CEAD!M29+CEFID!M29+CERES!M29+CESFI!M29+CCT!M29+CEPLAN!M29+CEAVI!M29+CAV!M29+CEO!M29+CESMO!M29</f>
        <v>67</v>
      </c>
      <c r="M29" s="162">
        <f t="shared" si="0"/>
        <v>22.75</v>
      </c>
      <c r="N29" s="163">
        <f>'Reitoria-SETIC'!P29+'Reitoria-SETIC'!Q29+'Reit - PROEX-PROPPG'!P29+'Reit - PROEX-PROPPG'!Q29+'Reit - BU'!Q29+'Reit - BU'!P29+ESAG!Q29+ESAG!P29+CEART!P29+CEART!Q29+FAED!P29+FAED!Q29+CEAD!P29+CEAD!Q29+CEFID!P29+CEFID!Q29+CERES!P29+CERES!Q29+CESFI!P29+CESFI!Q29+CCT!P29+CCT!Q29+CEPLAN!P29+CEPLAN!Q29+CEAVI!P29+CEAVI!Q29+CEPLAN!P29+CEPLAN!Q29+CEAVI!P29+CEAVI!Q29+CAV!P29+CAV!Q29+CEO!P29+CEO!Q29+CESMO!P29+CESMO!Q29</f>
        <v>0</v>
      </c>
      <c r="O29" s="164">
        <f t="shared" si="3"/>
        <v>26</v>
      </c>
      <c r="P29" s="9">
        <v>308.75</v>
      </c>
      <c r="Q29" s="9">
        <f t="shared" si="1"/>
        <v>28713.75</v>
      </c>
      <c r="R29" s="108">
        <f t="shared" si="2"/>
        <v>0</v>
      </c>
      <c r="S29" s="7">
        <f t="shared" si="4"/>
        <v>20686.25</v>
      </c>
      <c r="T29" s="70"/>
      <c r="U29" s="70"/>
      <c r="V29" s="70"/>
      <c r="W29" s="73"/>
    </row>
    <row r="30" spans="1:23" ht="57.2" customHeight="1" x14ac:dyDescent="0.25">
      <c r="A30" s="315"/>
      <c r="B30" s="314"/>
      <c r="C30" s="77">
        <v>36</v>
      </c>
      <c r="D30" s="67" t="s">
        <v>567</v>
      </c>
      <c r="E30" s="68" t="s">
        <v>506</v>
      </c>
      <c r="F30" s="46" t="s">
        <v>503</v>
      </c>
      <c r="G30" s="54" t="s">
        <v>603</v>
      </c>
      <c r="H30" s="38" t="s">
        <v>597</v>
      </c>
      <c r="I30" s="54">
        <v>33903026</v>
      </c>
      <c r="J30" s="8">
        <f>'Reitoria-SETIC'!K30+'Reit - PROEX-PROPPG'!K30+'Reit - BU'!K30+ESAG!K30+CEART!K30+FAED!K30+CEAD!K30+CEFID!K30+CERES!K30+CESFI!K30+CCT!K30+CEPLAN!K30+CEAVI!K30+CAV!K30+CEO!K30+CESMO!K30</f>
        <v>114</v>
      </c>
      <c r="K30" s="109">
        <f>'Reitoria-SETIC'!L30+'Reit - PROEX-PROPPG'!L30+'Reit - BU'!L30+ESAG!L30+CEART!L30+FAED!L30+CEAD!L30+CEFID!L30+CERES!L30+CESFI!L30+CCT!L30+CEPLAN!L30+CEAVI!L30+CAV!L30+CEO!L30+CESMO!L30</f>
        <v>6</v>
      </c>
      <c r="L30" s="109">
        <f>'Reitoria-SETIC'!M30+'Reit - PROEX-PROPPG'!M30+'Reit - BU'!M30+ESAG!M30+CEART!M30+FAED!M30+CEAD!M30+CEFID!M30+CERES!M30+CESFI!M30+CCT!M30+CEPLAN!M30+CEAVI!M30+CAV!M30+CEO!M30+CESMO!M30</f>
        <v>6</v>
      </c>
      <c r="M30" s="162">
        <f t="shared" si="0"/>
        <v>28</v>
      </c>
      <c r="N30" s="163">
        <f>'Reitoria-SETIC'!P30+'Reitoria-SETIC'!Q30+'Reit - PROEX-PROPPG'!P30+'Reit - PROEX-PROPPG'!Q30+'Reit - BU'!Q30+'Reit - BU'!P30+ESAG!Q30+ESAG!P30+CEART!P30+CEART!Q30+FAED!P30+FAED!Q30+CEAD!P30+CEAD!Q30+CEFID!P30+CEFID!Q30+CERES!P30+CERES!Q30+CESFI!P30+CESFI!Q30+CCT!P30+CCT!Q30+CEPLAN!P30+CEPLAN!Q30+CEAVI!P30+CEAVI!Q30+CEPLAN!P30+CEPLAN!Q30+CEAVI!P30+CEAVI!Q30+CAV!P30+CAV!Q30+CEO!P30+CEO!Q30+CESMO!P30+CESMO!Q30</f>
        <v>0</v>
      </c>
      <c r="O30" s="164">
        <f t="shared" si="3"/>
        <v>108</v>
      </c>
      <c r="P30" s="9">
        <v>88.13</v>
      </c>
      <c r="Q30" s="9">
        <f t="shared" si="1"/>
        <v>10046.82</v>
      </c>
      <c r="R30" s="108">
        <f t="shared" si="2"/>
        <v>0</v>
      </c>
      <c r="S30" s="7">
        <f t="shared" si="4"/>
        <v>528.78</v>
      </c>
      <c r="T30" s="70"/>
      <c r="U30" s="70"/>
      <c r="V30" s="70"/>
      <c r="W30" s="73"/>
    </row>
    <row r="31" spans="1:23" ht="39.950000000000003" customHeight="1" x14ac:dyDescent="0.25">
      <c r="A31" s="315"/>
      <c r="B31" s="314"/>
      <c r="C31" s="77">
        <v>37</v>
      </c>
      <c r="D31" s="95" t="s">
        <v>568</v>
      </c>
      <c r="E31" s="94" t="s">
        <v>506</v>
      </c>
      <c r="F31" s="46" t="s">
        <v>503</v>
      </c>
      <c r="G31" s="54" t="s">
        <v>603</v>
      </c>
      <c r="H31" s="38" t="s">
        <v>597</v>
      </c>
      <c r="I31" s="54">
        <v>33903026</v>
      </c>
      <c r="J31" s="8">
        <f>'Reitoria-SETIC'!K31+'Reit - PROEX-PROPPG'!K31+'Reit - BU'!K31+ESAG!K31+CEART!K31+FAED!K31+CEAD!K31+CEFID!K31+CERES!K31+CESFI!K31+CCT!K31+CEPLAN!K31+CEAVI!K31+CAV!K31+CEO!K31+CESMO!K31</f>
        <v>120</v>
      </c>
      <c r="K31" s="109">
        <f>'Reitoria-SETIC'!L31+'Reit - PROEX-PROPPG'!L31+'Reit - BU'!L31+ESAG!L31+CEART!L31+FAED!L31+CEAD!L31+CEFID!L31+CERES!L31+CESFI!L31+CCT!L31+CEPLAN!L31+CEAVI!L31+CAV!L31+CEO!L31+CESMO!L31</f>
        <v>50</v>
      </c>
      <c r="L31" s="109">
        <f>'Reitoria-SETIC'!M31+'Reit - PROEX-PROPPG'!M31+'Reit - BU'!M31+ESAG!M31+CEART!M31+FAED!M31+CEAD!M31+CEFID!M31+CERES!M31+CESFI!M31+CCT!M31+CEPLAN!M31+CEAVI!M31+CAV!M31+CEO!M31+CESMO!M31</f>
        <v>50</v>
      </c>
      <c r="M31" s="162">
        <f t="shared" si="0"/>
        <v>29.5</v>
      </c>
      <c r="N31" s="163">
        <f>'Reitoria-SETIC'!P31+'Reitoria-SETIC'!Q31+'Reit - PROEX-PROPPG'!P31+'Reit - PROEX-PROPPG'!Q31+'Reit - BU'!Q31+'Reit - BU'!P31+ESAG!Q31+ESAG!P31+CEART!P31+CEART!Q31+FAED!P31+FAED!Q31+CEAD!P31+CEAD!Q31+CEFID!P31+CEFID!Q31+CERES!P31+CERES!Q31+CESFI!P31+CESFI!Q31+CCT!P31+CCT!Q31+CEPLAN!P31+CEPLAN!Q31+CEAVI!P31+CEAVI!Q31+CEPLAN!P31+CEPLAN!Q31+CEAVI!P31+CEAVI!Q31+CAV!P31+CAV!Q31+CEO!P31+CEO!Q31+CESMO!P31+CESMO!Q31</f>
        <v>0</v>
      </c>
      <c r="O31" s="164">
        <f t="shared" si="3"/>
        <v>70</v>
      </c>
      <c r="P31" s="9">
        <v>333.27</v>
      </c>
      <c r="Q31" s="9">
        <f t="shared" si="1"/>
        <v>39992.399999999994</v>
      </c>
      <c r="R31" s="108">
        <f t="shared" si="2"/>
        <v>0</v>
      </c>
      <c r="S31" s="7">
        <f t="shared" si="4"/>
        <v>16663.5</v>
      </c>
      <c r="T31" s="70"/>
      <c r="U31" s="70"/>
      <c r="V31" s="70"/>
      <c r="W31" s="73"/>
    </row>
    <row r="32" spans="1:23" ht="39.950000000000003" customHeight="1" x14ac:dyDescent="0.25">
      <c r="A32" s="315"/>
      <c r="B32" s="314"/>
      <c r="C32" s="77">
        <v>38</v>
      </c>
      <c r="D32" s="95" t="s">
        <v>569</v>
      </c>
      <c r="E32" s="94" t="s">
        <v>507</v>
      </c>
      <c r="F32" s="46" t="s">
        <v>503</v>
      </c>
      <c r="G32" s="54" t="s">
        <v>603</v>
      </c>
      <c r="H32" s="38" t="s">
        <v>597</v>
      </c>
      <c r="I32" s="54">
        <v>33903026</v>
      </c>
      <c r="J32" s="8">
        <f>'Reitoria-SETIC'!K32+'Reit - PROEX-PROPPG'!K32+'Reit - BU'!K32+ESAG!K32+CEART!K32+FAED!K32+CEAD!K32+CEFID!K32+CERES!K32+CESFI!K32+CCT!K32+CEPLAN!K32+CEAVI!K32+CAV!K32+CEO!K32+CESMO!K32</f>
        <v>28</v>
      </c>
      <c r="K32" s="109">
        <f>'Reitoria-SETIC'!L32+'Reit - PROEX-PROPPG'!L32+'Reit - BU'!L32+ESAG!L32+CEART!L32+FAED!L32+CEAD!L32+CEFID!L32+CERES!L32+CESFI!L32+CCT!L32+CEPLAN!L32+CEAVI!L32+CAV!L32+CEO!L32+CESMO!L32</f>
        <v>11</v>
      </c>
      <c r="L32" s="109">
        <f>'Reitoria-SETIC'!M32+'Reit - PROEX-PROPPG'!M32+'Reit - BU'!M32+ESAG!M32+CEART!M32+FAED!M32+CEAD!M32+CEFID!M32+CERES!M32+CESFI!M32+CCT!M32+CEPLAN!M32+CEAVI!M32+CAV!M32+CEO!M32+CESMO!M32</f>
        <v>11</v>
      </c>
      <c r="M32" s="162">
        <f t="shared" si="0"/>
        <v>6.5</v>
      </c>
      <c r="N32" s="163">
        <f>'Reitoria-SETIC'!P32+'Reitoria-SETIC'!Q32+'Reit - PROEX-PROPPG'!P32+'Reit - PROEX-PROPPG'!Q32+'Reit - BU'!Q32+'Reit - BU'!P32+ESAG!Q32+ESAG!P32+CEART!P32+CEART!Q32+FAED!P32+FAED!Q32+CEAD!P32+CEAD!Q32+CEFID!P32+CEFID!Q32+CERES!P32+CERES!Q32+CESFI!P32+CESFI!Q32+CCT!P32+CCT!Q32+CEPLAN!P32+CEPLAN!Q32+CEAVI!P32+CEAVI!Q32+CEPLAN!P32+CEPLAN!Q32+CEAVI!P32+CEAVI!Q32+CAV!P32+CAV!Q32+CEO!P32+CEO!Q32+CESMO!P32+CESMO!Q32</f>
        <v>0</v>
      </c>
      <c r="O32" s="164">
        <f t="shared" si="3"/>
        <v>17</v>
      </c>
      <c r="P32" s="9">
        <v>331.19</v>
      </c>
      <c r="Q32" s="9">
        <f t="shared" si="1"/>
        <v>9273.32</v>
      </c>
      <c r="R32" s="108">
        <f t="shared" si="2"/>
        <v>0</v>
      </c>
      <c r="S32" s="7">
        <f t="shared" si="4"/>
        <v>3643.09</v>
      </c>
      <c r="T32" s="70"/>
      <c r="U32" s="70"/>
      <c r="V32" s="70"/>
      <c r="W32" s="73"/>
    </row>
    <row r="33" spans="1:23" ht="39.950000000000003" customHeight="1" x14ac:dyDescent="0.25">
      <c r="A33" s="315"/>
      <c r="B33" s="308"/>
      <c r="C33" s="77">
        <v>39</v>
      </c>
      <c r="D33" s="67" t="s">
        <v>570</v>
      </c>
      <c r="E33" s="68" t="s">
        <v>508</v>
      </c>
      <c r="F33" s="46" t="s">
        <v>503</v>
      </c>
      <c r="G33" s="54" t="s">
        <v>603</v>
      </c>
      <c r="H33" s="38" t="s">
        <v>597</v>
      </c>
      <c r="I33" s="54">
        <v>33903026</v>
      </c>
      <c r="J33" s="8">
        <f>'Reitoria-SETIC'!K33+'Reit - PROEX-PROPPG'!K33+'Reit - BU'!K33+ESAG!K33+CEART!K33+FAED!K33+CEAD!K33+CEFID!K33+CERES!K33+CESFI!K33+CCT!K33+CEPLAN!K33+CEAVI!K33+CAV!K33+CEO!K33+CESMO!K33</f>
        <v>12</v>
      </c>
      <c r="K33" s="109">
        <f>'Reitoria-SETIC'!L33+'Reit - PROEX-PROPPG'!L33+'Reit - BU'!L33+ESAG!L33+CEART!L33+FAED!L33+CEAD!L33+CEFID!L33+CERES!L33+CESFI!L33+CCT!L33+CEPLAN!L33+CEAVI!L33+CAV!L33+CEO!L33+CESMO!L33</f>
        <v>3</v>
      </c>
      <c r="L33" s="109">
        <f>'Reitoria-SETIC'!M33+'Reit - PROEX-PROPPG'!M33+'Reit - BU'!M33+ESAG!M33+CEART!M33+FAED!M33+CEAD!M33+CEFID!M33+CERES!M33+CESFI!M33+CCT!M33+CEPLAN!M33+CEAVI!M33+CAV!M33+CEO!M33+CESMO!M33</f>
        <v>3</v>
      </c>
      <c r="M33" s="162">
        <f t="shared" si="0"/>
        <v>2.5</v>
      </c>
      <c r="N33" s="163">
        <f>'Reitoria-SETIC'!P33+'Reitoria-SETIC'!Q33+'Reit - PROEX-PROPPG'!P33+'Reit - PROEX-PROPPG'!Q33+'Reit - BU'!Q33+'Reit - BU'!P33+ESAG!Q33+ESAG!P33+CEART!P33+CEART!Q33+FAED!P33+FAED!Q33+CEAD!P33+CEAD!Q33+CEFID!P33+CEFID!Q33+CERES!P33+CERES!Q33+CESFI!P33+CESFI!Q33+CCT!P33+CCT!Q33+CEPLAN!P33+CEPLAN!Q33+CEAVI!P33+CEAVI!Q33+CEPLAN!P33+CEPLAN!Q33+CEAVI!P33+CEAVI!Q33+CAV!P33+CAV!Q33+CEO!P33+CEO!Q33+CESMO!P33+CESMO!Q33</f>
        <v>0</v>
      </c>
      <c r="O33" s="164">
        <f t="shared" si="3"/>
        <v>9</v>
      </c>
      <c r="P33" s="9">
        <v>549.65</v>
      </c>
      <c r="Q33" s="9">
        <f t="shared" si="1"/>
        <v>6595.7999999999993</v>
      </c>
      <c r="R33" s="108">
        <f t="shared" si="2"/>
        <v>0</v>
      </c>
      <c r="S33" s="7">
        <f t="shared" si="4"/>
        <v>1648.9499999999998</v>
      </c>
      <c r="T33" s="70"/>
      <c r="U33" s="70"/>
      <c r="V33" s="70"/>
      <c r="W33" s="73"/>
    </row>
    <row r="34" spans="1:23" ht="39.950000000000003" customHeight="1" x14ac:dyDescent="0.25">
      <c r="A34" s="309">
        <v>18</v>
      </c>
      <c r="B34" s="311" t="s">
        <v>509</v>
      </c>
      <c r="C34" s="82">
        <v>59</v>
      </c>
      <c r="D34" s="90" t="s">
        <v>571</v>
      </c>
      <c r="E34" s="91" t="s">
        <v>510</v>
      </c>
      <c r="F34" s="85" t="s">
        <v>472</v>
      </c>
      <c r="G34" s="54" t="s">
        <v>604</v>
      </c>
      <c r="H34" s="38" t="s">
        <v>597</v>
      </c>
      <c r="I34" s="97">
        <v>33903017</v>
      </c>
      <c r="J34" s="8">
        <f>'Reitoria-SETIC'!K34+'Reit - PROEX-PROPPG'!K34+'Reit - BU'!K34+ESAG!K34+CEART!K34+FAED!K34+CEAD!K34+CEFID!K34+CERES!K34+CESFI!K34+CCT!K34+CEPLAN!K34+CEAVI!K34+CAV!K34+CEO!K34+CESMO!K34</f>
        <v>730</v>
      </c>
      <c r="K34" s="109">
        <f>'Reitoria-SETIC'!L34+'Reit - PROEX-PROPPG'!L34+'Reit - BU'!L34+ESAG!L34+CEART!L34+FAED!L34+CEAD!L34+CEFID!L34+CERES!L34+CESFI!L34+CCT!L34+CEPLAN!L34+CEAVI!L34+CAV!L34+CEO!L34+CESMO!L34</f>
        <v>343</v>
      </c>
      <c r="L34" s="109">
        <f>'Reitoria-SETIC'!M34+'Reit - PROEX-PROPPG'!M34+'Reit - BU'!M34+ESAG!M34+CEART!M34+FAED!M34+CEAD!M34+CEFID!M34+CERES!M34+CESFI!M34+CCT!M34+CEPLAN!M34+CEAVI!M34+CAV!M34+CEO!M34+CESMO!M34</f>
        <v>343</v>
      </c>
      <c r="M34" s="162">
        <f t="shared" si="0"/>
        <v>182</v>
      </c>
      <c r="N34" s="163">
        <f>'Reitoria-SETIC'!P34+'Reitoria-SETIC'!Q34+'Reit - PROEX-PROPPG'!P34+'Reit - PROEX-PROPPG'!Q34+'Reit - BU'!Q34+'Reit - BU'!P34+ESAG!Q34+ESAG!P34+CEART!P34+CEART!Q34+FAED!P34+FAED!Q34+CEAD!P34+CEAD!Q34+CEFID!P34+CEFID!Q34+CERES!P34+CERES!Q34+CESFI!P34+CESFI!Q34+CCT!P34+CCT!Q34+CEPLAN!P34+CEPLAN!Q34+CEAVI!P34+CEAVI!Q34+CEPLAN!P34+CEPLAN!Q34+CEAVI!P34+CEAVI!Q34+CAV!P34+CAV!Q34+CEO!P34+CEO!Q34+CESMO!P34+CESMO!Q34</f>
        <v>0</v>
      </c>
      <c r="O34" s="164">
        <f t="shared" si="3"/>
        <v>387</v>
      </c>
      <c r="P34" s="9">
        <v>241.02</v>
      </c>
      <c r="Q34" s="9">
        <f t="shared" si="1"/>
        <v>175944.6</v>
      </c>
      <c r="R34" s="108">
        <f t="shared" si="2"/>
        <v>0</v>
      </c>
      <c r="S34" s="7">
        <f t="shared" si="4"/>
        <v>82669.86</v>
      </c>
      <c r="T34" s="70"/>
      <c r="U34" s="70"/>
      <c r="V34" s="70"/>
      <c r="W34" s="73"/>
    </row>
    <row r="35" spans="1:23" ht="39.950000000000003" customHeight="1" x14ac:dyDescent="0.25">
      <c r="A35" s="310"/>
      <c r="B35" s="312"/>
      <c r="C35" s="82">
        <v>60</v>
      </c>
      <c r="D35" s="90" t="s">
        <v>572</v>
      </c>
      <c r="E35" s="91" t="s">
        <v>730</v>
      </c>
      <c r="F35" s="85" t="s">
        <v>472</v>
      </c>
      <c r="G35" s="54" t="s">
        <v>605</v>
      </c>
      <c r="H35" s="38" t="s">
        <v>597</v>
      </c>
      <c r="I35" s="97">
        <v>33903017</v>
      </c>
      <c r="J35" s="8">
        <f>'Reitoria-SETIC'!K35+'Reit - PROEX-PROPPG'!K35+'Reit - BU'!K35+ESAG!K35+CEART!K35+FAED!K35+CEAD!K35+CEFID!K35+CERES!K35+CESFI!K35+CCT!K35+CEPLAN!K35+CEAVI!K35+CAV!K35+CEO!K35+CESMO!K35</f>
        <v>605</v>
      </c>
      <c r="K35" s="109">
        <f>'Reitoria-SETIC'!L35+'Reit - PROEX-PROPPG'!L35+'Reit - BU'!L35+ESAG!L35+CEART!L35+FAED!L35+CEAD!L35+CEFID!L35+CERES!L35+CESFI!L35+CCT!L35+CEPLAN!L35+CEAVI!L35+CAV!L35+CEO!L35+CESMO!L35</f>
        <v>441</v>
      </c>
      <c r="L35" s="109">
        <f>'Reitoria-SETIC'!M35+'Reit - PROEX-PROPPG'!M35+'Reit - BU'!M35+ESAG!M35+CEART!M35+FAED!M35+CEAD!M35+CEFID!M35+CERES!M35+CESFI!M35+CCT!M35+CEPLAN!M35+CEAVI!M35+CAV!M35+CEO!M35+CESMO!M35</f>
        <v>441</v>
      </c>
      <c r="M35" s="162">
        <f t="shared" si="0"/>
        <v>150.75</v>
      </c>
      <c r="N35" s="163">
        <f>'Reitoria-SETIC'!P35+'Reitoria-SETIC'!Q35+'Reit - PROEX-PROPPG'!P35+'Reit - PROEX-PROPPG'!Q35+'Reit - BU'!Q35+'Reit - BU'!P35+ESAG!Q35+ESAG!P35+CEART!P35+CEART!Q35+FAED!P35+FAED!Q35+CEAD!P35+CEAD!Q35+CEFID!P35+CEFID!Q35+CERES!P35+CERES!Q35+CESFI!P35+CESFI!Q35+CCT!P35+CCT!Q35+CEPLAN!P35+CEPLAN!Q35+CEAVI!P35+CEAVI!Q35+CEPLAN!P35+CEPLAN!Q35+CEAVI!P35+CEAVI!Q35+CAV!P35+CAV!Q35+CEO!P35+CEO!Q35+CESMO!P35+CESMO!Q35</f>
        <v>0</v>
      </c>
      <c r="O35" s="164">
        <f t="shared" si="3"/>
        <v>164</v>
      </c>
      <c r="P35" s="9">
        <v>285.95999999999998</v>
      </c>
      <c r="Q35" s="9">
        <f t="shared" si="1"/>
        <v>173005.8</v>
      </c>
      <c r="R35" s="108">
        <f t="shared" si="2"/>
        <v>0</v>
      </c>
      <c r="S35" s="7">
        <f t="shared" si="4"/>
        <v>126108.35999999999</v>
      </c>
      <c r="T35" s="70"/>
      <c r="U35" s="70"/>
      <c r="V35" s="70"/>
      <c r="W35" s="73"/>
    </row>
    <row r="36" spans="1:23" ht="39.950000000000003" customHeight="1" x14ac:dyDescent="0.25">
      <c r="A36" s="310"/>
      <c r="B36" s="312"/>
      <c r="C36" s="82">
        <v>61</v>
      </c>
      <c r="D36" s="90" t="s">
        <v>573</v>
      </c>
      <c r="E36" s="91" t="s">
        <v>512</v>
      </c>
      <c r="F36" s="85" t="s">
        <v>472</v>
      </c>
      <c r="G36" s="54" t="s">
        <v>605</v>
      </c>
      <c r="H36" s="38" t="s">
        <v>597</v>
      </c>
      <c r="I36" s="97">
        <v>33903017</v>
      </c>
      <c r="J36" s="8">
        <f>'Reitoria-SETIC'!K36+'Reit - PROEX-PROPPG'!K36+'Reit - BU'!K36+ESAG!K36+CEART!K36+FAED!K36+CEAD!K36+CEFID!K36+CERES!K36+CESFI!K36+CCT!K36+CEPLAN!K36+CEAVI!K36+CAV!K36+CEO!K36+CESMO!K36</f>
        <v>98</v>
      </c>
      <c r="K36" s="109">
        <f>'Reitoria-SETIC'!L36+'Reit - PROEX-PROPPG'!L36+'Reit - BU'!L36+ESAG!L36+CEART!L36+FAED!L36+CEAD!L36+CEFID!L36+CERES!L36+CESFI!L36+CCT!L36+CEPLAN!L36+CEAVI!L36+CAV!L36+CEO!L36+CESMO!L36</f>
        <v>22</v>
      </c>
      <c r="L36" s="109">
        <f>'Reitoria-SETIC'!M36+'Reit - PROEX-PROPPG'!M36+'Reit - BU'!M36+ESAG!M36+CEART!M36+FAED!M36+CEAD!M36+CEFID!M36+CERES!M36+CESFI!M36+CCT!M36+CEPLAN!M36+CEAVI!M36+CAV!M36+CEO!M36+CESMO!M36</f>
        <v>22</v>
      </c>
      <c r="M36" s="162">
        <f t="shared" si="0"/>
        <v>24</v>
      </c>
      <c r="N36" s="163">
        <f>'Reitoria-SETIC'!P36+'Reitoria-SETIC'!Q36+'Reit - PROEX-PROPPG'!P36+'Reit - PROEX-PROPPG'!Q36+'Reit - BU'!Q36+'Reit - BU'!P36+ESAG!Q36+ESAG!P36+CEART!P36+CEART!Q36+FAED!P36+FAED!Q36+CEAD!P36+CEAD!Q36+CEFID!P36+CEFID!Q36+CERES!P36+CERES!Q36+CESFI!P36+CESFI!Q36+CCT!P36+CCT!Q36+CEPLAN!P36+CEPLAN!Q36+CEAVI!P36+CEAVI!Q36+CEPLAN!P36+CEPLAN!Q36+CEAVI!P36+CEAVI!Q36+CAV!P36+CAV!Q36+CEO!P36+CEO!Q36+CESMO!P36+CESMO!Q36</f>
        <v>0</v>
      </c>
      <c r="O36" s="164">
        <f t="shared" si="3"/>
        <v>76</v>
      </c>
      <c r="P36" s="9">
        <v>652.70000000000005</v>
      </c>
      <c r="Q36" s="9">
        <f t="shared" ref="Q36:Q58" si="5">P36*J36</f>
        <v>63964.600000000006</v>
      </c>
      <c r="R36" s="108">
        <f t="shared" ref="R36:R58" si="6">N36*P36</f>
        <v>0</v>
      </c>
      <c r="S36" s="7">
        <f t="shared" si="4"/>
        <v>14359.400000000001</v>
      </c>
      <c r="T36" s="70"/>
      <c r="U36" s="70"/>
      <c r="V36" s="70"/>
      <c r="W36" s="73"/>
    </row>
    <row r="37" spans="1:23" ht="39.950000000000003" customHeight="1" x14ac:dyDescent="0.25">
      <c r="A37" s="310"/>
      <c r="B37" s="312"/>
      <c r="C37" s="82">
        <v>62</v>
      </c>
      <c r="D37" s="92" t="s">
        <v>574</v>
      </c>
      <c r="E37" s="91" t="s">
        <v>513</v>
      </c>
      <c r="F37" s="85" t="s">
        <v>472</v>
      </c>
      <c r="G37" s="54" t="s">
        <v>605</v>
      </c>
      <c r="H37" s="38" t="s">
        <v>597</v>
      </c>
      <c r="I37" s="97">
        <v>33903017</v>
      </c>
      <c r="J37" s="8">
        <f>'Reitoria-SETIC'!K37+'Reit - PROEX-PROPPG'!K37+'Reit - BU'!K37+ESAG!K37+CEART!K37+FAED!K37+CEAD!K37+CEFID!K37+CERES!K37+CESFI!K37+CCT!K37+CEPLAN!K37+CEAVI!K37+CAV!K37+CEO!K37+CESMO!K37</f>
        <v>62</v>
      </c>
      <c r="K37" s="109">
        <f>'Reitoria-SETIC'!L37+'Reit - PROEX-PROPPG'!L37+'Reit - BU'!L37+ESAG!L37+CEART!L37+FAED!L37+CEAD!L37+CEFID!L37+CERES!L37+CESFI!L37+CCT!L37+CEPLAN!L37+CEAVI!L37+CAV!L37+CEO!L37+CESMO!L37</f>
        <v>46</v>
      </c>
      <c r="L37" s="109">
        <f>'Reitoria-SETIC'!M37+'Reit - PROEX-PROPPG'!M37+'Reit - BU'!M37+ESAG!M37+CEART!M37+FAED!M37+CEAD!M37+CEFID!M37+CERES!M37+CESFI!M37+CCT!M37+CEPLAN!M37+CEAVI!M37+CAV!M37+CEO!M37+CESMO!M37</f>
        <v>46</v>
      </c>
      <c r="M37" s="162">
        <f t="shared" si="0"/>
        <v>15</v>
      </c>
      <c r="N37" s="163">
        <f>'Reitoria-SETIC'!P37+'Reitoria-SETIC'!Q37+'Reit - PROEX-PROPPG'!P37+'Reit - PROEX-PROPPG'!Q37+'Reit - BU'!Q37+'Reit - BU'!P37+ESAG!Q37+ESAG!P37+CEART!P37+CEART!Q37+FAED!P37+FAED!Q37+CEAD!P37+CEAD!Q37+CEFID!P37+CEFID!Q37+CERES!P37+CERES!Q37+CESFI!P37+CESFI!Q37+CCT!P37+CCT!Q37+CEPLAN!P37+CEPLAN!Q37+CEAVI!P37+CEAVI!Q37+CEPLAN!P37+CEPLAN!Q37+CEAVI!P37+CEAVI!Q37+CAV!P37+CAV!Q37+CEO!P37+CEO!Q37+CESMO!P37+CESMO!Q37</f>
        <v>0</v>
      </c>
      <c r="O37" s="164">
        <f t="shared" si="3"/>
        <v>16</v>
      </c>
      <c r="P37" s="9">
        <v>646.72</v>
      </c>
      <c r="Q37" s="9">
        <f t="shared" si="5"/>
        <v>40096.639999999999</v>
      </c>
      <c r="R37" s="108">
        <f t="shared" si="6"/>
        <v>0</v>
      </c>
      <c r="S37" s="7">
        <f t="shared" si="4"/>
        <v>29749.120000000003</v>
      </c>
      <c r="T37" s="70"/>
      <c r="U37" s="70"/>
      <c r="V37" s="70"/>
      <c r="W37" s="73"/>
    </row>
    <row r="38" spans="1:23" ht="39.950000000000003" customHeight="1" x14ac:dyDescent="0.25">
      <c r="A38" s="310"/>
      <c r="B38" s="312"/>
      <c r="C38" s="82">
        <v>63</v>
      </c>
      <c r="D38" s="89" t="s">
        <v>575</v>
      </c>
      <c r="E38" s="87" t="s">
        <v>514</v>
      </c>
      <c r="F38" s="85" t="s">
        <v>472</v>
      </c>
      <c r="G38" s="54" t="s">
        <v>605</v>
      </c>
      <c r="H38" s="38" t="s">
        <v>597</v>
      </c>
      <c r="I38" s="97">
        <v>33903017</v>
      </c>
      <c r="J38" s="8">
        <f>'Reitoria-SETIC'!K38+'Reit - PROEX-PROPPG'!K38+'Reit - BU'!K38+ESAG!K38+CEART!K38+FAED!K38+CEAD!K38+CEFID!K38+CERES!K38+CESFI!K38+CCT!K38+CEPLAN!K38+CEAVI!K38+CAV!K38+CEO!K38+CESMO!K38</f>
        <v>54</v>
      </c>
      <c r="K38" s="109">
        <f>'Reitoria-SETIC'!L38+'Reit - PROEX-PROPPG'!L38+'Reit - BU'!L38+ESAG!L38+CEART!L38+FAED!L38+CEAD!L38+CEFID!L38+CERES!L38+CESFI!L38+CCT!L38+CEPLAN!L38+CEAVI!L38+CAV!L38+CEO!L38+CESMO!L38</f>
        <v>15</v>
      </c>
      <c r="L38" s="109">
        <f>'Reitoria-SETIC'!M38+'Reit - PROEX-PROPPG'!M38+'Reit - BU'!M38+ESAG!M38+CEART!M38+FAED!M38+CEAD!M38+CEFID!M38+CERES!M38+CESFI!M38+CCT!M38+CEPLAN!M38+CEAVI!M38+CAV!M38+CEO!M38+CESMO!M38</f>
        <v>15</v>
      </c>
      <c r="M38" s="162">
        <f t="shared" si="0"/>
        <v>13</v>
      </c>
      <c r="N38" s="163">
        <f>'Reitoria-SETIC'!P38+'Reitoria-SETIC'!Q38+'Reit - PROEX-PROPPG'!P38+'Reit - PROEX-PROPPG'!Q38+'Reit - BU'!Q38+'Reit - BU'!P38+ESAG!Q38+ESAG!P38+CEART!P38+CEART!Q38+FAED!P38+FAED!Q38+CEAD!P38+CEAD!Q38+CEFID!P38+CEFID!Q38+CERES!P38+CERES!Q38+CESFI!P38+CESFI!Q38+CCT!P38+CCT!Q38+CEPLAN!P38+CEPLAN!Q38+CEAVI!P38+CEAVI!Q38+CEPLAN!P38+CEPLAN!Q38+CEAVI!P38+CEAVI!Q38+CAV!P38+CAV!Q38+CEO!P38+CEO!Q38+CESMO!P38+CESMO!Q38</f>
        <v>0</v>
      </c>
      <c r="O38" s="164">
        <f t="shared" si="3"/>
        <v>39</v>
      </c>
      <c r="P38" s="9">
        <v>1144.82</v>
      </c>
      <c r="Q38" s="9">
        <f t="shared" si="5"/>
        <v>61820.28</v>
      </c>
      <c r="R38" s="108">
        <f t="shared" si="6"/>
        <v>0</v>
      </c>
      <c r="S38" s="7">
        <f t="shared" si="4"/>
        <v>17172.3</v>
      </c>
      <c r="T38" s="70"/>
      <c r="U38" s="70"/>
      <c r="V38" s="70"/>
      <c r="W38" s="73"/>
    </row>
    <row r="39" spans="1:23" ht="39.950000000000003" customHeight="1" x14ac:dyDescent="0.25">
      <c r="A39" s="310"/>
      <c r="B39" s="312"/>
      <c r="C39" s="82">
        <v>64</v>
      </c>
      <c r="D39" s="90" t="s">
        <v>576</v>
      </c>
      <c r="E39" s="91" t="s">
        <v>515</v>
      </c>
      <c r="F39" s="85" t="s">
        <v>472</v>
      </c>
      <c r="G39" s="54" t="s">
        <v>606</v>
      </c>
      <c r="H39" s="38" t="s">
        <v>597</v>
      </c>
      <c r="I39" s="97">
        <v>33903017</v>
      </c>
      <c r="J39" s="8">
        <f>'Reitoria-SETIC'!K39+'Reit - PROEX-PROPPG'!K39+'Reit - BU'!K39+ESAG!K39+CEART!K39+FAED!K39+CEAD!K39+CEFID!K39+CERES!K39+CESFI!K39+CCT!K39+CEPLAN!K39+CEAVI!K39+CAV!K39+CEO!K39+CESMO!K39</f>
        <v>95</v>
      </c>
      <c r="K39" s="109">
        <f>'Reitoria-SETIC'!L39+'Reit - PROEX-PROPPG'!L39+'Reit - BU'!L39+ESAG!L39+CEART!L39+FAED!L39+CEAD!L39+CEFID!L39+CERES!L39+CESFI!L39+CCT!L39+CEPLAN!L39+CEAVI!L39+CAV!L39+CEO!L39+CESMO!L39</f>
        <v>23</v>
      </c>
      <c r="L39" s="109">
        <f>'Reitoria-SETIC'!M39+'Reit - PROEX-PROPPG'!M39+'Reit - BU'!M39+ESAG!M39+CEART!M39+FAED!M39+CEAD!M39+CEFID!M39+CERES!M39+CESFI!M39+CCT!M39+CEPLAN!M39+CEAVI!M39+CAV!M39+CEO!M39+CESMO!M39</f>
        <v>23</v>
      </c>
      <c r="M39" s="162">
        <f t="shared" si="0"/>
        <v>23.25</v>
      </c>
      <c r="N39" s="163">
        <f>'Reitoria-SETIC'!P39+'Reitoria-SETIC'!Q39+'Reit - PROEX-PROPPG'!P39+'Reit - PROEX-PROPPG'!Q39+'Reit - BU'!Q39+'Reit - BU'!P39+ESAG!Q39+ESAG!P39+CEART!P39+CEART!Q39+FAED!P39+FAED!Q39+CEAD!P39+CEAD!Q39+CEFID!P39+CEFID!Q39+CERES!P39+CERES!Q39+CESFI!P39+CESFI!Q39+CCT!P39+CCT!Q39+CEPLAN!P39+CEPLAN!Q39+CEAVI!P39+CEAVI!Q39+CEPLAN!P39+CEPLAN!Q39+CEAVI!P39+CEAVI!Q39+CAV!P39+CAV!Q39+CEO!P39+CEO!Q39+CESMO!P39+CESMO!Q39</f>
        <v>0</v>
      </c>
      <c r="O39" s="164">
        <f t="shared" si="3"/>
        <v>72</v>
      </c>
      <c r="P39" s="9">
        <v>2771.79</v>
      </c>
      <c r="Q39" s="9">
        <f t="shared" si="5"/>
        <v>263320.05</v>
      </c>
      <c r="R39" s="108">
        <f t="shared" si="6"/>
        <v>0</v>
      </c>
      <c r="S39" s="7">
        <f t="shared" si="4"/>
        <v>63751.17</v>
      </c>
      <c r="T39" s="70"/>
      <c r="U39" s="70"/>
      <c r="V39" s="70"/>
      <c r="W39" s="73"/>
    </row>
    <row r="40" spans="1:23" ht="39.950000000000003" customHeight="1" x14ac:dyDescent="0.25">
      <c r="A40" s="310"/>
      <c r="B40" s="313"/>
      <c r="C40" s="82">
        <v>65</v>
      </c>
      <c r="D40" s="90" t="s">
        <v>577</v>
      </c>
      <c r="E40" s="91" t="s">
        <v>516</v>
      </c>
      <c r="F40" s="85" t="s">
        <v>472</v>
      </c>
      <c r="G40" s="54" t="s">
        <v>607</v>
      </c>
      <c r="H40" s="38" t="s">
        <v>597</v>
      </c>
      <c r="I40" s="97">
        <v>33903017</v>
      </c>
      <c r="J40" s="8">
        <f>'Reitoria-SETIC'!K40+'Reit - PROEX-PROPPG'!K40+'Reit - BU'!K40+ESAG!K40+CEART!K40+FAED!K40+CEAD!K40+CEFID!K40+CERES!K40+CESFI!K40+CCT!K40+CEPLAN!K40+CEAVI!K40+CAV!K40+CEO!K40+CESMO!K40</f>
        <v>88</v>
      </c>
      <c r="K40" s="109">
        <f>'Reitoria-SETIC'!L40+'Reit - PROEX-PROPPG'!L40+'Reit - BU'!L40+ESAG!L40+CEART!L40+FAED!L40+CEAD!L40+CEFID!L40+CERES!L40+CESFI!L40+CCT!L40+CEPLAN!L40+CEAVI!L40+CAV!L40+CEO!L40+CESMO!L40</f>
        <v>34</v>
      </c>
      <c r="L40" s="109">
        <f>'Reitoria-SETIC'!M40+'Reit - PROEX-PROPPG'!M40+'Reit - BU'!M40+ESAG!M40+CEART!M40+FAED!M40+CEAD!M40+CEFID!M40+CERES!M40+CESFI!M40+CCT!M40+CEPLAN!M40+CEAVI!M40+CAV!M40+CEO!M40+CESMO!M40</f>
        <v>34</v>
      </c>
      <c r="M40" s="162">
        <f t="shared" si="0"/>
        <v>21.5</v>
      </c>
      <c r="N40" s="163">
        <f>'Reitoria-SETIC'!P40+'Reitoria-SETIC'!Q40+'Reit - PROEX-PROPPG'!P40+'Reit - PROEX-PROPPG'!Q40+'Reit - BU'!Q40+'Reit - BU'!P40+ESAG!Q40+ESAG!P40+CEART!P40+CEART!Q40+FAED!P40+FAED!Q40+CEAD!P40+CEAD!Q40+CEFID!P40+CEFID!Q40+CERES!P40+CERES!Q40+CESFI!P40+CESFI!Q40+CCT!P40+CCT!Q40+CEPLAN!P40+CEPLAN!Q40+CEAVI!P40+CEAVI!Q40+CEPLAN!P40+CEPLAN!Q40+CEAVI!P40+CEAVI!Q40+CAV!P40+CAV!Q40+CEO!P40+CEO!Q40+CESMO!P40+CESMO!Q40</f>
        <v>0</v>
      </c>
      <c r="O40" s="164">
        <f t="shared" si="3"/>
        <v>54</v>
      </c>
      <c r="P40" s="9">
        <v>1058.8599999999999</v>
      </c>
      <c r="Q40" s="9">
        <f t="shared" si="5"/>
        <v>93179.68</v>
      </c>
      <c r="R40" s="108">
        <f t="shared" si="6"/>
        <v>0</v>
      </c>
      <c r="S40" s="7">
        <f t="shared" si="4"/>
        <v>36001.24</v>
      </c>
      <c r="T40" s="70"/>
      <c r="U40" s="70"/>
      <c r="V40" s="70"/>
      <c r="W40" s="73"/>
    </row>
    <row r="41" spans="1:23" ht="54.4" customHeight="1" x14ac:dyDescent="0.25">
      <c r="A41" s="75">
        <v>21</v>
      </c>
      <c r="B41" s="76" t="s">
        <v>517</v>
      </c>
      <c r="C41" s="77">
        <v>68</v>
      </c>
      <c r="D41" s="95" t="s">
        <v>578</v>
      </c>
      <c r="E41" s="94" t="s">
        <v>518</v>
      </c>
      <c r="F41" s="46" t="s">
        <v>519</v>
      </c>
      <c r="G41" s="54" t="s">
        <v>608</v>
      </c>
      <c r="H41" s="38" t="s">
        <v>597</v>
      </c>
      <c r="I41" s="54">
        <v>33903016</v>
      </c>
      <c r="J41" s="8">
        <f>'Reitoria-SETIC'!K41+'Reit - PROEX-PROPPG'!K41+'Reit - BU'!K41+ESAG!K41+CEART!K41+FAED!K41+CEAD!K41+CEFID!K41+CERES!K41+CESFI!K41+CCT!K41+CEPLAN!K41+CEAVI!K41+CAV!K41+CEO!K41+CESMO!K41</f>
        <v>94</v>
      </c>
      <c r="K41" s="109">
        <f>'Reitoria-SETIC'!L41+'Reit - PROEX-PROPPG'!L41+'Reit - BU'!L41+ESAG!L41+CEART!L41+FAED!L41+CEAD!L41+CEFID!L41+CERES!L41+CESFI!L41+CCT!L41+CEPLAN!L41+CEAVI!L41+CAV!L41+CEO!L41+CESMO!L41</f>
        <v>29</v>
      </c>
      <c r="L41" s="109">
        <f>'Reitoria-SETIC'!M41+'Reit - PROEX-PROPPG'!M41+'Reit - BU'!M41+ESAG!M41+CEART!M41+FAED!M41+CEAD!M41+CEFID!M41+CERES!M41+CESFI!M41+CCT!M41+CEPLAN!M41+CEAVI!M41+CAV!M41+CEO!M41+CESMO!M41</f>
        <v>29</v>
      </c>
      <c r="M41" s="162">
        <f t="shared" si="0"/>
        <v>23</v>
      </c>
      <c r="N41" s="163">
        <f>'Reitoria-SETIC'!P41+'Reitoria-SETIC'!Q41+'Reit - PROEX-PROPPG'!P41+'Reit - PROEX-PROPPG'!Q41+'Reit - BU'!Q41+'Reit - BU'!P41+ESAG!Q41+ESAG!P41+CEART!P41+CEART!Q41+FAED!P41+FAED!Q41+CEAD!P41+CEAD!Q41+CEFID!P41+CEFID!Q41+CERES!P41+CERES!Q41+CESFI!P41+CESFI!Q41+CCT!P41+CCT!Q41+CEPLAN!P41+CEPLAN!Q41+CEAVI!P41+CEAVI!Q41+CEPLAN!P41+CEPLAN!Q41+CEAVI!P41+CEAVI!Q41+CAV!P41+CAV!Q41+CEO!P41+CEO!Q41+CESMO!P41+CESMO!Q41</f>
        <v>0</v>
      </c>
      <c r="O41" s="164">
        <f t="shared" si="3"/>
        <v>65</v>
      </c>
      <c r="P41" s="9">
        <v>56.81</v>
      </c>
      <c r="Q41" s="9">
        <f t="shared" si="5"/>
        <v>5340.14</v>
      </c>
      <c r="R41" s="108">
        <f t="shared" si="6"/>
        <v>0</v>
      </c>
      <c r="S41" s="7">
        <f t="shared" si="4"/>
        <v>1647.49</v>
      </c>
      <c r="T41" s="70"/>
      <c r="U41" s="70"/>
      <c r="V41" s="70"/>
      <c r="W41" s="73"/>
    </row>
    <row r="42" spans="1:23" ht="39.950000000000003" customHeight="1" x14ac:dyDescent="0.25">
      <c r="A42" s="309">
        <v>23</v>
      </c>
      <c r="B42" s="311" t="s">
        <v>520</v>
      </c>
      <c r="C42" s="82">
        <v>75</v>
      </c>
      <c r="D42" s="83" t="s">
        <v>579</v>
      </c>
      <c r="E42" s="84" t="s">
        <v>521</v>
      </c>
      <c r="F42" s="85" t="s">
        <v>522</v>
      </c>
      <c r="G42" s="54" t="s">
        <v>609</v>
      </c>
      <c r="H42" s="38" t="s">
        <v>597</v>
      </c>
      <c r="I42" s="97">
        <v>33903017</v>
      </c>
      <c r="J42" s="8">
        <f>'Reitoria-SETIC'!K42+'Reit - PROEX-PROPPG'!K42+'Reit - BU'!K42+ESAG!K42+CEART!K42+FAED!K42+CEAD!K42+CEFID!K42+CERES!K42+CESFI!K42+CCT!K42+CEPLAN!K42+CEAVI!K42+CAV!K42+CEO!K42+CESMO!K42</f>
        <v>119</v>
      </c>
      <c r="K42" s="109">
        <f>'Reitoria-SETIC'!L42+'Reit - PROEX-PROPPG'!L42+'Reit - BU'!L42+ESAG!L42+CEART!L42+FAED!L42+CEAD!L42+CEFID!L42+CERES!L42+CESFI!L42+CCT!L42+CEPLAN!L42+CEAVI!L42+CAV!L42+CEO!L42+CESMO!L42</f>
        <v>76</v>
      </c>
      <c r="L42" s="109">
        <f>'Reitoria-SETIC'!M42+'Reit - PROEX-PROPPG'!M42+'Reit - BU'!M42+ESAG!M42+CEART!M42+FAED!M42+CEAD!M42+CEFID!M42+CERES!M42+CESFI!M42+CCT!M42+CEPLAN!M42+CEAVI!M42+CAV!M42+CEO!M42+CESMO!M42</f>
        <v>76</v>
      </c>
      <c r="M42" s="162">
        <f t="shared" si="0"/>
        <v>29.25</v>
      </c>
      <c r="N42" s="163">
        <f>'Reitoria-SETIC'!P42+'Reitoria-SETIC'!Q42+'Reit - PROEX-PROPPG'!P42+'Reit - PROEX-PROPPG'!Q42+'Reit - BU'!Q42+'Reit - BU'!P42+ESAG!Q42+ESAG!P42+CEART!P42+CEART!Q42+FAED!P42+FAED!Q42+CEAD!P42+CEAD!Q42+CEFID!P42+CEFID!Q42+CERES!P42+CERES!Q42+CESFI!P42+CESFI!Q42+CCT!P42+CCT!Q42+CEPLAN!P42+CEPLAN!Q42+CEAVI!P42+CEAVI!Q42+CEPLAN!P42+CEPLAN!Q42+CEAVI!P42+CEAVI!Q42+CAV!P42+CAV!Q42+CEO!P42+CEO!Q42+CESMO!P42+CESMO!Q42</f>
        <v>0</v>
      </c>
      <c r="O42" s="164">
        <f t="shared" si="3"/>
        <v>43</v>
      </c>
      <c r="P42" s="9">
        <v>13.87</v>
      </c>
      <c r="Q42" s="9">
        <f t="shared" si="5"/>
        <v>1650.53</v>
      </c>
      <c r="R42" s="108">
        <f t="shared" si="6"/>
        <v>0</v>
      </c>
      <c r="S42" s="7">
        <f t="shared" si="4"/>
        <v>1054.1199999999999</v>
      </c>
      <c r="T42" s="70"/>
      <c r="U42" s="70"/>
      <c r="V42" s="70"/>
      <c r="W42" s="73"/>
    </row>
    <row r="43" spans="1:23" ht="39.950000000000003" customHeight="1" x14ac:dyDescent="0.25">
      <c r="A43" s="310"/>
      <c r="B43" s="312"/>
      <c r="C43" s="82">
        <v>76</v>
      </c>
      <c r="D43" s="83" t="s">
        <v>580</v>
      </c>
      <c r="E43" s="84" t="s">
        <v>523</v>
      </c>
      <c r="F43" s="85" t="s">
        <v>524</v>
      </c>
      <c r="G43" s="54">
        <v>3816046</v>
      </c>
      <c r="H43" s="38" t="s">
        <v>597</v>
      </c>
      <c r="I43" s="97">
        <v>33903016</v>
      </c>
      <c r="J43" s="8">
        <f>'Reitoria-SETIC'!K43+'Reit - PROEX-PROPPG'!K43+'Reit - BU'!K43+ESAG!K43+CEART!K43+FAED!K43+CEAD!K43+CEFID!K43+CERES!K43+CESFI!K43+CCT!K43+CEPLAN!K43+CEAVI!K43+CAV!K43+CEO!K43+CESMO!K43</f>
        <v>43</v>
      </c>
      <c r="K43" s="109">
        <f>'Reitoria-SETIC'!L43+'Reit - PROEX-PROPPG'!L43+'Reit - BU'!L43+ESAG!L43+CEART!L43+FAED!L43+CEAD!L43+CEFID!L43+CERES!L43+CESFI!L43+CCT!L43+CEPLAN!L43+CEAVI!L43+CAV!L43+CEO!L43+CESMO!L43</f>
        <v>15</v>
      </c>
      <c r="L43" s="109">
        <f>'Reitoria-SETIC'!M43+'Reit - PROEX-PROPPG'!M43+'Reit - BU'!M43+ESAG!M43+CEART!M43+FAED!M43+CEAD!M43+CEFID!M43+CERES!M43+CESFI!M43+CCT!M43+CEPLAN!M43+CEAVI!M43+CAV!M43+CEO!M43+CESMO!M43</f>
        <v>15</v>
      </c>
      <c r="M43" s="162">
        <f t="shared" si="0"/>
        <v>10.25</v>
      </c>
      <c r="N43" s="163">
        <f>'Reitoria-SETIC'!P43+'Reitoria-SETIC'!Q43+'Reit - PROEX-PROPPG'!P43+'Reit - PROEX-PROPPG'!Q43+'Reit - BU'!Q43+'Reit - BU'!P43+ESAG!Q43+ESAG!P43+CEART!P43+CEART!Q43+FAED!P43+FAED!Q43+CEAD!P43+CEAD!Q43+CEFID!P43+CEFID!Q43+CERES!P43+CERES!Q43+CESFI!P43+CESFI!Q43+CCT!P43+CCT!Q43+CEPLAN!P43+CEPLAN!Q43+CEAVI!P43+CEAVI!Q43+CEPLAN!P43+CEPLAN!Q43+CEAVI!P43+CEAVI!Q43+CAV!P43+CAV!Q43+CEO!P43+CEO!Q43+CESMO!P43+CESMO!Q43</f>
        <v>0</v>
      </c>
      <c r="O43" s="164">
        <f t="shared" si="3"/>
        <v>28</v>
      </c>
      <c r="P43" s="9">
        <v>24.91</v>
      </c>
      <c r="Q43" s="9">
        <f t="shared" si="5"/>
        <v>1071.1300000000001</v>
      </c>
      <c r="R43" s="108">
        <f t="shared" si="6"/>
        <v>0</v>
      </c>
      <c r="S43" s="7">
        <f t="shared" si="4"/>
        <v>373.65</v>
      </c>
      <c r="T43" s="70"/>
      <c r="U43" s="70"/>
      <c r="V43" s="70"/>
      <c r="W43" s="73"/>
    </row>
    <row r="44" spans="1:23" ht="39.950000000000003" customHeight="1" x14ac:dyDescent="0.25">
      <c r="A44" s="310"/>
      <c r="B44" s="313"/>
      <c r="C44" s="82">
        <v>77</v>
      </c>
      <c r="D44" s="83" t="s">
        <v>581</v>
      </c>
      <c r="E44" s="84" t="s">
        <v>523</v>
      </c>
      <c r="F44" s="85" t="s">
        <v>525</v>
      </c>
      <c r="G44" s="54">
        <v>36021004</v>
      </c>
      <c r="H44" s="38" t="s">
        <v>597</v>
      </c>
      <c r="I44" s="97">
        <v>33903011</v>
      </c>
      <c r="J44" s="8">
        <f>'Reitoria-SETIC'!K44+'Reit - PROEX-PROPPG'!K44+'Reit - BU'!K44+ESAG!K44+CEART!K44+FAED!K44+CEAD!K44+CEFID!K44+CERES!K44+CESFI!K44+CCT!K44+CEPLAN!K44+CEAVI!K44+CAV!K44+CEO!K44+CESMO!K44</f>
        <v>116</v>
      </c>
      <c r="K44" s="109">
        <f>'Reitoria-SETIC'!L44+'Reit - PROEX-PROPPG'!L44+'Reit - BU'!L44+ESAG!L44+CEART!L44+FAED!L44+CEAD!L44+CEFID!L44+CERES!L44+CESFI!L44+CCT!L44+CEPLAN!L44+CEAVI!L44+CAV!L44+CEO!L44+CESMO!L44</f>
        <v>59</v>
      </c>
      <c r="L44" s="109">
        <f>'Reitoria-SETIC'!M44+'Reit - PROEX-PROPPG'!M44+'Reit - BU'!M44+ESAG!M44+CEART!M44+FAED!M44+CEAD!M44+CEFID!M44+CERES!M44+CESFI!M44+CCT!M44+CEPLAN!M44+CEAVI!M44+CAV!M44+CEO!M44+CESMO!M44</f>
        <v>59</v>
      </c>
      <c r="M44" s="162">
        <f>ROUND(J44*0.25-0.5,0)-N44</f>
        <v>29</v>
      </c>
      <c r="N44" s="163">
        <f>'Reitoria-SETIC'!P44+'Reitoria-SETIC'!Q44+'Reit - PROEX-PROPPG'!P44+'Reit - PROEX-PROPPG'!Q44+'Reit - BU'!Q44+'Reit - BU'!P44+ESAG!Q44+ESAG!P44+CEART!P44+CEART!Q44+FAED!P44+FAED!Q44+CEAD!P44+CEAD!Q44+CEFID!P44+CEFID!Q44+CERES!P44+CERES!Q44+CESFI!P44+CESFI!Q44+CCT!P44+CCT!Q44+CEPLAN!P44+CEPLAN!Q44+CEAVI!P44+CEAVI!Q44+CEPLAN!P44+CEPLAN!Q44+CEAVI!P44+CEAVI!Q44+CAV!P44+CAV!Q44+CEO!P44+CEO!Q44+CESMO!P44+CESMO!Q44</f>
        <v>0</v>
      </c>
      <c r="O44" s="164">
        <f t="shared" si="3"/>
        <v>57</v>
      </c>
      <c r="P44" s="9">
        <v>27.94</v>
      </c>
      <c r="Q44" s="9">
        <f t="shared" si="5"/>
        <v>3241.04</v>
      </c>
      <c r="R44" s="108">
        <f t="shared" si="6"/>
        <v>0</v>
      </c>
      <c r="S44" s="7">
        <f t="shared" si="4"/>
        <v>1648.46</v>
      </c>
      <c r="T44" s="70"/>
      <c r="U44" s="70"/>
      <c r="V44" s="70"/>
      <c r="W44" s="73"/>
    </row>
    <row r="45" spans="1:23" ht="31.9" customHeight="1" x14ac:dyDescent="0.25">
      <c r="A45" s="75">
        <v>24</v>
      </c>
      <c r="B45" s="76" t="s">
        <v>526</v>
      </c>
      <c r="C45" s="77">
        <v>78</v>
      </c>
      <c r="D45" s="96" t="s">
        <v>582</v>
      </c>
      <c r="E45" s="68" t="s">
        <v>527</v>
      </c>
      <c r="F45" s="46" t="s">
        <v>522</v>
      </c>
      <c r="G45" s="54" t="s">
        <v>610</v>
      </c>
      <c r="H45" s="38" t="s">
        <v>597</v>
      </c>
      <c r="I45" s="54">
        <v>33903017</v>
      </c>
      <c r="J45" s="8">
        <f>'Reitoria-SETIC'!K45+'Reit - PROEX-PROPPG'!K45+'Reit - BU'!K45+ESAG!K45+CEART!K45+FAED!K45+CEAD!K45+CEFID!K45+CERES!K45+CESFI!K45+CCT!K45+CEPLAN!K45+CEAVI!K45+CAV!K45+CEO!K45+CESMO!K45</f>
        <v>37</v>
      </c>
      <c r="K45" s="109">
        <f>'Reitoria-SETIC'!L45+'Reit - PROEX-PROPPG'!L45+'Reit - BU'!L45+ESAG!L45+CEART!L45+FAED!L45+CEAD!L45+CEFID!L45+CERES!L45+CESFI!L45+CCT!L45+CEPLAN!L45+CEAVI!L45+CAV!L45+CEO!L45+CESMO!L45</f>
        <v>0</v>
      </c>
      <c r="L45" s="109">
        <f>'Reitoria-SETIC'!M45+'Reit - PROEX-PROPPG'!M45+'Reit - BU'!M45+ESAG!M45+CEART!M45+FAED!M45+CEAD!M45+CEFID!M45+CERES!M45+CESFI!M45+CCT!M45+CEPLAN!M45+CEAVI!M45+CAV!M45+CEO!M45+CESMO!M45</f>
        <v>0</v>
      </c>
      <c r="M45" s="162">
        <f t="shared" ref="M45:M58" si="7">ROUND(J45*0.25-0.5,0)-N45</f>
        <v>9</v>
      </c>
      <c r="N45" s="163">
        <f>'Reitoria-SETIC'!P45+'Reitoria-SETIC'!Q45+'Reit - PROEX-PROPPG'!P45+'Reit - PROEX-PROPPG'!Q45+'Reit - BU'!Q45+'Reit - BU'!P45+ESAG!Q45+ESAG!P45+CEART!P45+CEART!Q45+FAED!P45+FAED!Q45+CEAD!P45+CEAD!Q45+CEFID!P45+CEFID!Q45+CERES!P45+CERES!Q45+CESFI!P45+CESFI!Q45+CCT!P45+CCT!Q45+CEPLAN!P45+CEPLAN!Q45+CEAVI!P45+CEAVI!Q45+CEPLAN!P45+CEPLAN!Q45+CEAVI!P45+CEAVI!Q45+CAV!P45+CAV!Q45+CEO!P45+CEO!Q45+CESMO!P45+CESMO!Q45</f>
        <v>0</v>
      </c>
      <c r="O45" s="164">
        <f t="shared" si="3"/>
        <v>37</v>
      </c>
      <c r="P45" s="9">
        <v>250</v>
      </c>
      <c r="Q45" s="9">
        <f t="shared" si="5"/>
        <v>9250</v>
      </c>
      <c r="R45" s="108">
        <f t="shared" si="6"/>
        <v>0</v>
      </c>
      <c r="S45" s="7">
        <f t="shared" si="4"/>
        <v>0</v>
      </c>
      <c r="T45" s="70"/>
      <c r="U45" s="70"/>
      <c r="V45" s="70"/>
      <c r="W45" s="73"/>
    </row>
    <row r="46" spans="1:23" ht="39.950000000000003" customHeight="1" x14ac:dyDescent="0.25">
      <c r="A46" s="309">
        <v>30</v>
      </c>
      <c r="B46" s="311" t="s">
        <v>528</v>
      </c>
      <c r="C46" s="82">
        <v>84</v>
      </c>
      <c r="D46" s="92" t="s">
        <v>583</v>
      </c>
      <c r="E46" s="91" t="s">
        <v>529</v>
      </c>
      <c r="F46" s="85" t="s">
        <v>530</v>
      </c>
      <c r="G46" s="54" t="s">
        <v>611</v>
      </c>
      <c r="H46" s="38" t="s">
        <v>597</v>
      </c>
      <c r="I46" s="97">
        <v>33903017</v>
      </c>
      <c r="J46" s="8">
        <f>'Reitoria-SETIC'!K46+'Reit - PROEX-PROPPG'!K46+'Reit - BU'!K46+ESAG!K46+CEART!K46+FAED!K46+CEAD!K46+CEFID!K46+CERES!K46+CESFI!K46+CCT!K46+CEPLAN!K46+CEAVI!K46+CAV!K46+CEO!K46+CESMO!K46</f>
        <v>3</v>
      </c>
      <c r="K46" s="109">
        <f>'Reitoria-SETIC'!L46+'Reit - PROEX-PROPPG'!L46+'Reit - BU'!L46+ESAG!L46+CEART!L46+FAED!L46+CEAD!L46+CEFID!L46+CERES!L46+CESFI!L46+CCT!L46+CEPLAN!L46+CEAVI!L46+CAV!L46+CEO!L46+CESMO!L46</f>
        <v>3</v>
      </c>
      <c r="L46" s="109">
        <f>'Reitoria-SETIC'!M46+'Reit - PROEX-PROPPG'!M46+'Reit - BU'!M46+ESAG!M46+CEART!M46+FAED!M46+CEAD!M46+CEFID!M46+CERES!M46+CESFI!M46+CCT!M46+CEPLAN!M46+CEAVI!M46+CAV!M46+CEO!M46+CESMO!M46</f>
        <v>3</v>
      </c>
      <c r="M46" s="162">
        <f t="shared" si="7"/>
        <v>0</v>
      </c>
      <c r="N46" s="163">
        <f>'Reitoria-SETIC'!P46+'Reitoria-SETIC'!Q46+'Reit - PROEX-PROPPG'!P46+'Reit - PROEX-PROPPG'!Q46+'Reit - BU'!Q46+'Reit - BU'!P46+ESAG!Q46+ESAG!P46+CEART!P46+CEART!Q46+FAED!P46+FAED!Q46+CEAD!P46+CEAD!Q46+CEFID!P46+CEFID!Q46+CERES!P46+CERES!Q46+CESFI!P46+CESFI!Q46+CCT!P46+CCT!Q46+CEPLAN!P46+CEPLAN!Q46+CEAVI!P46+CEAVI!Q46+CEPLAN!P46+CEPLAN!Q46+CEAVI!P46+CEAVI!Q46+CAV!P46+CAV!Q46+CEO!P46+CEO!Q46+CESMO!P46+CESMO!Q46</f>
        <v>0</v>
      </c>
      <c r="O46" s="164">
        <f t="shared" si="3"/>
        <v>0</v>
      </c>
      <c r="P46" s="9">
        <v>1357.6</v>
      </c>
      <c r="Q46" s="9">
        <f t="shared" si="5"/>
        <v>4072.7999999999997</v>
      </c>
      <c r="R46" s="108">
        <f t="shared" si="6"/>
        <v>0</v>
      </c>
      <c r="S46" s="7">
        <f t="shared" si="4"/>
        <v>4072.7999999999997</v>
      </c>
      <c r="T46" s="70"/>
      <c r="U46" s="70"/>
      <c r="V46" s="70"/>
      <c r="W46" s="73"/>
    </row>
    <row r="47" spans="1:23" ht="39.950000000000003" customHeight="1" x14ac:dyDescent="0.25">
      <c r="A47" s="310"/>
      <c r="B47" s="312"/>
      <c r="C47" s="82">
        <v>85</v>
      </c>
      <c r="D47" s="92" t="s">
        <v>584</v>
      </c>
      <c r="E47" s="91" t="s">
        <v>529</v>
      </c>
      <c r="F47" s="85" t="s">
        <v>530</v>
      </c>
      <c r="G47" s="54" t="s">
        <v>611</v>
      </c>
      <c r="H47" s="38" t="s">
        <v>597</v>
      </c>
      <c r="I47" s="97">
        <v>33903017</v>
      </c>
      <c r="J47" s="8">
        <f>'Reitoria-SETIC'!K47+'Reit - PROEX-PROPPG'!K47+'Reit - BU'!K47+ESAG!K47+CEART!K47+FAED!K47+CEAD!K47+CEFID!K47+CERES!K47+CESFI!K47+CCT!K47+CEPLAN!K47+CEAVI!K47+CAV!K47+CEO!K47+CESMO!K47</f>
        <v>3</v>
      </c>
      <c r="K47" s="109">
        <f>'Reitoria-SETIC'!L47+'Reit - PROEX-PROPPG'!L47+'Reit - BU'!L47+ESAG!L47+CEART!L47+FAED!L47+CEAD!L47+CEFID!L47+CERES!L47+CESFI!L47+CCT!L47+CEPLAN!L47+CEAVI!L47+CAV!L47+CEO!L47+CESMO!L47</f>
        <v>3</v>
      </c>
      <c r="L47" s="109">
        <f>'Reitoria-SETIC'!M47+'Reit - PROEX-PROPPG'!M47+'Reit - BU'!M47+ESAG!M47+CEART!M47+FAED!M47+CEAD!M47+CEFID!M47+CERES!M47+CESFI!M47+CCT!M47+CEPLAN!M47+CEAVI!M47+CAV!M47+CEO!M47+CESMO!M47</f>
        <v>3</v>
      </c>
      <c r="M47" s="162">
        <f t="shared" si="7"/>
        <v>0</v>
      </c>
      <c r="N47" s="163">
        <f>'Reitoria-SETIC'!P47+'Reitoria-SETIC'!Q47+'Reit - PROEX-PROPPG'!P47+'Reit - PROEX-PROPPG'!Q47+'Reit - BU'!Q47+'Reit - BU'!P47+ESAG!Q47+ESAG!P47+CEART!P47+CEART!Q47+FAED!P47+FAED!Q47+CEAD!P47+CEAD!Q47+CEFID!P47+CEFID!Q47+CERES!P47+CERES!Q47+CESFI!P47+CESFI!Q47+CCT!P47+CCT!Q47+CEPLAN!P47+CEPLAN!Q47+CEAVI!P47+CEAVI!Q47+CEPLAN!P47+CEPLAN!Q47+CEAVI!P47+CEAVI!Q47+CAV!P47+CAV!Q47+CEO!P47+CEO!Q47+CESMO!P47+CESMO!Q47</f>
        <v>0</v>
      </c>
      <c r="O47" s="164">
        <f t="shared" si="3"/>
        <v>0</v>
      </c>
      <c r="P47" s="9">
        <v>1413.46</v>
      </c>
      <c r="Q47" s="9">
        <f t="shared" si="5"/>
        <v>4240.38</v>
      </c>
      <c r="R47" s="108">
        <f t="shared" si="6"/>
        <v>0</v>
      </c>
      <c r="S47" s="7">
        <f t="shared" si="4"/>
        <v>4240.38</v>
      </c>
      <c r="T47" s="70"/>
      <c r="U47" s="70"/>
      <c r="V47" s="70"/>
      <c r="W47" s="73"/>
    </row>
    <row r="48" spans="1:23" ht="39.950000000000003" customHeight="1" x14ac:dyDescent="0.25">
      <c r="A48" s="310"/>
      <c r="B48" s="312"/>
      <c r="C48" s="82">
        <v>86</v>
      </c>
      <c r="D48" s="92" t="s">
        <v>585</v>
      </c>
      <c r="E48" s="91" t="s">
        <v>529</v>
      </c>
      <c r="F48" s="85" t="s">
        <v>530</v>
      </c>
      <c r="G48" s="54" t="s">
        <v>611</v>
      </c>
      <c r="H48" s="38" t="s">
        <v>597</v>
      </c>
      <c r="I48" s="97">
        <v>33903017</v>
      </c>
      <c r="J48" s="8">
        <f>'Reitoria-SETIC'!K48+'Reit - PROEX-PROPPG'!K48+'Reit - BU'!K48+ESAG!K48+CEART!K48+FAED!K48+CEAD!K48+CEFID!K48+CERES!K48+CESFI!K48+CCT!K48+CEPLAN!K48+CEAVI!K48+CAV!K48+CEO!K48+CESMO!K48</f>
        <v>3</v>
      </c>
      <c r="K48" s="109">
        <f>'Reitoria-SETIC'!L48+'Reit - PROEX-PROPPG'!L48+'Reit - BU'!L48+ESAG!L48+CEART!L48+FAED!L48+CEAD!L48+CEFID!L48+CERES!L48+CESFI!L48+CCT!L48+CEPLAN!L48+CEAVI!L48+CAV!L48+CEO!L48+CESMO!L48</f>
        <v>3</v>
      </c>
      <c r="L48" s="109">
        <f>'Reitoria-SETIC'!M48+'Reit - PROEX-PROPPG'!M48+'Reit - BU'!M48+ESAG!M48+CEART!M48+FAED!M48+CEAD!M48+CEFID!M48+CERES!M48+CESFI!M48+CCT!M48+CEPLAN!M48+CEAVI!M48+CAV!M48+CEO!M48+CESMO!M48</f>
        <v>3</v>
      </c>
      <c r="M48" s="162">
        <f t="shared" si="7"/>
        <v>0</v>
      </c>
      <c r="N48" s="163">
        <f>'Reitoria-SETIC'!P48+'Reitoria-SETIC'!Q48+'Reit - PROEX-PROPPG'!P48+'Reit - PROEX-PROPPG'!Q48+'Reit - BU'!Q48+'Reit - BU'!P48+ESAG!Q48+ESAG!P48+CEART!P48+CEART!Q48+FAED!P48+FAED!Q48+CEAD!P48+CEAD!Q48+CEFID!P48+CEFID!Q48+CERES!P48+CERES!Q48+CESFI!P48+CESFI!Q48+CCT!P48+CCT!Q48+CEPLAN!P48+CEPLAN!Q48+CEAVI!P48+CEAVI!Q48+CEPLAN!P48+CEPLAN!Q48+CEAVI!P48+CEAVI!Q48+CAV!P48+CAV!Q48+CEO!P48+CEO!Q48+CESMO!P48+CESMO!Q48</f>
        <v>0</v>
      </c>
      <c r="O48" s="164">
        <f t="shared" si="3"/>
        <v>0</v>
      </c>
      <c r="P48" s="9">
        <v>1452.36</v>
      </c>
      <c r="Q48" s="9">
        <f t="shared" si="5"/>
        <v>4357.08</v>
      </c>
      <c r="R48" s="108">
        <f t="shared" si="6"/>
        <v>0</v>
      </c>
      <c r="S48" s="7">
        <f t="shared" si="4"/>
        <v>4357.08</v>
      </c>
      <c r="T48" s="70"/>
      <c r="U48" s="70"/>
      <c r="V48" s="70"/>
      <c r="W48" s="73"/>
    </row>
    <row r="49" spans="1:23" ht="39.950000000000003" customHeight="1" x14ac:dyDescent="0.25">
      <c r="A49" s="310"/>
      <c r="B49" s="313"/>
      <c r="C49" s="82">
        <v>87</v>
      </c>
      <c r="D49" s="92" t="s">
        <v>586</v>
      </c>
      <c r="E49" s="91" t="s">
        <v>529</v>
      </c>
      <c r="F49" s="85" t="s">
        <v>530</v>
      </c>
      <c r="G49" s="54" t="s">
        <v>611</v>
      </c>
      <c r="H49" s="38" t="s">
        <v>597</v>
      </c>
      <c r="I49" s="97">
        <v>33903017</v>
      </c>
      <c r="J49" s="8">
        <f>'Reitoria-SETIC'!K49+'Reit - PROEX-PROPPG'!K49+'Reit - BU'!K49+ESAG!K49+CEART!K49+FAED!K49+CEAD!K49+CEFID!K49+CERES!K49+CESFI!K49+CCT!K49+CEPLAN!K49+CEAVI!K49+CAV!K49+CEO!K49+CESMO!K49</f>
        <v>5</v>
      </c>
      <c r="K49" s="109">
        <f>'Reitoria-SETIC'!L49+'Reit - PROEX-PROPPG'!L49+'Reit - BU'!L49+ESAG!L49+CEART!L49+FAED!L49+CEAD!L49+CEFID!L49+CERES!L49+CESFI!L49+CCT!L49+CEPLAN!L49+CEAVI!L49+CAV!L49+CEO!L49+CESMO!L49</f>
        <v>5</v>
      </c>
      <c r="L49" s="109">
        <f>'Reitoria-SETIC'!M49+'Reit - PROEX-PROPPG'!M49+'Reit - BU'!M49+ESAG!M49+CEART!M49+FAED!M49+CEAD!M49+CEFID!M49+CERES!M49+CESFI!M49+CCT!M49+CEPLAN!M49+CEAVI!M49+CAV!M49+CEO!M49+CESMO!M49</f>
        <v>5</v>
      </c>
      <c r="M49" s="162">
        <f t="shared" si="7"/>
        <v>1</v>
      </c>
      <c r="N49" s="163">
        <f>'Reitoria-SETIC'!P49+'Reitoria-SETIC'!Q49+'Reit - PROEX-PROPPG'!P49+'Reit - PROEX-PROPPG'!Q49+'Reit - BU'!Q49+'Reit - BU'!P49+ESAG!Q49+ESAG!P49+CEART!P49+CEART!Q49+FAED!P49+FAED!Q49+CEAD!P49+CEAD!Q49+CEFID!P49+CEFID!Q49+CERES!P49+CERES!Q49+CESFI!P49+CESFI!Q49+CCT!P49+CCT!Q49+CEPLAN!P49+CEPLAN!Q49+CEAVI!P49+CEAVI!Q49+CEPLAN!P49+CEPLAN!Q49+CEAVI!P49+CEAVI!Q49+CAV!P49+CAV!Q49+CEO!P49+CEO!Q49+CESMO!P49+CESMO!Q49</f>
        <v>0</v>
      </c>
      <c r="O49" s="164">
        <f t="shared" si="3"/>
        <v>0</v>
      </c>
      <c r="P49" s="9">
        <v>1462.34</v>
      </c>
      <c r="Q49" s="9">
        <f t="shared" si="5"/>
        <v>7311.7</v>
      </c>
      <c r="R49" s="108">
        <f t="shared" si="6"/>
        <v>0</v>
      </c>
      <c r="S49" s="7">
        <f t="shared" si="4"/>
        <v>7311.7</v>
      </c>
      <c r="T49" s="70"/>
      <c r="U49" s="70"/>
      <c r="V49" s="70"/>
      <c r="W49" s="73"/>
    </row>
    <row r="50" spans="1:23" ht="39.950000000000003" customHeight="1" x14ac:dyDescent="0.25">
      <c r="A50" s="305">
        <v>32</v>
      </c>
      <c r="B50" s="307" t="s">
        <v>532</v>
      </c>
      <c r="C50" s="77">
        <v>89</v>
      </c>
      <c r="D50" s="95" t="s">
        <v>587</v>
      </c>
      <c r="E50" s="94" t="s">
        <v>533</v>
      </c>
      <c r="F50" s="46" t="s">
        <v>531</v>
      </c>
      <c r="G50" s="54" t="s">
        <v>612</v>
      </c>
      <c r="H50" s="38" t="s">
        <v>597</v>
      </c>
      <c r="I50" s="54">
        <v>33903041</v>
      </c>
      <c r="J50" s="8">
        <f>'Reitoria-SETIC'!K50+'Reit - PROEX-PROPPG'!K50+'Reit - BU'!K50+ESAG!K50+CEART!K50+FAED!K50+CEAD!K50+CEFID!K50+CERES!K50+CESFI!K50+CCT!K50+CEPLAN!K50+CEAVI!K50+CAV!K50+CEO!K50+CESMO!K50</f>
        <v>64</v>
      </c>
      <c r="K50" s="109">
        <f>'Reitoria-SETIC'!L50+'Reit - PROEX-PROPPG'!L50+'Reit - BU'!L50+ESAG!L50+CEART!L50+FAED!L50+CEAD!L50+CEFID!L50+CERES!L50+CESFI!L50+CCT!L50+CEPLAN!L50+CEAVI!L50+CAV!L50+CEO!L50+CESMO!L50</f>
        <v>49</v>
      </c>
      <c r="L50" s="109">
        <f>'Reitoria-SETIC'!M50+'Reit - PROEX-PROPPG'!M50+'Reit - BU'!M50+ESAG!M50+CEART!M50+FAED!M50+CEAD!M50+CEFID!M50+CERES!M50+CESFI!M50+CCT!M50+CEPLAN!M50+CEAVI!M50+CAV!M50+CEO!M50+CESMO!M50</f>
        <v>49</v>
      </c>
      <c r="M50" s="162">
        <f t="shared" si="7"/>
        <v>16</v>
      </c>
      <c r="N50" s="163">
        <f>'Reitoria-SETIC'!P50+'Reitoria-SETIC'!Q50+'Reit - PROEX-PROPPG'!P50+'Reit - PROEX-PROPPG'!Q50+'Reit - BU'!Q50+'Reit - BU'!P50+ESAG!Q50+ESAG!P50+CEART!P50+CEART!Q50+FAED!P50+FAED!Q50+CEAD!P50+CEAD!Q50+CEFID!P50+CEFID!Q50+CERES!P50+CERES!Q50+CESFI!P50+CESFI!Q50+CCT!P50+CCT!Q50+CEPLAN!P50+CEPLAN!Q50+CEAVI!P50+CEAVI!Q50+CEPLAN!P50+CEPLAN!Q50+CEAVI!P50+CEAVI!Q50+CAV!P50+CAV!Q50+CEO!P50+CEO!Q50+CESMO!P50+CESMO!Q50</f>
        <v>0</v>
      </c>
      <c r="O50" s="164">
        <f t="shared" si="3"/>
        <v>15</v>
      </c>
      <c r="P50" s="9">
        <v>68.25</v>
      </c>
      <c r="Q50" s="9">
        <f t="shared" si="5"/>
        <v>4368</v>
      </c>
      <c r="R50" s="108">
        <f t="shared" si="6"/>
        <v>0</v>
      </c>
      <c r="S50" s="7">
        <f t="shared" si="4"/>
        <v>3344.25</v>
      </c>
      <c r="T50" s="70"/>
      <c r="U50" s="70"/>
      <c r="V50" s="70"/>
      <c r="W50" s="73"/>
    </row>
    <row r="51" spans="1:23" ht="39.950000000000003" customHeight="1" x14ac:dyDescent="0.25">
      <c r="A51" s="315"/>
      <c r="B51" s="314"/>
      <c r="C51" s="77">
        <v>90</v>
      </c>
      <c r="D51" s="95" t="s">
        <v>588</v>
      </c>
      <c r="E51" s="94" t="s">
        <v>534</v>
      </c>
      <c r="F51" s="46" t="s">
        <v>531</v>
      </c>
      <c r="G51" s="54" t="s">
        <v>612</v>
      </c>
      <c r="H51" s="38" t="s">
        <v>597</v>
      </c>
      <c r="I51" s="54">
        <v>33903041</v>
      </c>
      <c r="J51" s="8">
        <f>'Reitoria-SETIC'!K51+'Reit - PROEX-PROPPG'!K51+'Reit - BU'!K51+ESAG!K51+CEART!K51+FAED!K51+CEAD!K51+CEFID!K51+CERES!K51+CESFI!K51+CCT!K51+CEPLAN!K51+CEAVI!K51+CAV!K51+CEO!K51+CESMO!K51</f>
        <v>56</v>
      </c>
      <c r="K51" s="109">
        <f>'Reitoria-SETIC'!L51+'Reit - PROEX-PROPPG'!L51+'Reit - BU'!L51+ESAG!L51+CEART!L51+FAED!L51+CEAD!L51+CEFID!L51+CERES!L51+CESFI!L51+CCT!L51+CEPLAN!L51+CEAVI!L51+CAV!L51+CEO!L51+CESMO!L51</f>
        <v>33</v>
      </c>
      <c r="L51" s="109">
        <f>'Reitoria-SETIC'!M51+'Reit - PROEX-PROPPG'!M51+'Reit - BU'!M51+ESAG!M51+CEART!M51+FAED!M51+CEAD!M51+CEFID!M51+CERES!M51+CESFI!M51+CCT!M51+CEPLAN!M51+CEAVI!M51+CAV!M51+CEO!M51+CESMO!M51</f>
        <v>33</v>
      </c>
      <c r="M51" s="162">
        <f t="shared" si="7"/>
        <v>14</v>
      </c>
      <c r="N51" s="163">
        <f>'Reitoria-SETIC'!P51+'Reitoria-SETIC'!Q51+'Reit - PROEX-PROPPG'!P51+'Reit - PROEX-PROPPG'!Q51+'Reit - BU'!Q51+'Reit - BU'!P51+ESAG!Q51+ESAG!P51+CEART!P51+CEART!Q51+FAED!P51+FAED!Q51+CEAD!P51+CEAD!Q51+CEFID!P51+CEFID!Q51+CERES!P51+CERES!Q51+CESFI!P51+CESFI!Q51+CCT!P51+CCT!Q51+CEPLAN!P51+CEPLAN!Q51+CEAVI!P51+CEAVI!Q51+CEPLAN!P51+CEPLAN!Q51+CEAVI!P51+CEAVI!Q51+CAV!P51+CAV!Q51+CEO!P51+CEO!Q51+CESMO!P51+CESMO!Q51</f>
        <v>0</v>
      </c>
      <c r="O51" s="164">
        <f t="shared" si="3"/>
        <v>23</v>
      </c>
      <c r="P51" s="9">
        <v>72.45</v>
      </c>
      <c r="Q51" s="9">
        <f t="shared" si="5"/>
        <v>4057.2000000000003</v>
      </c>
      <c r="R51" s="108">
        <f t="shared" si="6"/>
        <v>0</v>
      </c>
      <c r="S51" s="7">
        <f t="shared" si="4"/>
        <v>2390.85</v>
      </c>
      <c r="T51" s="70"/>
      <c r="U51" s="70"/>
      <c r="V51" s="70"/>
      <c r="W51" s="73"/>
    </row>
    <row r="52" spans="1:23" ht="39.950000000000003" customHeight="1" x14ac:dyDescent="0.25">
      <c r="A52" s="315"/>
      <c r="B52" s="314"/>
      <c r="C52" s="77">
        <v>91</v>
      </c>
      <c r="D52" s="95" t="s">
        <v>589</v>
      </c>
      <c r="E52" s="94" t="s">
        <v>535</v>
      </c>
      <c r="F52" s="46" t="s">
        <v>531</v>
      </c>
      <c r="G52" s="54" t="s">
        <v>612</v>
      </c>
      <c r="H52" s="38" t="s">
        <v>597</v>
      </c>
      <c r="I52" s="54">
        <v>33903041</v>
      </c>
      <c r="J52" s="8">
        <f>'Reitoria-SETIC'!K52+'Reit - PROEX-PROPPG'!K52+'Reit - BU'!K52+ESAG!K52+CEART!K52+FAED!K52+CEAD!K52+CEFID!K52+CERES!K52+CESFI!K52+CCT!K52+CEPLAN!K52+CEAVI!K52+CAV!K52+CEO!K52+CESMO!K52</f>
        <v>122</v>
      </c>
      <c r="K52" s="109">
        <f>'Reitoria-SETIC'!L52+'Reit - PROEX-PROPPG'!L52+'Reit - BU'!L52+ESAG!L52+CEART!L52+FAED!L52+CEAD!L52+CEFID!L52+CERES!L52+CESFI!L52+CCT!L52+CEPLAN!L52+CEAVI!L52+CAV!L52+CEO!L52+CESMO!L52</f>
        <v>112</v>
      </c>
      <c r="L52" s="109">
        <f>'Reitoria-SETIC'!M52+'Reit - PROEX-PROPPG'!M52+'Reit - BU'!M52+ESAG!M52+CEART!M52+FAED!M52+CEAD!M52+CEFID!M52+CERES!M52+CESFI!M52+CCT!M52+CEPLAN!M52+CEAVI!M52+CAV!M52+CEO!M52+CESMO!M52</f>
        <v>112</v>
      </c>
      <c r="M52" s="162">
        <f t="shared" si="7"/>
        <v>30</v>
      </c>
      <c r="N52" s="163">
        <f>'Reitoria-SETIC'!P52+'Reitoria-SETIC'!Q52+'Reit - PROEX-PROPPG'!P52+'Reit - PROEX-PROPPG'!Q52+'Reit - BU'!Q52+'Reit - BU'!P52+ESAG!Q52+ESAG!P52+CEART!P52+CEART!Q52+FAED!P52+FAED!Q52+CEAD!P52+CEAD!Q52+CEFID!P52+CEFID!Q52+CERES!P52+CERES!Q52+CESFI!P52+CESFI!Q52+CCT!P52+CCT!Q52+CEPLAN!P52+CEPLAN!Q52+CEAVI!P52+CEAVI!Q52+CEPLAN!P52+CEPLAN!Q52+CEAVI!P52+CEAVI!Q52+CAV!P52+CAV!Q52+CEO!P52+CEO!Q52+CESMO!P52+CESMO!Q52</f>
        <v>0</v>
      </c>
      <c r="O52" s="164">
        <f t="shared" si="3"/>
        <v>10</v>
      </c>
      <c r="P52" s="9">
        <v>71.400000000000006</v>
      </c>
      <c r="Q52" s="9">
        <f t="shared" si="5"/>
        <v>8710.8000000000011</v>
      </c>
      <c r="R52" s="108">
        <f t="shared" si="6"/>
        <v>0</v>
      </c>
      <c r="S52" s="7">
        <f t="shared" si="4"/>
        <v>7996.8000000000011</v>
      </c>
      <c r="T52" s="70"/>
      <c r="U52" s="70"/>
      <c r="V52" s="70"/>
      <c r="W52" s="73"/>
    </row>
    <row r="53" spans="1:23" ht="39.950000000000003" customHeight="1" x14ac:dyDescent="0.25">
      <c r="A53" s="315"/>
      <c r="B53" s="314"/>
      <c r="C53" s="77">
        <v>92</v>
      </c>
      <c r="D53" s="95" t="s">
        <v>590</v>
      </c>
      <c r="E53" s="94" t="s">
        <v>536</v>
      </c>
      <c r="F53" s="46" t="s">
        <v>531</v>
      </c>
      <c r="G53" s="54" t="s">
        <v>612</v>
      </c>
      <c r="H53" s="38" t="s">
        <v>597</v>
      </c>
      <c r="I53" s="54">
        <v>33903041</v>
      </c>
      <c r="J53" s="8">
        <f>'Reitoria-SETIC'!K53+'Reit - PROEX-PROPPG'!K53+'Reit - BU'!K53+ESAG!K53+CEART!K53+FAED!K53+CEAD!K53+CEFID!K53+CERES!K53+CESFI!K53+CCT!K53+CEPLAN!K53+CEAVI!K53+CAV!K53+CEO!K53+CESMO!K53</f>
        <v>54</v>
      </c>
      <c r="K53" s="109">
        <f>'Reitoria-SETIC'!L53+'Reit - PROEX-PROPPG'!L53+'Reit - BU'!L53+ESAG!L53+CEART!L53+FAED!L53+CEAD!L53+CEFID!L53+CERES!L53+CESFI!L53+CCT!L53+CEPLAN!L53+CEAVI!L53+CAV!L53+CEO!L53+CESMO!L53</f>
        <v>34</v>
      </c>
      <c r="L53" s="109">
        <f>'Reitoria-SETIC'!M53+'Reit - PROEX-PROPPG'!M53+'Reit - BU'!M53+ESAG!M53+CEART!M53+FAED!M53+CEAD!M53+CEFID!M53+CERES!M53+CESFI!M53+CCT!M53+CEPLAN!M53+CEAVI!M53+CAV!M53+CEO!M53+CESMO!M53</f>
        <v>34</v>
      </c>
      <c r="M53" s="162">
        <f t="shared" si="7"/>
        <v>13</v>
      </c>
      <c r="N53" s="163">
        <f>'Reitoria-SETIC'!P53+'Reitoria-SETIC'!Q53+'Reit - PROEX-PROPPG'!P53+'Reit - PROEX-PROPPG'!Q53+'Reit - BU'!Q53+'Reit - BU'!P53+ESAG!Q53+ESAG!P53+CEART!P53+CEART!Q53+FAED!P53+FAED!Q53+CEAD!P53+CEAD!Q53+CEFID!P53+CEFID!Q53+CERES!P53+CERES!Q53+CESFI!P53+CESFI!Q53+CCT!P53+CCT!Q53+CEPLAN!P53+CEPLAN!Q53+CEAVI!P53+CEAVI!Q53+CEPLAN!P53+CEPLAN!Q53+CEAVI!P53+CEAVI!Q53+CAV!P53+CAV!Q53+CEO!P53+CEO!Q53+CESMO!P53+CESMO!Q53</f>
        <v>0</v>
      </c>
      <c r="O53" s="164">
        <f t="shared" si="3"/>
        <v>20</v>
      </c>
      <c r="P53" s="9">
        <v>99.75</v>
      </c>
      <c r="Q53" s="9">
        <f t="shared" si="5"/>
        <v>5386.5</v>
      </c>
      <c r="R53" s="108">
        <f t="shared" si="6"/>
        <v>0</v>
      </c>
      <c r="S53" s="7">
        <f t="shared" si="4"/>
        <v>3391.5</v>
      </c>
      <c r="T53" s="70"/>
      <c r="U53" s="70"/>
      <c r="V53" s="70"/>
      <c r="W53" s="73"/>
    </row>
    <row r="54" spans="1:23" ht="39.950000000000003" customHeight="1" x14ac:dyDescent="0.25">
      <c r="A54" s="315"/>
      <c r="B54" s="314"/>
      <c r="C54" s="77">
        <v>93</v>
      </c>
      <c r="D54" s="95" t="s">
        <v>591</v>
      </c>
      <c r="E54" s="94" t="s">
        <v>537</v>
      </c>
      <c r="F54" s="46" t="s">
        <v>531</v>
      </c>
      <c r="G54" s="54" t="s">
        <v>612</v>
      </c>
      <c r="H54" s="38" t="s">
        <v>597</v>
      </c>
      <c r="I54" s="54">
        <v>33903041</v>
      </c>
      <c r="J54" s="8">
        <f>'Reitoria-SETIC'!K54+'Reit - PROEX-PROPPG'!K54+'Reit - BU'!K54+ESAG!K54+CEART!K54+FAED!K54+CEAD!K54+CEFID!K54+CERES!K54+CESFI!K54+CCT!K54+CEPLAN!K54+CEAVI!K54+CAV!K54+CEO!K54+CESMO!K54</f>
        <v>54</v>
      </c>
      <c r="K54" s="109">
        <f>'Reitoria-SETIC'!L54+'Reit - PROEX-PROPPG'!L54+'Reit - BU'!L54+ESAG!L54+CEART!L54+FAED!L54+CEAD!L54+CEFID!L54+CERES!L54+CESFI!L54+CCT!L54+CEPLAN!L54+CEAVI!L54+CAV!L54+CEO!L54+CESMO!L54</f>
        <v>29</v>
      </c>
      <c r="L54" s="109">
        <f>'Reitoria-SETIC'!M54+'Reit - PROEX-PROPPG'!M54+'Reit - BU'!M54+ESAG!M54+CEART!M54+FAED!M54+CEAD!M54+CEFID!M54+CERES!M54+CESFI!M54+CCT!M54+CEPLAN!M54+CEAVI!M54+CAV!M54+CEO!M54+CESMO!M54</f>
        <v>29</v>
      </c>
      <c r="M54" s="162">
        <f t="shared" si="7"/>
        <v>13</v>
      </c>
      <c r="N54" s="163">
        <f>'Reitoria-SETIC'!P54+'Reitoria-SETIC'!Q54+'Reit - PROEX-PROPPG'!P54+'Reit - PROEX-PROPPG'!Q54+'Reit - BU'!Q54+'Reit - BU'!P54+ESAG!Q54+ESAG!P54+CEART!P54+CEART!Q54+FAED!P54+FAED!Q54+CEAD!P54+CEAD!Q54+CEFID!P54+CEFID!Q54+CERES!P54+CERES!Q54+CESFI!P54+CESFI!Q54+CCT!P54+CCT!Q54+CEPLAN!P54+CEPLAN!Q54+CEAVI!P54+CEAVI!Q54+CEPLAN!P54+CEPLAN!Q54+CEAVI!P54+CEAVI!Q54+CAV!P54+CAV!Q54+CEO!P54+CEO!Q54+CESMO!P54+CESMO!Q54</f>
        <v>0</v>
      </c>
      <c r="O54" s="164">
        <f t="shared" si="3"/>
        <v>25</v>
      </c>
      <c r="P54" s="9">
        <v>136.5</v>
      </c>
      <c r="Q54" s="9">
        <f t="shared" si="5"/>
        <v>7371</v>
      </c>
      <c r="R54" s="108">
        <f t="shared" si="6"/>
        <v>0</v>
      </c>
      <c r="S54" s="7">
        <f t="shared" si="4"/>
        <v>3958.5</v>
      </c>
      <c r="T54" s="70"/>
      <c r="U54" s="70"/>
      <c r="V54" s="70"/>
      <c r="W54" s="73"/>
    </row>
    <row r="55" spans="1:23" ht="39.950000000000003" customHeight="1" x14ac:dyDescent="0.25">
      <c r="A55" s="315"/>
      <c r="B55" s="314"/>
      <c r="C55" s="77">
        <v>94</v>
      </c>
      <c r="D55" s="95" t="s">
        <v>592</v>
      </c>
      <c r="E55" s="94" t="s">
        <v>534</v>
      </c>
      <c r="F55" s="46" t="s">
        <v>531</v>
      </c>
      <c r="G55" s="54" t="s">
        <v>612</v>
      </c>
      <c r="H55" s="38" t="s">
        <v>597</v>
      </c>
      <c r="I55" s="54">
        <v>33903041</v>
      </c>
      <c r="J55" s="8">
        <f>'Reitoria-SETIC'!K55+'Reit - PROEX-PROPPG'!K55+'Reit - BU'!K55+ESAG!K55+CEART!K55+FAED!K55+CEAD!K55+CEFID!K55+CERES!K55+CESFI!K55+CCT!K55+CEPLAN!K55+CEAVI!K55+CAV!K55+CEO!K55+CESMO!K55</f>
        <v>29</v>
      </c>
      <c r="K55" s="109">
        <f>'Reitoria-SETIC'!L55+'Reit - PROEX-PROPPG'!L55+'Reit - BU'!L55+ESAG!L55+CEART!L55+FAED!L55+CEAD!L55+CEFID!L55+CERES!L55+CESFI!L55+CCT!L55+CEPLAN!L55+CEAVI!L55+CAV!L55+CEO!L55+CESMO!L55</f>
        <v>24</v>
      </c>
      <c r="L55" s="109">
        <f>'Reitoria-SETIC'!M55+'Reit - PROEX-PROPPG'!M55+'Reit - BU'!M55+ESAG!M55+CEART!M55+FAED!M55+CEAD!M55+CEFID!M55+CERES!M55+CESFI!M55+CCT!M55+CEPLAN!M55+CEAVI!M55+CAV!M55+CEO!M55+CESMO!M55</f>
        <v>24</v>
      </c>
      <c r="M55" s="162">
        <f t="shared" si="7"/>
        <v>7</v>
      </c>
      <c r="N55" s="163">
        <f>'Reitoria-SETIC'!P55+'Reitoria-SETIC'!Q55+'Reit - PROEX-PROPPG'!P55+'Reit - PROEX-PROPPG'!Q55+'Reit - BU'!Q55+'Reit - BU'!P55+ESAG!Q55+ESAG!P55+CEART!P55+CEART!Q55+FAED!P55+FAED!Q55+CEAD!P55+CEAD!Q55+CEFID!P55+CEFID!Q55+CERES!P55+CERES!Q55+CESFI!P55+CESFI!Q55+CCT!P55+CCT!Q55+CEPLAN!P55+CEPLAN!Q55+CEAVI!P55+CEAVI!Q55+CEPLAN!P55+CEPLAN!Q55+CEAVI!P55+CEAVI!Q55+CAV!P55+CAV!Q55+CEO!P55+CEO!Q55+CESMO!P55+CESMO!Q55</f>
        <v>0</v>
      </c>
      <c r="O55" s="164">
        <f t="shared" si="3"/>
        <v>5</v>
      </c>
      <c r="P55" s="9">
        <v>72.45</v>
      </c>
      <c r="Q55" s="9">
        <f t="shared" si="5"/>
        <v>2101.0500000000002</v>
      </c>
      <c r="R55" s="108">
        <f t="shared" si="6"/>
        <v>0</v>
      </c>
      <c r="S55" s="7">
        <f t="shared" si="4"/>
        <v>1738.8000000000002</v>
      </c>
      <c r="T55" s="70"/>
      <c r="U55" s="70"/>
      <c r="V55" s="70"/>
      <c r="W55" s="73"/>
    </row>
    <row r="56" spans="1:23" ht="39.950000000000003" customHeight="1" x14ac:dyDescent="0.25">
      <c r="A56" s="315"/>
      <c r="B56" s="314"/>
      <c r="C56" s="77">
        <v>95</v>
      </c>
      <c r="D56" s="95" t="s">
        <v>593</v>
      </c>
      <c r="E56" s="94" t="s">
        <v>535</v>
      </c>
      <c r="F56" s="46" t="s">
        <v>531</v>
      </c>
      <c r="G56" s="54" t="s">
        <v>612</v>
      </c>
      <c r="H56" s="38" t="s">
        <v>597</v>
      </c>
      <c r="I56" s="54">
        <v>33903041</v>
      </c>
      <c r="J56" s="8">
        <f>'Reitoria-SETIC'!K56+'Reit - PROEX-PROPPG'!K56+'Reit - BU'!K56+ESAG!K56+CEART!K56+FAED!K56+CEAD!K56+CEFID!K56+CERES!K56+CESFI!K56+CCT!K56+CEPLAN!K56+CEAVI!K56+CAV!K56+CEO!K56+CESMO!K56</f>
        <v>44</v>
      </c>
      <c r="K56" s="109">
        <f>'Reitoria-SETIC'!L56+'Reit - PROEX-PROPPG'!L56+'Reit - BU'!L56+ESAG!L56+CEART!L56+FAED!L56+CEAD!L56+CEFID!L56+CERES!L56+CESFI!L56+CCT!L56+CEPLAN!L56+CEAVI!L56+CAV!L56+CEO!L56+CESMO!L56</f>
        <v>44</v>
      </c>
      <c r="L56" s="109">
        <f>'Reitoria-SETIC'!M56+'Reit - PROEX-PROPPG'!M56+'Reit - BU'!M56+ESAG!M56+CEART!M56+FAED!M56+CEAD!M56+CEFID!M56+CERES!M56+CESFI!M56+CCT!M56+CEPLAN!M56+CEAVI!M56+CAV!M56+CEO!M56+CESMO!M56</f>
        <v>44</v>
      </c>
      <c r="M56" s="162">
        <f t="shared" si="7"/>
        <v>11</v>
      </c>
      <c r="N56" s="163">
        <f>'Reitoria-SETIC'!P56+'Reitoria-SETIC'!Q56+'Reit - PROEX-PROPPG'!P56+'Reit - PROEX-PROPPG'!Q56+'Reit - BU'!Q56+'Reit - BU'!P56+ESAG!Q56+ESAG!P56+CEART!P56+CEART!Q56+FAED!P56+FAED!Q56+CEAD!P56+CEAD!Q56+CEFID!P56+CEFID!Q56+CERES!P56+CERES!Q56+CESFI!P56+CESFI!Q56+CCT!P56+CCT!Q56+CEPLAN!P56+CEPLAN!Q56+CEAVI!P56+CEAVI!Q56+CEPLAN!P56+CEPLAN!Q56+CEAVI!P56+CEAVI!Q56+CAV!P56+CAV!Q56+CEO!P56+CEO!Q56+CESMO!P56+CESMO!Q56</f>
        <v>0</v>
      </c>
      <c r="O56" s="164">
        <f t="shared" si="3"/>
        <v>0</v>
      </c>
      <c r="P56" s="9">
        <v>71.400000000000006</v>
      </c>
      <c r="Q56" s="9">
        <f t="shared" si="5"/>
        <v>3141.6000000000004</v>
      </c>
      <c r="R56" s="108">
        <f t="shared" si="6"/>
        <v>0</v>
      </c>
      <c r="S56" s="7">
        <f t="shared" si="4"/>
        <v>3141.6000000000004</v>
      </c>
      <c r="T56" s="70"/>
      <c r="U56" s="70"/>
      <c r="V56" s="70"/>
      <c r="W56" s="73"/>
    </row>
    <row r="57" spans="1:23" ht="39.950000000000003" customHeight="1" x14ac:dyDescent="0.25">
      <c r="A57" s="315"/>
      <c r="B57" s="308"/>
      <c r="C57" s="77">
        <v>96</v>
      </c>
      <c r="D57" s="67" t="s">
        <v>594</v>
      </c>
      <c r="E57" s="68" t="s">
        <v>537</v>
      </c>
      <c r="F57" s="46" t="s">
        <v>531</v>
      </c>
      <c r="G57" s="54" t="s">
        <v>612</v>
      </c>
      <c r="H57" s="38" t="s">
        <v>597</v>
      </c>
      <c r="I57" s="54">
        <v>33903041</v>
      </c>
      <c r="J57" s="8">
        <f>'Reitoria-SETIC'!K57+'Reit - PROEX-PROPPG'!K57+'Reit - BU'!K57+ESAG!K57+CEART!K57+FAED!K57+CEAD!K57+CEFID!K57+CERES!K57+CESFI!K57+CCT!K57+CEPLAN!K57+CEAVI!K57+CAV!K57+CEO!K57+CESMO!K57</f>
        <v>17</v>
      </c>
      <c r="K57" s="109">
        <f>'Reitoria-SETIC'!L57+'Reit - PROEX-PROPPG'!L57+'Reit - BU'!L57+ESAG!L57+CEART!L57+FAED!L57+CEAD!L57+CEFID!L57+CERES!L57+CESFI!L57+CCT!L57+CEPLAN!L57+CEAVI!L57+CAV!L57+CEO!L57+CESMO!L57</f>
        <v>12</v>
      </c>
      <c r="L57" s="109">
        <f>'Reitoria-SETIC'!M57+'Reit - PROEX-PROPPG'!M57+'Reit - BU'!M57+ESAG!M57+CEART!M57+FAED!M57+CEAD!M57+CEFID!M57+CERES!M57+CESFI!M57+CCT!M57+CEPLAN!M57+CEAVI!M57+CAV!M57+CEO!M57+CESMO!M57</f>
        <v>12</v>
      </c>
      <c r="M57" s="162">
        <f t="shared" si="7"/>
        <v>4</v>
      </c>
      <c r="N57" s="163">
        <f>'Reitoria-SETIC'!P57+'Reitoria-SETIC'!Q57+'Reit - PROEX-PROPPG'!P57+'Reit - PROEX-PROPPG'!Q57+'Reit - BU'!Q57+'Reit - BU'!P57+ESAG!Q57+ESAG!P57+CEART!P57+CEART!Q57+FAED!P57+FAED!Q57+CEAD!P57+CEAD!Q57+CEFID!P57+CEFID!Q57+CERES!P57+CERES!Q57+CESFI!P57+CESFI!Q57+CCT!P57+CCT!Q57+CEPLAN!P57+CEPLAN!Q57+CEAVI!P57+CEAVI!Q57+CEPLAN!P57+CEPLAN!Q57+CEAVI!P57+CEAVI!Q57+CAV!P57+CAV!Q57+CEO!P57+CEO!Q57+CESMO!P57+CESMO!Q57</f>
        <v>0</v>
      </c>
      <c r="O57" s="164">
        <f t="shared" si="3"/>
        <v>5</v>
      </c>
      <c r="P57" s="9">
        <v>136.5</v>
      </c>
      <c r="Q57" s="9">
        <f t="shared" si="5"/>
        <v>2320.5</v>
      </c>
      <c r="R57" s="108">
        <f t="shared" si="6"/>
        <v>0</v>
      </c>
      <c r="S57" s="7">
        <f t="shared" si="4"/>
        <v>1638</v>
      </c>
      <c r="T57" s="70"/>
      <c r="U57" s="70"/>
      <c r="V57" s="70"/>
      <c r="W57" s="73"/>
    </row>
    <row r="58" spans="1:23" ht="39.950000000000003" customHeight="1" x14ac:dyDescent="0.25">
      <c r="A58" s="80">
        <v>36</v>
      </c>
      <c r="B58" s="81" t="s">
        <v>538</v>
      </c>
      <c r="C58" s="82">
        <v>101</v>
      </c>
      <c r="D58" s="86" t="s">
        <v>595</v>
      </c>
      <c r="E58" s="87" t="s">
        <v>539</v>
      </c>
      <c r="F58" s="85" t="s">
        <v>540</v>
      </c>
      <c r="G58" s="54" t="s">
        <v>613</v>
      </c>
      <c r="H58" s="38" t="s">
        <v>597</v>
      </c>
      <c r="I58" s="97">
        <v>33903035</v>
      </c>
      <c r="J58" s="107">
        <f>'Reitoria-SETIC'!K58+'Reit - PROEX-PROPPG'!K58+'Reit - BU'!K58+ESAG!K58+CEART!K58+FAED!K58+CEAD!K58+CEFID!K58+CERES!K58+CESFI!K58+CCT!K58+CEPLAN!K58+CEAVI!K58+CAV!K58+CEO!K58+CESMO!K58</f>
        <v>23</v>
      </c>
      <c r="K58" s="109">
        <f>'Reitoria-SETIC'!L58+'Reit - PROEX-PROPPG'!L58+'Reit - BU'!L58+ESAG!L58+CEART!L58+FAED!L58+CEAD!L58+CEFID!L58+CERES!L58+CESFI!L58+CCT!L58+CEPLAN!L58+CEAVI!L58+CAV!L58+CEO!L58+CESMO!L58</f>
        <v>4</v>
      </c>
      <c r="L58" s="109">
        <f>'Reitoria-SETIC'!M58+'Reit - PROEX-PROPPG'!M58+'Reit - BU'!M58+ESAG!M58+CEART!M58+FAED!M58+CEAD!M58+CEFID!M58+CERES!M58+CESFI!M58+CCT!M58+CEPLAN!M58+CEAVI!M58+CAV!M58+CEO!M58+CESMO!M58</f>
        <v>4</v>
      </c>
      <c r="M58" s="162">
        <f t="shared" si="7"/>
        <v>5</v>
      </c>
      <c r="N58" s="163">
        <f>'Reitoria-SETIC'!P58+'Reitoria-SETIC'!Q58+'Reit - PROEX-PROPPG'!P58+'Reit - PROEX-PROPPG'!Q58+'Reit - BU'!Q58+'Reit - BU'!P58+ESAG!Q58+ESAG!P58+CEART!P58+CEART!Q58+FAED!P58+FAED!Q58+CEAD!P58+CEAD!Q58+CEFID!P58+CEFID!Q58+CERES!P58+CERES!Q58+CESFI!P58+CESFI!Q58+CCT!P58+CCT!Q58+CEPLAN!P58+CEPLAN!Q58+CEAVI!P58+CEAVI!Q58+CEPLAN!P58+CEPLAN!Q58+CEAVI!P58+CEAVI!Q58+CAV!P58+CAV!Q58+CEO!P58+CEO!Q58+CESMO!P58+CESMO!Q58</f>
        <v>0</v>
      </c>
      <c r="O58" s="164">
        <f t="shared" si="3"/>
        <v>19</v>
      </c>
      <c r="P58" s="108">
        <v>204.7</v>
      </c>
      <c r="Q58" s="9">
        <f t="shared" si="5"/>
        <v>4708.0999999999995</v>
      </c>
      <c r="R58" s="108">
        <f t="shared" si="6"/>
        <v>0</v>
      </c>
      <c r="S58" s="7">
        <f t="shared" si="4"/>
        <v>818.8</v>
      </c>
      <c r="T58" s="70"/>
      <c r="U58" s="70"/>
      <c r="V58" s="70"/>
      <c r="W58" s="70"/>
    </row>
    <row r="59" spans="1:23" ht="24.95" customHeight="1" x14ac:dyDescent="0.25">
      <c r="J59" s="103"/>
      <c r="K59" s="103"/>
      <c r="L59" s="104"/>
      <c r="M59" s="104"/>
      <c r="N59" s="104"/>
      <c r="O59" s="105"/>
      <c r="P59" s="227">
        <f>SUM(P4:P58)</f>
        <v>23510.100000000002</v>
      </c>
      <c r="Q59" s="237">
        <f>SUM(Q4:Q58)</f>
        <v>2222900.77</v>
      </c>
      <c r="R59" s="237">
        <f t="shared" ref="R59:S59" si="8">SUM(R4:R58)</f>
        <v>0</v>
      </c>
      <c r="S59" s="237">
        <f t="shared" si="8"/>
        <v>1003351.9500000001</v>
      </c>
      <c r="T59" s="115"/>
      <c r="U59" s="115"/>
      <c r="V59" s="115"/>
      <c r="W59" s="115"/>
    </row>
    <row r="60" spans="1:23" ht="29.1" customHeight="1" x14ac:dyDescent="0.25">
      <c r="J60" s="103"/>
      <c r="K60" s="103"/>
      <c r="L60" s="104"/>
      <c r="M60" s="104"/>
      <c r="N60" s="104"/>
      <c r="O60" s="105"/>
      <c r="P60" s="106"/>
      <c r="T60" s="115"/>
      <c r="U60" s="115"/>
      <c r="V60" s="115"/>
      <c r="W60" s="115"/>
    </row>
    <row r="61" spans="1:23" ht="15" x14ac:dyDescent="0.25">
      <c r="J61" s="103"/>
      <c r="K61" s="103"/>
      <c r="L61" s="104"/>
      <c r="M61" s="104"/>
      <c r="N61" s="330" t="str">
        <f>A1</f>
        <v xml:space="preserve"> PE 1664/2024 - SGPe 37706/2024</v>
      </c>
      <c r="O61" s="331"/>
      <c r="P61" s="331"/>
      <c r="Q61" s="331"/>
      <c r="R61" s="331"/>
      <c r="S61" s="343"/>
      <c r="T61" s="115"/>
      <c r="U61" s="115"/>
      <c r="V61" s="115"/>
      <c r="W61" s="115"/>
    </row>
    <row r="62" spans="1:23" ht="15" x14ac:dyDescent="0.25">
      <c r="J62" s="103"/>
      <c r="K62" s="103"/>
      <c r="L62" s="104"/>
      <c r="M62" s="104"/>
      <c r="N62" s="340" t="str">
        <f>C1</f>
        <v xml:space="preserve">OBJETO: AQUISIÇÃO DE PEÇAS INCORPORÁVEIS AO COMPUTADOR E SUPRIMENTOS DE INFORMÁTICA PARA A UDESC </v>
      </c>
      <c r="O62" s="341"/>
      <c r="P62" s="341"/>
      <c r="Q62" s="341"/>
      <c r="R62" s="341"/>
      <c r="S62" s="342"/>
      <c r="T62" s="115"/>
      <c r="U62" s="115"/>
      <c r="V62" s="115"/>
      <c r="W62" s="115"/>
    </row>
    <row r="63" spans="1:23" ht="15" x14ac:dyDescent="0.25">
      <c r="J63" s="103"/>
      <c r="K63" s="103"/>
      <c r="L63" s="104"/>
      <c r="M63" s="104"/>
      <c r="N63" s="330" t="str">
        <f>J1</f>
        <v>VIGÊNCIA DA ATA: 06/01/2025 até 06/01/2026</v>
      </c>
      <c r="O63" s="331"/>
      <c r="P63" s="331"/>
      <c r="Q63" s="331"/>
      <c r="R63" s="331"/>
      <c r="S63" s="343"/>
      <c r="T63" s="115"/>
      <c r="U63" s="115"/>
      <c r="V63" s="115"/>
      <c r="W63" s="115"/>
    </row>
    <row r="64" spans="1:23" ht="15" x14ac:dyDescent="0.25">
      <c r="J64" s="103"/>
      <c r="K64" s="103"/>
      <c r="L64" s="104"/>
      <c r="M64" s="104"/>
      <c r="N64" s="344" t="s">
        <v>846</v>
      </c>
      <c r="O64" s="345"/>
      <c r="P64" s="345"/>
      <c r="Q64" s="345"/>
      <c r="R64" s="332">
        <f>Q59</f>
        <v>2222900.77</v>
      </c>
      <c r="S64" s="333"/>
      <c r="T64" s="115"/>
      <c r="U64" s="115"/>
      <c r="V64" s="115"/>
      <c r="W64" s="115"/>
    </row>
    <row r="65" spans="10:23" ht="15" x14ac:dyDescent="0.25">
      <c r="J65" s="103"/>
      <c r="K65" s="103"/>
      <c r="L65" s="104"/>
      <c r="M65" s="104"/>
      <c r="N65" s="344" t="s">
        <v>847</v>
      </c>
      <c r="O65" s="345"/>
      <c r="P65" s="345"/>
      <c r="Q65" s="345"/>
      <c r="R65" s="332">
        <f>S59</f>
        <v>1003351.9500000001</v>
      </c>
      <c r="S65" s="333"/>
      <c r="T65" s="115"/>
      <c r="U65" s="115"/>
      <c r="V65" s="115"/>
      <c r="W65" s="115"/>
    </row>
    <row r="66" spans="10:23" ht="15" x14ac:dyDescent="0.25">
      <c r="J66" s="103"/>
      <c r="K66" s="103"/>
      <c r="L66" s="104"/>
      <c r="M66" s="104"/>
      <c r="N66" s="344" t="s">
        <v>731</v>
      </c>
      <c r="O66" s="345"/>
      <c r="P66" s="345"/>
      <c r="Q66" s="345"/>
      <c r="R66" s="334">
        <f>R59/Q59</f>
        <v>0</v>
      </c>
      <c r="S66" s="335"/>
      <c r="T66" s="115"/>
      <c r="U66" s="115"/>
      <c r="V66" s="115"/>
      <c r="W66" s="115"/>
    </row>
    <row r="67" spans="10:23" ht="15" x14ac:dyDescent="0.25">
      <c r="J67" s="103"/>
      <c r="K67" s="103"/>
      <c r="L67" s="104"/>
      <c r="M67" s="104"/>
      <c r="N67" s="328" t="s">
        <v>732</v>
      </c>
      <c r="O67" s="329"/>
      <c r="P67" s="329"/>
      <c r="Q67" s="329"/>
      <c r="R67" s="338">
        <f>R65/R64</f>
        <v>0.45137055308141355</v>
      </c>
      <c r="S67" s="339"/>
      <c r="T67" s="115"/>
      <c r="U67" s="115"/>
      <c r="V67" s="115"/>
      <c r="W67" s="115"/>
    </row>
    <row r="68" spans="10:23" ht="15" x14ac:dyDescent="0.25">
      <c r="J68" s="103"/>
      <c r="K68" s="103"/>
      <c r="L68" s="104"/>
      <c r="M68" s="104"/>
      <c r="N68" s="330" t="s">
        <v>916</v>
      </c>
      <c r="O68" s="331"/>
      <c r="P68" s="331"/>
      <c r="Q68" s="331"/>
      <c r="R68" s="336"/>
      <c r="S68" s="337"/>
      <c r="T68" s="115"/>
      <c r="U68" s="115"/>
      <c r="V68" s="115"/>
      <c r="W68" s="115"/>
    </row>
    <row r="69" spans="10:23" ht="39.950000000000003" customHeight="1" x14ac:dyDescent="0.25">
      <c r="J69" s="103"/>
      <c r="K69" s="103"/>
      <c r="L69" s="104"/>
      <c r="M69" s="104"/>
      <c r="N69" s="104"/>
      <c r="O69" s="105"/>
      <c r="P69" s="106"/>
      <c r="T69" s="115"/>
      <c r="U69" s="115"/>
      <c r="V69" s="115"/>
      <c r="W69" s="115"/>
    </row>
    <row r="70" spans="10:23" ht="39.950000000000003" customHeight="1" x14ac:dyDescent="0.25">
      <c r="J70" s="103"/>
      <c r="K70" s="103"/>
      <c r="L70" s="104"/>
      <c r="M70" s="104"/>
      <c r="N70" s="104"/>
      <c r="O70" s="105"/>
      <c r="P70" s="106"/>
      <c r="T70" s="115"/>
      <c r="U70" s="115"/>
      <c r="V70" s="115"/>
      <c r="W70" s="115"/>
    </row>
    <row r="71" spans="10:23" ht="39.950000000000003" customHeight="1" x14ac:dyDescent="0.25">
      <c r="J71" s="103"/>
      <c r="K71" s="103"/>
      <c r="L71" s="104"/>
      <c r="M71" s="104"/>
      <c r="N71" s="104"/>
      <c r="O71" s="105"/>
      <c r="P71" s="106"/>
      <c r="T71" s="115"/>
      <c r="U71" s="115"/>
      <c r="V71" s="115"/>
      <c r="W71" s="115"/>
    </row>
    <row r="72" spans="10:23" ht="39.950000000000003" customHeight="1" x14ac:dyDescent="0.25">
      <c r="J72" s="103"/>
      <c r="K72" s="103"/>
      <c r="L72" s="104"/>
      <c r="M72" s="104"/>
      <c r="N72" s="104"/>
      <c r="O72" s="105"/>
      <c r="P72" s="106"/>
      <c r="T72" s="115"/>
      <c r="U72" s="115"/>
      <c r="V72" s="115"/>
      <c r="W72" s="115"/>
    </row>
    <row r="73" spans="10:23" ht="39.950000000000003" customHeight="1" x14ac:dyDescent="0.25">
      <c r="J73" s="103"/>
      <c r="K73" s="103"/>
      <c r="L73" s="104"/>
      <c r="M73" s="104"/>
      <c r="N73" s="104"/>
      <c r="O73" s="105"/>
      <c r="P73" s="106"/>
      <c r="T73" s="115"/>
      <c r="U73" s="115"/>
      <c r="V73" s="115"/>
      <c r="W73" s="115"/>
    </row>
    <row r="74" spans="10:23" ht="39.950000000000003" customHeight="1" x14ac:dyDescent="0.25">
      <c r="J74" s="103"/>
      <c r="K74" s="103"/>
      <c r="L74" s="104"/>
      <c r="M74" s="104"/>
      <c r="N74" s="104"/>
      <c r="O74" s="105"/>
      <c r="P74" s="106"/>
      <c r="T74" s="115"/>
      <c r="U74" s="115"/>
      <c r="V74" s="115"/>
      <c r="W74" s="115"/>
    </row>
    <row r="75" spans="10:23" ht="39.950000000000003" customHeight="1" x14ac:dyDescent="0.25">
      <c r="J75" s="103"/>
      <c r="K75" s="103"/>
      <c r="L75" s="104"/>
      <c r="M75" s="104"/>
      <c r="N75" s="104"/>
      <c r="O75" s="105"/>
      <c r="P75" s="106"/>
      <c r="T75" s="115"/>
      <c r="U75" s="115"/>
      <c r="V75" s="115"/>
      <c r="W75" s="115"/>
    </row>
    <row r="76" spans="10:23" ht="39.950000000000003" customHeight="1" x14ac:dyDescent="0.25">
      <c r="J76" s="103"/>
      <c r="K76" s="103"/>
      <c r="L76" s="104"/>
      <c r="M76" s="104"/>
      <c r="N76" s="104"/>
      <c r="O76" s="105"/>
      <c r="P76" s="106"/>
      <c r="T76" s="115"/>
      <c r="U76" s="115"/>
      <c r="V76" s="115"/>
      <c r="W76" s="115"/>
    </row>
    <row r="77" spans="10:23" ht="39.950000000000003" customHeight="1" x14ac:dyDescent="0.25">
      <c r="J77" s="103"/>
      <c r="K77" s="103"/>
      <c r="L77" s="104"/>
      <c r="M77" s="104"/>
      <c r="N77" s="104"/>
      <c r="O77" s="105"/>
      <c r="P77" s="106"/>
      <c r="T77" s="115"/>
      <c r="U77" s="115"/>
      <c r="V77" s="115"/>
      <c r="W77" s="115"/>
    </row>
    <row r="78" spans="10:23" ht="39.950000000000003" customHeight="1" x14ac:dyDescent="0.25">
      <c r="J78" s="103"/>
      <c r="K78" s="103"/>
      <c r="L78" s="104"/>
      <c r="M78" s="104"/>
      <c r="N78" s="104"/>
      <c r="O78" s="105"/>
      <c r="P78" s="106"/>
      <c r="T78" s="115"/>
      <c r="U78" s="115"/>
      <c r="V78" s="115"/>
      <c r="W78" s="115"/>
    </row>
    <row r="79" spans="10:23" ht="39.950000000000003" customHeight="1" x14ac:dyDescent="0.25">
      <c r="J79" s="103"/>
      <c r="K79" s="103"/>
      <c r="L79" s="104"/>
      <c r="M79" s="104"/>
      <c r="N79" s="104"/>
      <c r="O79" s="105"/>
      <c r="P79" s="106"/>
      <c r="T79" s="115"/>
      <c r="U79" s="115"/>
      <c r="V79" s="115"/>
      <c r="W79" s="115"/>
    </row>
    <row r="80" spans="10:23" ht="39.950000000000003" customHeight="1" x14ac:dyDescent="0.25">
      <c r="J80" s="103"/>
      <c r="K80" s="103"/>
      <c r="L80" s="104"/>
      <c r="M80" s="104"/>
      <c r="N80" s="104"/>
      <c r="O80" s="105"/>
      <c r="P80" s="106"/>
      <c r="T80" s="115"/>
      <c r="U80" s="115"/>
      <c r="V80" s="115"/>
      <c r="W80" s="115"/>
    </row>
    <row r="81" spans="10:23" ht="39.950000000000003" customHeight="1" x14ac:dyDescent="0.25">
      <c r="J81" s="103"/>
      <c r="K81" s="103"/>
      <c r="L81" s="104"/>
      <c r="M81" s="104"/>
      <c r="N81" s="104"/>
      <c r="O81" s="105"/>
      <c r="P81" s="106"/>
      <c r="T81" s="115"/>
      <c r="U81" s="115"/>
      <c r="V81" s="115"/>
      <c r="W81" s="115"/>
    </row>
    <row r="82" spans="10:23" ht="39.950000000000003" customHeight="1" x14ac:dyDescent="0.25">
      <c r="J82" s="103"/>
      <c r="K82" s="103"/>
      <c r="L82" s="104"/>
      <c r="M82" s="104"/>
      <c r="N82" s="104"/>
      <c r="O82" s="105"/>
      <c r="P82" s="106"/>
      <c r="T82" s="115"/>
      <c r="U82" s="115"/>
      <c r="V82" s="115"/>
      <c r="W82" s="115"/>
    </row>
    <row r="83" spans="10:23" ht="39.950000000000003" customHeight="1" x14ac:dyDescent="0.25">
      <c r="J83" s="103"/>
      <c r="K83" s="103"/>
      <c r="L83" s="104"/>
      <c r="M83" s="104"/>
      <c r="N83" s="104"/>
      <c r="O83" s="105"/>
      <c r="P83" s="106"/>
      <c r="T83" s="115"/>
      <c r="U83" s="115"/>
      <c r="V83" s="115"/>
      <c r="W83" s="115"/>
    </row>
    <row r="84" spans="10:23" ht="39.950000000000003" customHeight="1" x14ac:dyDescent="0.25">
      <c r="J84" s="103"/>
      <c r="K84" s="103"/>
      <c r="L84" s="104"/>
      <c r="M84" s="104"/>
      <c r="N84" s="104"/>
      <c r="O84" s="105"/>
      <c r="P84" s="106"/>
      <c r="T84" s="115"/>
      <c r="U84" s="115"/>
      <c r="V84" s="115"/>
      <c r="W84" s="115"/>
    </row>
    <row r="85" spans="10:23" ht="39.950000000000003" customHeight="1" x14ac:dyDescent="0.25">
      <c r="J85" s="103"/>
      <c r="K85" s="103"/>
      <c r="L85" s="104"/>
      <c r="M85" s="104"/>
      <c r="N85" s="104"/>
      <c r="O85" s="105"/>
      <c r="P85" s="106"/>
      <c r="T85" s="115"/>
      <c r="U85" s="115"/>
      <c r="V85" s="115"/>
      <c r="W85" s="115"/>
    </row>
    <row r="86" spans="10:23" ht="39.950000000000003" customHeight="1" x14ac:dyDescent="0.25">
      <c r="J86" s="103"/>
      <c r="K86" s="103"/>
      <c r="L86" s="104"/>
      <c r="M86" s="104"/>
      <c r="N86" s="104"/>
      <c r="O86" s="105"/>
      <c r="P86" s="106"/>
      <c r="T86" s="115"/>
      <c r="U86" s="115"/>
      <c r="V86" s="115"/>
      <c r="W86" s="115"/>
    </row>
    <row r="87" spans="10:23" ht="39.950000000000003" customHeight="1" x14ac:dyDescent="0.25">
      <c r="J87" s="103"/>
      <c r="K87" s="103"/>
      <c r="L87" s="104"/>
      <c r="M87" s="104"/>
      <c r="N87" s="104"/>
      <c r="O87" s="105"/>
      <c r="P87" s="106"/>
      <c r="T87" s="115"/>
      <c r="U87" s="115"/>
      <c r="V87" s="115"/>
      <c r="W87" s="115"/>
    </row>
    <row r="88" spans="10:23" ht="39.950000000000003" customHeight="1" x14ac:dyDescent="0.25">
      <c r="J88" s="103"/>
      <c r="K88" s="103"/>
      <c r="L88" s="104"/>
      <c r="M88" s="104"/>
      <c r="N88" s="104"/>
      <c r="O88" s="105"/>
      <c r="P88" s="106"/>
      <c r="T88" s="115"/>
      <c r="U88" s="115"/>
      <c r="V88" s="115"/>
      <c r="W88" s="115"/>
    </row>
    <row r="89" spans="10:23" ht="39.950000000000003" customHeight="1" x14ac:dyDescent="0.25">
      <c r="J89" s="103"/>
      <c r="K89" s="103"/>
      <c r="L89" s="104"/>
      <c r="M89" s="104"/>
      <c r="N89" s="104"/>
      <c r="O89" s="105"/>
      <c r="P89" s="106"/>
      <c r="T89" s="115"/>
      <c r="U89" s="115"/>
      <c r="V89" s="115"/>
      <c r="W89" s="115"/>
    </row>
    <row r="90" spans="10:23" ht="39.950000000000003" customHeight="1" x14ac:dyDescent="0.25">
      <c r="J90" s="103"/>
      <c r="K90" s="103"/>
      <c r="L90" s="104"/>
      <c r="M90" s="104"/>
      <c r="N90" s="104"/>
      <c r="O90" s="105"/>
      <c r="P90" s="106"/>
      <c r="T90" s="115"/>
      <c r="U90" s="115"/>
      <c r="V90" s="115"/>
      <c r="W90" s="115"/>
    </row>
    <row r="91" spans="10:23" ht="39.950000000000003" customHeight="1" x14ac:dyDescent="0.25">
      <c r="J91" s="103"/>
      <c r="K91" s="103"/>
      <c r="L91" s="104"/>
      <c r="M91" s="104"/>
      <c r="N91" s="104"/>
      <c r="O91" s="105"/>
      <c r="P91" s="106"/>
      <c r="T91" s="115"/>
      <c r="U91" s="115"/>
      <c r="V91" s="115"/>
      <c r="W91" s="115"/>
    </row>
    <row r="92" spans="10:23" ht="39.950000000000003" customHeight="1" x14ac:dyDescent="0.25">
      <c r="J92" s="103"/>
      <c r="K92" s="103"/>
      <c r="L92" s="104"/>
      <c r="M92" s="104"/>
      <c r="N92" s="104"/>
      <c r="O92" s="105"/>
      <c r="P92" s="106"/>
      <c r="T92" s="115"/>
      <c r="U92" s="115"/>
      <c r="V92" s="115"/>
      <c r="W92" s="115"/>
    </row>
    <row r="93" spans="10:23" ht="39.950000000000003" customHeight="1" x14ac:dyDescent="0.25">
      <c r="J93" s="103"/>
      <c r="K93" s="103"/>
      <c r="L93" s="104"/>
      <c r="M93" s="104"/>
      <c r="N93" s="104"/>
      <c r="O93" s="105"/>
      <c r="P93" s="106"/>
      <c r="T93" s="115"/>
      <c r="U93" s="115"/>
      <c r="V93" s="115"/>
      <c r="W93" s="115"/>
    </row>
    <row r="94" spans="10:23" ht="39.950000000000003" customHeight="1" x14ac:dyDescent="0.25">
      <c r="J94" s="103"/>
      <c r="K94" s="103"/>
      <c r="L94" s="104"/>
      <c r="M94" s="104"/>
      <c r="N94" s="104"/>
      <c r="O94" s="105"/>
      <c r="P94" s="106"/>
      <c r="T94" s="115"/>
      <c r="U94" s="115"/>
      <c r="V94" s="115"/>
      <c r="W94" s="115"/>
    </row>
    <row r="95" spans="10:23" ht="39.950000000000003" customHeight="1" x14ac:dyDescent="0.25">
      <c r="J95" s="103"/>
      <c r="K95" s="103"/>
      <c r="L95" s="104"/>
      <c r="M95" s="104"/>
      <c r="N95" s="104"/>
      <c r="O95" s="105"/>
      <c r="P95" s="106"/>
      <c r="T95" s="115"/>
      <c r="U95" s="115"/>
      <c r="V95" s="115"/>
      <c r="W95" s="115"/>
    </row>
    <row r="96" spans="10:23" ht="39.950000000000003" customHeight="1" x14ac:dyDescent="0.25">
      <c r="J96" s="103"/>
      <c r="K96" s="103"/>
      <c r="L96" s="104"/>
      <c r="M96" s="104"/>
      <c r="N96" s="104"/>
      <c r="O96" s="105"/>
      <c r="P96" s="106"/>
      <c r="T96" s="115"/>
      <c r="U96" s="115"/>
      <c r="V96" s="115"/>
      <c r="W96" s="115"/>
    </row>
    <row r="97" spans="10:23" ht="39.950000000000003" customHeight="1" x14ac:dyDescent="0.25">
      <c r="J97" s="103"/>
      <c r="K97" s="103"/>
      <c r="L97" s="104"/>
      <c r="M97" s="104"/>
      <c r="N97" s="104"/>
      <c r="O97" s="105"/>
      <c r="P97" s="106"/>
      <c r="T97" s="115"/>
      <c r="U97" s="115"/>
      <c r="V97" s="115"/>
      <c r="W97" s="115"/>
    </row>
    <row r="98" spans="10:23" ht="39.950000000000003" customHeight="1" x14ac:dyDescent="0.25">
      <c r="J98" s="103"/>
      <c r="K98" s="103"/>
      <c r="L98" s="104"/>
      <c r="M98" s="104"/>
      <c r="N98" s="104"/>
      <c r="O98" s="105"/>
      <c r="P98" s="106"/>
      <c r="T98" s="115"/>
      <c r="U98" s="115"/>
      <c r="V98" s="115"/>
      <c r="W98" s="115"/>
    </row>
    <row r="99" spans="10:23" ht="39.950000000000003" customHeight="1" x14ac:dyDescent="0.25">
      <c r="T99" s="115"/>
      <c r="U99" s="115"/>
      <c r="V99" s="115"/>
      <c r="W99" s="115"/>
    </row>
    <row r="100" spans="10:23" ht="39.950000000000003" customHeight="1" x14ac:dyDescent="0.25">
      <c r="T100" s="115"/>
      <c r="U100" s="115"/>
      <c r="V100" s="115"/>
      <c r="W100" s="115"/>
    </row>
    <row r="101" spans="10:23" ht="39.950000000000003" customHeight="1" x14ac:dyDescent="0.25">
      <c r="T101" s="115"/>
      <c r="U101" s="115"/>
      <c r="V101" s="115"/>
      <c r="W101" s="115"/>
    </row>
    <row r="102" spans="10:23" ht="39.950000000000003" customHeight="1" x14ac:dyDescent="0.25">
      <c r="T102" s="115"/>
      <c r="U102" s="115"/>
      <c r="V102" s="115"/>
      <c r="W102" s="115"/>
    </row>
    <row r="103" spans="10:23" ht="39.950000000000003" customHeight="1" x14ac:dyDescent="0.25">
      <c r="T103" s="115"/>
      <c r="U103" s="115"/>
      <c r="V103" s="115"/>
      <c r="W103" s="115"/>
    </row>
    <row r="104" spans="10:23" ht="39.950000000000003" customHeight="1" x14ac:dyDescent="0.25">
      <c r="T104" s="115"/>
      <c r="U104" s="115"/>
      <c r="V104" s="115"/>
      <c r="W104" s="115"/>
    </row>
    <row r="105" spans="10:23" ht="39.950000000000003" customHeight="1" x14ac:dyDescent="0.25">
      <c r="T105" s="115"/>
      <c r="U105" s="115"/>
      <c r="V105" s="115"/>
      <c r="W105" s="115"/>
    </row>
    <row r="106" spans="10:23" ht="39.950000000000003" customHeight="1" x14ac:dyDescent="0.25">
      <c r="T106" s="115"/>
      <c r="U106" s="115"/>
      <c r="V106" s="115"/>
      <c r="W106" s="115"/>
    </row>
    <row r="107" spans="10:23" ht="39.950000000000003" customHeight="1" x14ac:dyDescent="0.25">
      <c r="T107" s="115"/>
      <c r="U107" s="115"/>
      <c r="V107" s="115"/>
      <c r="W107" s="115"/>
    </row>
    <row r="108" spans="10:23" ht="39.950000000000003" customHeight="1" x14ac:dyDescent="0.25">
      <c r="T108" s="115"/>
      <c r="U108" s="115"/>
      <c r="V108" s="115"/>
      <c r="W108" s="115"/>
    </row>
    <row r="109" spans="10:23" ht="39.950000000000003" customHeight="1" x14ac:dyDescent="0.25">
      <c r="T109" s="115"/>
      <c r="U109" s="115"/>
      <c r="V109" s="115"/>
      <c r="W109" s="115"/>
    </row>
    <row r="110" spans="10:23" ht="39.950000000000003" customHeight="1" x14ac:dyDescent="0.25">
      <c r="T110" s="115"/>
      <c r="U110" s="115"/>
      <c r="V110" s="115"/>
      <c r="W110" s="115"/>
    </row>
    <row r="111" spans="10:23" ht="39.950000000000003" customHeight="1" x14ac:dyDescent="0.25">
      <c r="T111" s="115"/>
      <c r="U111" s="115"/>
      <c r="V111" s="115"/>
      <c r="W111" s="115"/>
    </row>
    <row r="112" spans="10:23" ht="39.950000000000003" customHeight="1" x14ac:dyDescent="0.25">
      <c r="T112" s="115"/>
      <c r="U112" s="115"/>
      <c r="V112" s="115"/>
      <c r="W112" s="115"/>
    </row>
    <row r="113" spans="20:23" ht="39.950000000000003" customHeight="1" x14ac:dyDescent="0.25">
      <c r="T113" s="115"/>
      <c r="U113" s="115"/>
      <c r="V113" s="115"/>
      <c r="W113" s="115"/>
    </row>
    <row r="114" spans="20:23" ht="39.950000000000003" customHeight="1" x14ac:dyDescent="0.25">
      <c r="T114" s="115"/>
      <c r="U114" s="115"/>
      <c r="V114" s="115"/>
      <c r="W114" s="115"/>
    </row>
    <row r="115" spans="20:23" ht="39.950000000000003" customHeight="1" x14ac:dyDescent="0.25">
      <c r="T115" s="115"/>
      <c r="U115" s="115"/>
      <c r="V115" s="115"/>
      <c r="W115" s="115"/>
    </row>
    <row r="116" spans="20:23" ht="39.950000000000003" customHeight="1" x14ac:dyDescent="0.25">
      <c r="T116" s="115"/>
      <c r="U116" s="116"/>
      <c r="V116" s="117"/>
      <c r="W116" s="118"/>
    </row>
    <row r="117" spans="20:23" ht="39.950000000000003" customHeight="1" x14ac:dyDescent="0.25">
      <c r="T117" s="113"/>
      <c r="U117" s="113"/>
      <c r="V117" s="113"/>
      <c r="W117" s="114"/>
    </row>
    <row r="118" spans="20:23" ht="39.950000000000003" customHeight="1" x14ac:dyDescent="0.25">
      <c r="T118" s="70"/>
      <c r="U118" s="70"/>
      <c r="V118" s="70"/>
      <c r="W118" s="73"/>
    </row>
    <row r="119" spans="20:23" ht="39.950000000000003" customHeight="1" x14ac:dyDescent="0.25">
      <c r="T119" s="70"/>
      <c r="U119" s="70"/>
      <c r="V119" s="70"/>
      <c r="W119" s="73"/>
    </row>
    <row r="120" spans="20:23" ht="39.950000000000003" customHeight="1" x14ac:dyDescent="0.25">
      <c r="T120" s="70"/>
      <c r="U120" s="70"/>
      <c r="V120" s="70"/>
      <c r="W120" s="73"/>
    </row>
    <row r="121" spans="20:23" ht="39.950000000000003" customHeight="1" x14ac:dyDescent="0.25">
      <c r="T121" s="70"/>
      <c r="U121" s="70"/>
      <c r="V121" s="70"/>
      <c r="W121" s="73"/>
    </row>
    <row r="122" spans="20:23" ht="39.950000000000003" customHeight="1" x14ac:dyDescent="0.25">
      <c r="T122" s="70"/>
      <c r="U122" s="70"/>
      <c r="V122" s="70"/>
      <c r="W122" s="73"/>
    </row>
    <row r="123" spans="20:23" ht="39.950000000000003" customHeight="1" x14ac:dyDescent="0.25">
      <c r="T123" s="70"/>
      <c r="U123" s="70"/>
      <c r="V123" s="70"/>
      <c r="W123" s="73"/>
    </row>
    <row r="124" spans="20:23" ht="39.950000000000003" customHeight="1" x14ac:dyDescent="0.25">
      <c r="T124" s="70"/>
      <c r="U124" s="70"/>
      <c r="V124" s="70"/>
      <c r="W124" s="73"/>
    </row>
    <row r="125" spans="20:23" ht="39.950000000000003" customHeight="1" x14ac:dyDescent="0.25">
      <c r="T125" s="70"/>
      <c r="U125" s="70"/>
      <c r="V125" s="70"/>
      <c r="W125" s="73"/>
    </row>
    <row r="126" spans="20:23" ht="39.950000000000003" customHeight="1" x14ac:dyDescent="0.25">
      <c r="T126" s="70"/>
      <c r="U126" s="70"/>
      <c r="V126" s="70"/>
      <c r="W126" s="73"/>
    </row>
    <row r="127" spans="20:23" ht="39.950000000000003" customHeight="1" x14ac:dyDescent="0.25">
      <c r="T127" s="70"/>
      <c r="U127" s="70"/>
      <c r="V127" s="70"/>
      <c r="W127" s="73"/>
    </row>
    <row r="128" spans="20:23" ht="39.950000000000003" customHeight="1" x14ac:dyDescent="0.25">
      <c r="T128" s="70"/>
      <c r="U128" s="70"/>
      <c r="V128" s="70"/>
      <c r="W128" s="73"/>
    </row>
    <row r="129" spans="20:23" ht="39.950000000000003" customHeight="1" x14ac:dyDescent="0.25">
      <c r="T129" s="70"/>
      <c r="U129" s="70"/>
      <c r="V129" s="70"/>
      <c r="W129" s="73"/>
    </row>
    <row r="130" spans="20:23" ht="39.950000000000003" customHeight="1" x14ac:dyDescent="0.25">
      <c r="T130" s="70"/>
      <c r="U130" s="70"/>
      <c r="V130" s="70"/>
      <c r="W130" s="73"/>
    </row>
    <row r="131" spans="20:23" ht="39.950000000000003" customHeight="1" x14ac:dyDescent="0.25">
      <c r="T131" s="70"/>
      <c r="U131" s="70"/>
      <c r="V131" s="70"/>
      <c r="W131" s="73"/>
    </row>
    <row r="132" spans="20:23" ht="39.950000000000003" customHeight="1" x14ac:dyDescent="0.25">
      <c r="T132" s="70"/>
      <c r="U132" s="70"/>
      <c r="V132" s="70"/>
      <c r="W132" s="73"/>
    </row>
    <row r="133" spans="20:23" ht="39.950000000000003" customHeight="1" x14ac:dyDescent="0.25">
      <c r="T133" s="70"/>
      <c r="U133" s="70"/>
      <c r="V133" s="70"/>
      <c r="W133" s="73"/>
    </row>
    <row r="134" spans="20:23" ht="39.950000000000003" customHeight="1" x14ac:dyDescent="0.25">
      <c r="T134" s="70"/>
      <c r="U134" s="70"/>
      <c r="V134" s="70"/>
      <c r="W134" s="73"/>
    </row>
    <row r="135" spans="20:23" ht="39.950000000000003" customHeight="1" x14ac:dyDescent="0.25">
      <c r="T135" s="70"/>
      <c r="U135" s="70"/>
      <c r="V135" s="70"/>
      <c r="W135" s="73"/>
    </row>
    <row r="136" spans="20:23" ht="39.950000000000003" customHeight="1" x14ac:dyDescent="0.25">
      <c r="T136" s="70"/>
      <c r="U136" s="70"/>
      <c r="V136" s="70"/>
      <c r="W136" s="73"/>
    </row>
  </sheetData>
  <autoFilter ref="A3:S3" xr:uid="{00000000-0001-0000-0900-000000000000}"/>
  <mergeCells count="38">
    <mergeCell ref="T2:W2"/>
    <mergeCell ref="A27:A33"/>
    <mergeCell ref="B27:B33"/>
    <mergeCell ref="A34:A40"/>
    <mergeCell ref="B34:B40"/>
    <mergeCell ref="A17:A19"/>
    <mergeCell ref="B17:B19"/>
    <mergeCell ref="A21:A23"/>
    <mergeCell ref="B21:B23"/>
    <mergeCell ref="A24:A26"/>
    <mergeCell ref="A2:S2"/>
    <mergeCell ref="A1:B1"/>
    <mergeCell ref="J1:S1"/>
    <mergeCell ref="C1:I1"/>
    <mergeCell ref="N61:S61"/>
    <mergeCell ref="B24:B26"/>
    <mergeCell ref="A6:A7"/>
    <mergeCell ref="B6:B7"/>
    <mergeCell ref="A8:A16"/>
    <mergeCell ref="B8:B16"/>
    <mergeCell ref="A46:A49"/>
    <mergeCell ref="B46:B49"/>
    <mergeCell ref="A50:A57"/>
    <mergeCell ref="B50:B57"/>
    <mergeCell ref="A42:A44"/>
    <mergeCell ref="B42:B44"/>
    <mergeCell ref="N62:S62"/>
    <mergeCell ref="N63:S63"/>
    <mergeCell ref="N64:Q64"/>
    <mergeCell ref="N65:Q65"/>
    <mergeCell ref="N66:Q66"/>
    <mergeCell ref="N67:Q67"/>
    <mergeCell ref="N68:Q68"/>
    <mergeCell ref="R64:S64"/>
    <mergeCell ref="R65:S65"/>
    <mergeCell ref="R66:S66"/>
    <mergeCell ref="R68:S68"/>
    <mergeCell ref="R67:S67"/>
  </mergeCells>
  <conditionalFormatting sqref="O4:O58">
    <cfRule type="cellIs" dxfId="2" priority="1" operator="lessThan">
      <formula>0</formula>
    </cfRule>
  </conditionalFormatting>
  <pageMargins left="0.511811024" right="0.511811024" top="0.78740157499999996" bottom="0.78740157499999996" header="0.31496062000000002" footer="0.31496062000000002"/>
  <pageSetup paperSize="9" orientation="portrait" r:id="rId1"/>
  <legacyDrawing r:id="rId2"/>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E1CE42-A8AC-4AC4-919D-D3137547F7AD}">
  <sheetPr>
    <tabColor rgb="FF00B0F0"/>
  </sheetPr>
  <dimension ref="A1:AJ59"/>
  <sheetViews>
    <sheetView zoomScale="70" zoomScaleNormal="70" workbookViewId="0">
      <pane xSplit="10" ySplit="2" topLeftCell="U3" activePane="bottomRight" state="frozen"/>
      <selection pane="topRight" activeCell="K1" sqref="K1"/>
      <selection pane="bottomLeft" activeCell="A3" sqref="A3"/>
      <selection pane="bottomRight" activeCell="AB7" sqref="AB7"/>
    </sheetView>
  </sheetViews>
  <sheetFormatPr defaultColWidth="9.7109375" defaultRowHeight="39.950000000000003" customHeight="1" x14ac:dyDescent="0.25"/>
  <cols>
    <col min="1" max="1" width="8.42578125" style="1" customWidth="1"/>
    <col min="2" max="2" width="16.5703125" style="1" customWidth="1"/>
    <col min="3" max="3" width="8.85546875" style="1" customWidth="1"/>
    <col min="4" max="4" width="21.85546875" style="1" customWidth="1"/>
    <col min="5" max="5" width="16.42578125" style="1" customWidth="1"/>
    <col min="6" max="6" width="11.42578125" style="1" customWidth="1"/>
    <col min="7" max="7" width="12.5703125" style="4" customWidth="1"/>
    <col min="8" max="9" width="13.28515625" style="16" customWidth="1"/>
    <col min="10" max="10" width="18.5703125" style="16" bestFit="1" customWidth="1"/>
    <col min="11" max="12" width="13.28515625" style="16" customWidth="1"/>
    <col min="13" max="13" width="18.5703125" style="16" bestFit="1" customWidth="1"/>
    <col min="14" max="15" width="13.28515625" style="16" customWidth="1"/>
    <col min="16" max="16" width="18.5703125" style="16" bestFit="1" customWidth="1"/>
    <col min="17" max="18" width="13.28515625" style="16" customWidth="1"/>
    <col min="19" max="19" width="18.5703125" style="16" bestFit="1" customWidth="1"/>
    <col min="20" max="22" width="13.28515625" style="16" customWidth="1"/>
    <col min="23" max="23" width="18.85546875" style="5" bestFit="1" customWidth="1"/>
    <col min="24" max="25" width="16" style="2" customWidth="1"/>
    <col min="26" max="26" width="18.7109375" style="2" customWidth="1"/>
    <col min="27" max="35" width="14.42578125" style="2" customWidth="1"/>
    <col min="36" max="36" width="14.5703125" style="2" bestFit="1" customWidth="1"/>
    <col min="37" max="16384" width="9.7109375" style="2"/>
  </cols>
  <sheetData>
    <row r="1" spans="1:36" ht="48" customHeight="1" x14ac:dyDescent="0.25">
      <c r="A1" s="354" t="s">
        <v>709</v>
      </c>
      <c r="B1" s="355"/>
      <c r="C1" s="354" t="s">
        <v>734</v>
      </c>
      <c r="D1" s="375"/>
      <c r="E1" s="375"/>
      <c r="F1" s="355"/>
      <c r="G1" s="356" t="s">
        <v>844</v>
      </c>
      <c r="H1" s="357"/>
      <c r="I1" s="357"/>
      <c r="J1" s="357"/>
      <c r="K1" s="357"/>
      <c r="L1" s="357"/>
      <c r="M1" s="357"/>
      <c r="N1" s="357"/>
      <c r="O1" s="357"/>
      <c r="P1" s="357"/>
      <c r="Q1" s="357"/>
      <c r="R1" s="357"/>
      <c r="S1" s="357"/>
      <c r="T1" s="357"/>
      <c r="U1" s="357"/>
      <c r="V1" s="357"/>
      <c r="W1" s="357"/>
      <c r="X1" s="357"/>
      <c r="Y1" s="357"/>
      <c r="Z1" s="229" t="s">
        <v>718</v>
      </c>
      <c r="AA1" s="229" t="s">
        <v>718</v>
      </c>
      <c r="AB1" s="165" t="s">
        <v>718</v>
      </c>
      <c r="AC1" s="165" t="s">
        <v>718</v>
      </c>
      <c r="AD1" s="165" t="s">
        <v>718</v>
      </c>
      <c r="AE1" s="165" t="s">
        <v>718</v>
      </c>
      <c r="AF1" s="165" t="s">
        <v>718</v>
      </c>
      <c r="AG1" s="165" t="s">
        <v>718</v>
      </c>
      <c r="AH1" s="165" t="s">
        <v>718</v>
      </c>
      <c r="AI1" s="165" t="s">
        <v>718</v>
      </c>
      <c r="AJ1" s="165" t="s">
        <v>718</v>
      </c>
    </row>
    <row r="2" spans="1:36" ht="36" customHeight="1" thickBot="1" x14ac:dyDescent="0.3">
      <c r="A2" s="376" t="s">
        <v>733</v>
      </c>
      <c r="B2" s="377"/>
      <c r="C2" s="377"/>
      <c r="D2" s="377"/>
      <c r="E2" s="377"/>
      <c r="F2" s="378"/>
      <c r="G2" s="189"/>
      <c r="H2" s="358" t="s">
        <v>839</v>
      </c>
      <c r="I2" s="359"/>
      <c r="J2" s="360"/>
      <c r="K2" s="361" t="s">
        <v>842</v>
      </c>
      <c r="L2" s="362"/>
      <c r="M2" s="363"/>
      <c r="N2" s="364" t="s">
        <v>713</v>
      </c>
      <c r="O2" s="365"/>
      <c r="P2" s="366"/>
      <c r="Q2" s="367" t="s">
        <v>714</v>
      </c>
      <c r="R2" s="368"/>
      <c r="S2" s="369"/>
      <c r="T2" s="370" t="s">
        <v>712</v>
      </c>
      <c r="U2" s="371"/>
      <c r="V2" s="371"/>
      <c r="W2" s="372"/>
      <c r="X2" s="373" t="s">
        <v>717</v>
      </c>
      <c r="Y2" s="374"/>
      <c r="Z2" s="226" t="s">
        <v>839</v>
      </c>
      <c r="AA2" s="226" t="s">
        <v>842</v>
      </c>
      <c r="AB2" s="166" t="s">
        <v>710</v>
      </c>
      <c r="AC2" s="166" t="s">
        <v>710</v>
      </c>
      <c r="AD2" s="166" t="s">
        <v>710</v>
      </c>
      <c r="AE2" s="166" t="s">
        <v>710</v>
      </c>
      <c r="AF2" s="166" t="s">
        <v>710</v>
      </c>
      <c r="AG2" s="166" t="s">
        <v>710</v>
      </c>
      <c r="AH2" s="166" t="s">
        <v>710</v>
      </c>
      <c r="AI2" s="166" t="s">
        <v>710</v>
      </c>
      <c r="AJ2" s="166" t="s">
        <v>710</v>
      </c>
    </row>
    <row r="3" spans="1:36" s="3" customFormat="1" ht="63.75" customHeight="1" x14ac:dyDescent="0.2">
      <c r="A3" s="20" t="s">
        <v>462</v>
      </c>
      <c r="B3" s="21" t="s">
        <v>6</v>
      </c>
      <c r="C3" s="20" t="s">
        <v>11</v>
      </c>
      <c r="D3" s="20" t="s">
        <v>463</v>
      </c>
      <c r="E3" s="20" t="s">
        <v>16</v>
      </c>
      <c r="F3" s="21" t="s">
        <v>25</v>
      </c>
      <c r="G3" s="188" t="s">
        <v>460</v>
      </c>
      <c r="H3" s="168" t="s">
        <v>715</v>
      </c>
      <c r="I3" s="169" t="s">
        <v>711</v>
      </c>
      <c r="J3" s="169" t="s">
        <v>716</v>
      </c>
      <c r="K3" s="170" t="s">
        <v>715</v>
      </c>
      <c r="L3" s="170" t="s">
        <v>711</v>
      </c>
      <c r="M3" s="170" t="s">
        <v>716</v>
      </c>
      <c r="N3" s="174" t="s">
        <v>715</v>
      </c>
      <c r="O3" s="174" t="s">
        <v>711</v>
      </c>
      <c r="P3" s="174" t="s">
        <v>716</v>
      </c>
      <c r="Q3" s="177" t="s">
        <v>715</v>
      </c>
      <c r="R3" s="184" t="s">
        <v>711</v>
      </c>
      <c r="S3" s="178" t="s">
        <v>716</v>
      </c>
      <c r="T3" s="182" t="s">
        <v>715</v>
      </c>
      <c r="U3" s="182" t="s">
        <v>719</v>
      </c>
      <c r="V3" s="182" t="s">
        <v>711</v>
      </c>
      <c r="W3" s="183" t="s">
        <v>716</v>
      </c>
      <c r="X3" s="231" t="s">
        <v>9</v>
      </c>
      <c r="Y3" s="187" t="s">
        <v>10</v>
      </c>
      <c r="Z3" s="225" t="s">
        <v>840</v>
      </c>
      <c r="AA3" s="225" t="s">
        <v>843</v>
      </c>
      <c r="AB3" s="69" t="s">
        <v>841</v>
      </c>
      <c r="AC3" s="69" t="s">
        <v>841</v>
      </c>
      <c r="AD3" s="69" t="s">
        <v>841</v>
      </c>
      <c r="AE3" s="69" t="s">
        <v>841</v>
      </c>
      <c r="AF3" s="69" t="s">
        <v>841</v>
      </c>
      <c r="AG3" s="69" t="s">
        <v>841</v>
      </c>
      <c r="AH3" s="69" t="s">
        <v>841</v>
      </c>
      <c r="AI3" s="69" t="s">
        <v>841</v>
      </c>
      <c r="AJ3" s="69" t="s">
        <v>841</v>
      </c>
    </row>
    <row r="4" spans="1:36" ht="39.950000000000003" customHeight="1" x14ac:dyDescent="0.25">
      <c r="A4" s="75">
        <v>1</v>
      </c>
      <c r="B4" s="76" t="s">
        <v>467</v>
      </c>
      <c r="C4" s="77">
        <v>1</v>
      </c>
      <c r="D4" s="78" t="s">
        <v>541</v>
      </c>
      <c r="E4" s="79" t="s">
        <v>468</v>
      </c>
      <c r="F4" s="38" t="s">
        <v>597</v>
      </c>
      <c r="G4" s="110">
        <f>GESTOR!J4</f>
        <v>87</v>
      </c>
      <c r="H4" s="171">
        <f>IF(ROUNDDOWN($G4*0.5,0)&gt;$W4,$W4+I4,ROUNDDOWN($G4*0.5,0))</f>
        <v>43</v>
      </c>
      <c r="I4" s="167">
        <f>SUMIF($Z$2:$AJ$2,$H$2,Z4:AJ4)</f>
        <v>10</v>
      </c>
      <c r="J4" s="167">
        <f>H4-I4</f>
        <v>33</v>
      </c>
      <c r="K4" s="172">
        <f>IF(ROUNDDOWN($G4*0.5,0)&gt;$W4,$W4+L4,ROUNDDOWN($G4*0.5,0))</f>
        <v>43</v>
      </c>
      <c r="L4" s="173">
        <f>SUMIF($Z$2:$AJ$2,$K$2,Z4:AJ4)</f>
        <v>0</v>
      </c>
      <c r="M4" s="173">
        <f>K4-L4</f>
        <v>43</v>
      </c>
      <c r="N4" s="175">
        <f>IF(ROUNDDOWN($G4*0.5,0)&gt;$W4,$W4+O4,ROUNDDOWN($G4*0.5,0))</f>
        <v>43</v>
      </c>
      <c r="O4" s="176">
        <f>SUMIF($Z$2:$AJ$2,$N$2,Z4:AJ4)</f>
        <v>0</v>
      </c>
      <c r="P4" s="176">
        <f>N4-O4</f>
        <v>43</v>
      </c>
      <c r="Q4" s="179">
        <f>IF(ROUNDDOWN($G4*0.5,0)&gt;$W4,$W4+R4,ROUNDDOWN($G4*0.5,0))</f>
        <v>43</v>
      </c>
      <c r="R4" s="180">
        <f>SUMIF($Z$2:$AJ$2,$Q$2,Z4:AJ4)</f>
        <v>0</v>
      </c>
      <c r="S4" s="181">
        <f>Q4-R4</f>
        <v>43</v>
      </c>
      <c r="T4" s="185">
        <f>G4*2</f>
        <v>174</v>
      </c>
      <c r="U4" s="190">
        <f>GESTOR!N4</f>
        <v>0</v>
      </c>
      <c r="V4" s="190">
        <f>(SUM(Z4:AJ4))</f>
        <v>10</v>
      </c>
      <c r="W4" s="186">
        <f>T4-V4-U4</f>
        <v>164</v>
      </c>
      <c r="X4" s="9">
        <v>38.409999999999997</v>
      </c>
      <c r="Y4" s="9">
        <f t="shared" ref="Y4:Y35" si="0">X4*G4</f>
        <v>3341.6699999999996</v>
      </c>
      <c r="Z4" s="71">
        <v>10</v>
      </c>
      <c r="AA4" s="71"/>
      <c r="AB4" s="71"/>
      <c r="AC4" s="71"/>
      <c r="AD4" s="71"/>
      <c r="AE4" s="71"/>
      <c r="AF4" s="71"/>
      <c r="AG4" s="71"/>
      <c r="AH4" s="71"/>
      <c r="AI4" s="71"/>
      <c r="AJ4" s="71"/>
    </row>
    <row r="5" spans="1:36" ht="39.950000000000003" customHeight="1" x14ac:dyDescent="0.25">
      <c r="A5" s="80">
        <v>2</v>
      </c>
      <c r="B5" s="81" t="s">
        <v>470</v>
      </c>
      <c r="C5" s="82">
        <v>2</v>
      </c>
      <c r="D5" s="83" t="s">
        <v>542</v>
      </c>
      <c r="E5" s="84" t="s">
        <v>471</v>
      </c>
      <c r="F5" s="38" t="s">
        <v>597</v>
      </c>
      <c r="G5" s="110">
        <f>GESTOR!J5</f>
        <v>385</v>
      </c>
      <c r="H5" s="171">
        <f t="shared" ref="H5:H58" si="1">IF(ROUNDDOWN($G5*0.5,0)&gt;$W5,$W5+I5,ROUNDDOWN($G5*0.5,0))</f>
        <v>192</v>
      </c>
      <c r="I5" s="167">
        <f t="shared" ref="I5:I58" si="2">SUMIF($Z$2:$AJ$2,$H$2,Z5:AJ5)</f>
        <v>0</v>
      </c>
      <c r="J5" s="167">
        <f t="shared" ref="J5:J58" si="3">H5-I5</f>
        <v>192</v>
      </c>
      <c r="K5" s="172">
        <f t="shared" ref="K5:K58" si="4">IF(ROUNDDOWN($G5*0.5,0)&gt;$W5,$W5+L5,ROUNDDOWN($G5*0.5,0))</f>
        <v>192</v>
      </c>
      <c r="L5" s="173">
        <f t="shared" ref="L5:L58" si="5">SUMIF($Z$2:$AJ$2,$K$2,Z5:AJ5)</f>
        <v>0</v>
      </c>
      <c r="M5" s="173">
        <f t="shared" ref="M5:M58" si="6">K5-L5</f>
        <v>192</v>
      </c>
      <c r="N5" s="175">
        <f t="shared" ref="N5:N58" si="7">IF(ROUNDDOWN($G5*0.5,0)&gt;$W5,$W5+O5,ROUNDDOWN($G5*0.5,0))</f>
        <v>192</v>
      </c>
      <c r="O5" s="176">
        <f t="shared" ref="O5:O58" si="8">SUMIF($Z$2:$AJ$2,$N$2,Z5:AJ5)</f>
        <v>0</v>
      </c>
      <c r="P5" s="176">
        <f t="shared" ref="P5:P58" si="9">N5-O5</f>
        <v>192</v>
      </c>
      <c r="Q5" s="179">
        <f t="shared" ref="Q5:Q58" si="10">IF(ROUNDDOWN($G5*0.5,0)&gt;$W5,$W5+R5,ROUNDDOWN($G5*0.5,0))</f>
        <v>192</v>
      </c>
      <c r="R5" s="180">
        <f t="shared" ref="R5:R58" si="11">SUMIF($Z$2:$AJ$2,$Q$2,Z5:AJ5)</f>
        <v>0</v>
      </c>
      <c r="S5" s="181">
        <f t="shared" ref="S5:S58" si="12">Q5-R5</f>
        <v>192</v>
      </c>
      <c r="T5" s="185">
        <f t="shared" ref="T5:T58" si="13">G5*2</f>
        <v>770</v>
      </c>
      <c r="U5" s="190">
        <f>GESTOR!N5</f>
        <v>0</v>
      </c>
      <c r="V5" s="190">
        <f t="shared" ref="V5:V58" si="14">(SUM(Z5:AJ5))</f>
        <v>0</v>
      </c>
      <c r="W5" s="186">
        <f t="shared" ref="W5:W58" si="15">T5-V5-U5</f>
        <v>770</v>
      </c>
      <c r="X5" s="9">
        <v>33.200000000000003</v>
      </c>
      <c r="Y5" s="9">
        <f t="shared" si="0"/>
        <v>12782.000000000002</v>
      </c>
      <c r="Z5" s="71"/>
      <c r="AA5" s="71"/>
      <c r="AB5" s="71"/>
      <c r="AC5" s="71"/>
      <c r="AD5" s="71"/>
      <c r="AE5" s="71"/>
      <c r="AF5" s="71"/>
      <c r="AG5" s="71"/>
      <c r="AH5" s="71"/>
      <c r="AI5" s="71"/>
      <c r="AJ5" s="71"/>
    </row>
    <row r="6" spans="1:36" ht="39.950000000000003" customHeight="1" x14ac:dyDescent="0.25">
      <c r="A6" s="305">
        <v>3</v>
      </c>
      <c r="B6" s="307" t="s">
        <v>473</v>
      </c>
      <c r="C6" s="77">
        <v>3</v>
      </c>
      <c r="D6" s="67" t="s">
        <v>543</v>
      </c>
      <c r="E6" s="68" t="s">
        <v>474</v>
      </c>
      <c r="F6" s="38" t="s">
        <v>597</v>
      </c>
      <c r="G6" s="110">
        <f>GESTOR!J6</f>
        <v>484</v>
      </c>
      <c r="H6" s="171">
        <f t="shared" si="1"/>
        <v>242</v>
      </c>
      <c r="I6" s="167">
        <f t="shared" si="2"/>
        <v>0</v>
      </c>
      <c r="J6" s="167">
        <f t="shared" si="3"/>
        <v>242</v>
      </c>
      <c r="K6" s="172">
        <f t="shared" si="4"/>
        <v>242</v>
      </c>
      <c r="L6" s="173">
        <f>SUMIF($Z$2:$AJ$2,$K$2,Z6:AJ6)</f>
        <v>0</v>
      </c>
      <c r="M6" s="173">
        <f t="shared" si="6"/>
        <v>242</v>
      </c>
      <c r="N6" s="175">
        <f t="shared" si="7"/>
        <v>242</v>
      </c>
      <c r="O6" s="176">
        <f t="shared" si="8"/>
        <v>0</v>
      </c>
      <c r="P6" s="176">
        <f t="shared" si="9"/>
        <v>242</v>
      </c>
      <c r="Q6" s="179">
        <f t="shared" si="10"/>
        <v>242</v>
      </c>
      <c r="R6" s="180">
        <f t="shared" si="11"/>
        <v>0</v>
      </c>
      <c r="S6" s="181">
        <f t="shared" si="12"/>
        <v>242</v>
      </c>
      <c r="T6" s="185">
        <f t="shared" si="13"/>
        <v>968</v>
      </c>
      <c r="U6" s="190">
        <f>GESTOR!N6</f>
        <v>0</v>
      </c>
      <c r="V6" s="190">
        <f t="shared" si="14"/>
        <v>0</v>
      </c>
      <c r="W6" s="186">
        <f t="shared" si="15"/>
        <v>968</v>
      </c>
      <c r="X6" s="9">
        <v>36.270000000000003</v>
      </c>
      <c r="Y6" s="9">
        <f t="shared" si="0"/>
        <v>17554.68</v>
      </c>
      <c r="Z6" s="71"/>
      <c r="AA6" s="71"/>
      <c r="AB6" s="71"/>
      <c r="AC6" s="71"/>
      <c r="AD6" s="71"/>
      <c r="AE6" s="71"/>
      <c r="AF6" s="71"/>
      <c r="AG6" s="71"/>
      <c r="AH6" s="71"/>
      <c r="AI6" s="71"/>
      <c r="AJ6" s="71"/>
    </row>
    <row r="7" spans="1:36" ht="39.950000000000003" customHeight="1" x14ac:dyDescent="0.25">
      <c r="A7" s="306"/>
      <c r="B7" s="308"/>
      <c r="C7" s="77">
        <v>4</v>
      </c>
      <c r="D7" s="67" t="s">
        <v>544</v>
      </c>
      <c r="E7" s="68" t="s">
        <v>475</v>
      </c>
      <c r="F7" s="38" t="s">
        <v>597</v>
      </c>
      <c r="G7" s="110">
        <f>GESTOR!J7</f>
        <v>854</v>
      </c>
      <c r="H7" s="171">
        <f t="shared" si="1"/>
        <v>427</v>
      </c>
      <c r="I7" s="167">
        <f t="shared" si="2"/>
        <v>0</v>
      </c>
      <c r="J7" s="167">
        <f t="shared" si="3"/>
        <v>427</v>
      </c>
      <c r="K7" s="172">
        <f t="shared" si="4"/>
        <v>427</v>
      </c>
      <c r="L7" s="173">
        <f t="shared" si="5"/>
        <v>0</v>
      </c>
      <c r="M7" s="173">
        <f t="shared" si="6"/>
        <v>427</v>
      </c>
      <c r="N7" s="175">
        <f t="shared" si="7"/>
        <v>427</v>
      </c>
      <c r="O7" s="176">
        <f t="shared" si="8"/>
        <v>0</v>
      </c>
      <c r="P7" s="176">
        <f t="shared" si="9"/>
        <v>427</v>
      </c>
      <c r="Q7" s="179">
        <f t="shared" si="10"/>
        <v>427</v>
      </c>
      <c r="R7" s="180">
        <f t="shared" si="11"/>
        <v>0</v>
      </c>
      <c r="S7" s="181">
        <f t="shared" si="12"/>
        <v>427</v>
      </c>
      <c r="T7" s="185">
        <f t="shared" si="13"/>
        <v>1708</v>
      </c>
      <c r="U7" s="190">
        <f>GESTOR!N7</f>
        <v>0</v>
      </c>
      <c r="V7" s="190">
        <f t="shared" si="14"/>
        <v>0</v>
      </c>
      <c r="W7" s="186">
        <f t="shared" si="15"/>
        <v>1708</v>
      </c>
      <c r="X7" s="9">
        <v>32.130000000000003</v>
      </c>
      <c r="Y7" s="9">
        <f t="shared" si="0"/>
        <v>27439.02</v>
      </c>
      <c r="Z7" s="71"/>
      <c r="AA7" s="71"/>
      <c r="AB7" s="71"/>
      <c r="AC7" s="71"/>
      <c r="AD7" s="71"/>
      <c r="AE7" s="71"/>
      <c r="AF7" s="71"/>
      <c r="AG7" s="71"/>
      <c r="AH7" s="71"/>
      <c r="AI7" s="71"/>
      <c r="AJ7" s="71"/>
    </row>
    <row r="8" spans="1:36" ht="39.950000000000003" customHeight="1" x14ac:dyDescent="0.25">
      <c r="A8" s="309">
        <v>4</v>
      </c>
      <c r="B8" s="311" t="s">
        <v>493</v>
      </c>
      <c r="C8" s="82">
        <v>5</v>
      </c>
      <c r="D8" s="83" t="s">
        <v>545</v>
      </c>
      <c r="E8" s="84" t="s">
        <v>478</v>
      </c>
      <c r="F8" s="38" t="s">
        <v>597</v>
      </c>
      <c r="G8" s="110">
        <f>GESTOR!J8</f>
        <v>601</v>
      </c>
      <c r="H8" s="171">
        <f t="shared" si="1"/>
        <v>300</v>
      </c>
      <c r="I8" s="167">
        <f t="shared" si="2"/>
        <v>120</v>
      </c>
      <c r="J8" s="167">
        <f t="shared" si="3"/>
        <v>180</v>
      </c>
      <c r="K8" s="172">
        <f t="shared" si="4"/>
        <v>300</v>
      </c>
      <c r="L8" s="173">
        <f t="shared" si="5"/>
        <v>100</v>
      </c>
      <c r="M8" s="173">
        <f t="shared" si="6"/>
        <v>200</v>
      </c>
      <c r="N8" s="175">
        <f t="shared" si="7"/>
        <v>300</v>
      </c>
      <c r="O8" s="176">
        <f t="shared" si="8"/>
        <v>0</v>
      </c>
      <c r="P8" s="176">
        <f t="shared" si="9"/>
        <v>300</v>
      </c>
      <c r="Q8" s="179">
        <f t="shared" si="10"/>
        <v>300</v>
      </c>
      <c r="R8" s="180">
        <f t="shared" si="11"/>
        <v>0</v>
      </c>
      <c r="S8" s="181">
        <f t="shared" si="12"/>
        <v>300</v>
      </c>
      <c r="T8" s="185">
        <f t="shared" si="13"/>
        <v>1202</v>
      </c>
      <c r="U8" s="190">
        <f>GESTOR!N8</f>
        <v>0</v>
      </c>
      <c r="V8" s="190">
        <f t="shared" si="14"/>
        <v>220</v>
      </c>
      <c r="W8" s="186">
        <f t="shared" si="15"/>
        <v>982</v>
      </c>
      <c r="X8" s="9">
        <v>28</v>
      </c>
      <c r="Y8" s="9">
        <f t="shared" si="0"/>
        <v>16828</v>
      </c>
      <c r="Z8" s="71">
        <v>120</v>
      </c>
      <c r="AA8" s="71">
        <v>100</v>
      </c>
      <c r="AB8" s="71"/>
      <c r="AC8" s="71"/>
      <c r="AD8" s="71"/>
      <c r="AE8" s="71"/>
      <c r="AF8" s="71"/>
      <c r="AG8" s="71"/>
      <c r="AH8" s="71"/>
      <c r="AI8" s="71"/>
      <c r="AJ8" s="71"/>
    </row>
    <row r="9" spans="1:36" ht="39.950000000000003" customHeight="1" x14ac:dyDescent="0.25">
      <c r="A9" s="310"/>
      <c r="B9" s="312"/>
      <c r="C9" s="82">
        <v>6</v>
      </c>
      <c r="D9" s="86" t="s">
        <v>546</v>
      </c>
      <c r="E9" s="87" t="s">
        <v>479</v>
      </c>
      <c r="F9" s="38" t="s">
        <v>597</v>
      </c>
      <c r="G9" s="110">
        <f>GESTOR!J9</f>
        <v>121</v>
      </c>
      <c r="H9" s="171">
        <f t="shared" si="1"/>
        <v>60</v>
      </c>
      <c r="I9" s="167">
        <f t="shared" si="2"/>
        <v>0</v>
      </c>
      <c r="J9" s="167">
        <f t="shared" si="3"/>
        <v>60</v>
      </c>
      <c r="K9" s="172">
        <f t="shared" si="4"/>
        <v>60</v>
      </c>
      <c r="L9" s="173">
        <f t="shared" si="5"/>
        <v>0</v>
      </c>
      <c r="M9" s="173">
        <f t="shared" si="6"/>
        <v>60</v>
      </c>
      <c r="N9" s="175">
        <f t="shared" si="7"/>
        <v>60</v>
      </c>
      <c r="O9" s="176">
        <f t="shared" si="8"/>
        <v>0</v>
      </c>
      <c r="P9" s="176">
        <f t="shared" si="9"/>
        <v>60</v>
      </c>
      <c r="Q9" s="179">
        <f t="shared" si="10"/>
        <v>60</v>
      </c>
      <c r="R9" s="180">
        <f t="shared" si="11"/>
        <v>0</v>
      </c>
      <c r="S9" s="181">
        <f t="shared" si="12"/>
        <v>60</v>
      </c>
      <c r="T9" s="185">
        <f t="shared" si="13"/>
        <v>242</v>
      </c>
      <c r="U9" s="190">
        <f>GESTOR!N9</f>
        <v>0</v>
      </c>
      <c r="V9" s="190">
        <f t="shared" si="14"/>
        <v>0</v>
      </c>
      <c r="W9" s="186">
        <f t="shared" si="15"/>
        <v>242</v>
      </c>
      <c r="X9" s="9">
        <v>665</v>
      </c>
      <c r="Y9" s="9">
        <f t="shared" si="0"/>
        <v>80465</v>
      </c>
      <c r="Z9" s="71"/>
      <c r="AA9" s="71"/>
      <c r="AB9" s="71"/>
      <c r="AC9" s="71"/>
      <c r="AD9" s="71"/>
      <c r="AE9" s="71"/>
      <c r="AF9" s="71"/>
      <c r="AG9" s="71"/>
      <c r="AH9" s="71"/>
      <c r="AI9" s="71"/>
      <c r="AJ9" s="71"/>
    </row>
    <row r="10" spans="1:36" ht="39.950000000000003" customHeight="1" x14ac:dyDescent="0.25">
      <c r="A10" s="310"/>
      <c r="B10" s="312"/>
      <c r="C10" s="82">
        <v>7</v>
      </c>
      <c r="D10" s="89" t="s">
        <v>547</v>
      </c>
      <c r="E10" s="87" t="s">
        <v>481</v>
      </c>
      <c r="F10" s="38" t="s">
        <v>597</v>
      </c>
      <c r="G10" s="110">
        <f>GESTOR!J10</f>
        <v>218</v>
      </c>
      <c r="H10" s="171">
        <f t="shared" si="1"/>
        <v>109</v>
      </c>
      <c r="I10" s="167">
        <f t="shared" si="2"/>
        <v>0</v>
      </c>
      <c r="J10" s="167">
        <f t="shared" si="3"/>
        <v>109</v>
      </c>
      <c r="K10" s="172">
        <f t="shared" si="4"/>
        <v>109</v>
      </c>
      <c r="L10" s="173">
        <f t="shared" si="5"/>
        <v>0</v>
      </c>
      <c r="M10" s="173">
        <f t="shared" si="6"/>
        <v>109</v>
      </c>
      <c r="N10" s="175">
        <f t="shared" si="7"/>
        <v>109</v>
      </c>
      <c r="O10" s="176">
        <f t="shared" si="8"/>
        <v>0</v>
      </c>
      <c r="P10" s="176">
        <f t="shared" si="9"/>
        <v>109</v>
      </c>
      <c r="Q10" s="179">
        <f t="shared" si="10"/>
        <v>109</v>
      </c>
      <c r="R10" s="180">
        <f t="shared" si="11"/>
        <v>0</v>
      </c>
      <c r="S10" s="181">
        <f t="shared" si="12"/>
        <v>109</v>
      </c>
      <c r="T10" s="185">
        <f t="shared" si="13"/>
        <v>436</v>
      </c>
      <c r="U10" s="190">
        <f>GESTOR!N10</f>
        <v>0</v>
      </c>
      <c r="V10" s="190">
        <f t="shared" si="14"/>
        <v>0</v>
      </c>
      <c r="W10" s="186">
        <f t="shared" si="15"/>
        <v>436</v>
      </c>
      <c r="X10" s="9">
        <v>246</v>
      </c>
      <c r="Y10" s="9">
        <f t="shared" si="0"/>
        <v>53628</v>
      </c>
      <c r="Z10" s="71"/>
      <c r="AA10" s="71"/>
      <c r="AB10" s="71"/>
      <c r="AC10" s="71"/>
      <c r="AD10" s="71"/>
      <c r="AE10" s="71"/>
      <c r="AF10" s="71"/>
      <c r="AG10" s="71"/>
      <c r="AH10" s="71"/>
      <c r="AI10" s="71"/>
      <c r="AJ10" s="71"/>
    </row>
    <row r="11" spans="1:36" ht="39.950000000000003" customHeight="1" x14ac:dyDescent="0.25">
      <c r="A11" s="310"/>
      <c r="B11" s="312"/>
      <c r="C11" s="82">
        <v>8</v>
      </c>
      <c r="D11" s="90" t="s">
        <v>548</v>
      </c>
      <c r="E11" s="87" t="s">
        <v>482</v>
      </c>
      <c r="F11" s="38" t="s">
        <v>597</v>
      </c>
      <c r="G11" s="110">
        <f>GESTOR!J11</f>
        <v>263</v>
      </c>
      <c r="H11" s="171">
        <f t="shared" si="1"/>
        <v>131</v>
      </c>
      <c r="I11" s="167">
        <f t="shared" si="2"/>
        <v>100</v>
      </c>
      <c r="J11" s="167">
        <f t="shared" si="3"/>
        <v>31</v>
      </c>
      <c r="K11" s="172">
        <f t="shared" si="4"/>
        <v>131</v>
      </c>
      <c r="L11" s="173">
        <f>SUMIF($Z$2:$AJ$2,$K$2,Z11:AJ11)</f>
        <v>50</v>
      </c>
      <c r="M11" s="173">
        <f t="shared" si="6"/>
        <v>81</v>
      </c>
      <c r="N11" s="175">
        <f t="shared" si="7"/>
        <v>131</v>
      </c>
      <c r="O11" s="176">
        <f t="shared" si="8"/>
        <v>0</v>
      </c>
      <c r="P11" s="176">
        <f t="shared" si="9"/>
        <v>131</v>
      </c>
      <c r="Q11" s="179">
        <f t="shared" si="10"/>
        <v>131</v>
      </c>
      <c r="R11" s="180">
        <f t="shared" si="11"/>
        <v>0</v>
      </c>
      <c r="S11" s="181">
        <f t="shared" si="12"/>
        <v>131</v>
      </c>
      <c r="T11" s="185">
        <f t="shared" si="13"/>
        <v>526</v>
      </c>
      <c r="U11" s="190">
        <f>GESTOR!N11</f>
        <v>0</v>
      </c>
      <c r="V11" s="190">
        <f t="shared" si="14"/>
        <v>150</v>
      </c>
      <c r="W11" s="186">
        <f t="shared" si="15"/>
        <v>376</v>
      </c>
      <c r="X11" s="9">
        <v>30</v>
      </c>
      <c r="Y11" s="9">
        <f t="shared" si="0"/>
        <v>7890</v>
      </c>
      <c r="Z11" s="71">
        <v>100</v>
      </c>
      <c r="AA11" s="71">
        <v>50</v>
      </c>
      <c r="AB11" s="71"/>
      <c r="AC11" s="71"/>
      <c r="AD11" s="71"/>
      <c r="AE11" s="71"/>
      <c r="AF11" s="71"/>
      <c r="AG11" s="71"/>
      <c r="AH11" s="71"/>
      <c r="AI11" s="71"/>
      <c r="AJ11" s="71"/>
    </row>
    <row r="12" spans="1:36" ht="39.950000000000003" customHeight="1" x14ac:dyDescent="0.25">
      <c r="A12" s="310"/>
      <c r="B12" s="312"/>
      <c r="C12" s="82">
        <v>9</v>
      </c>
      <c r="D12" s="86" t="s">
        <v>549</v>
      </c>
      <c r="E12" s="91" t="s">
        <v>483</v>
      </c>
      <c r="F12" s="38" t="s">
        <v>597</v>
      </c>
      <c r="G12" s="110">
        <f>GESTOR!J12</f>
        <v>121</v>
      </c>
      <c r="H12" s="171">
        <f t="shared" si="1"/>
        <v>60</v>
      </c>
      <c r="I12" s="167">
        <f t="shared" si="2"/>
        <v>0</v>
      </c>
      <c r="J12" s="167">
        <f t="shared" si="3"/>
        <v>60</v>
      </c>
      <c r="K12" s="172">
        <f t="shared" si="4"/>
        <v>60</v>
      </c>
      <c r="L12" s="173">
        <f t="shared" si="5"/>
        <v>0</v>
      </c>
      <c r="M12" s="173">
        <f t="shared" si="6"/>
        <v>60</v>
      </c>
      <c r="N12" s="175">
        <f t="shared" si="7"/>
        <v>60</v>
      </c>
      <c r="O12" s="176">
        <f t="shared" si="8"/>
        <v>0</v>
      </c>
      <c r="P12" s="176">
        <f t="shared" si="9"/>
        <v>60</v>
      </c>
      <c r="Q12" s="179">
        <f t="shared" si="10"/>
        <v>60</v>
      </c>
      <c r="R12" s="180">
        <f t="shared" si="11"/>
        <v>0</v>
      </c>
      <c r="S12" s="181">
        <f t="shared" si="12"/>
        <v>60</v>
      </c>
      <c r="T12" s="185">
        <f t="shared" si="13"/>
        <v>242</v>
      </c>
      <c r="U12" s="190">
        <f>GESTOR!N12</f>
        <v>0</v>
      </c>
      <c r="V12" s="190">
        <f t="shared" si="14"/>
        <v>0</v>
      </c>
      <c r="W12" s="186">
        <f t="shared" si="15"/>
        <v>242</v>
      </c>
      <c r="X12" s="9">
        <v>930</v>
      </c>
      <c r="Y12" s="9">
        <f t="shared" si="0"/>
        <v>112530</v>
      </c>
      <c r="Z12" s="71"/>
      <c r="AA12" s="71"/>
      <c r="AB12" s="71"/>
      <c r="AC12" s="71"/>
      <c r="AD12" s="71"/>
      <c r="AE12" s="71"/>
      <c r="AF12" s="71"/>
      <c r="AG12" s="71"/>
      <c r="AH12" s="71"/>
      <c r="AI12" s="71"/>
      <c r="AJ12" s="71"/>
    </row>
    <row r="13" spans="1:36" ht="39.950000000000003" customHeight="1" x14ac:dyDescent="0.25">
      <c r="A13" s="310"/>
      <c r="B13" s="312"/>
      <c r="C13" s="82">
        <v>10</v>
      </c>
      <c r="D13" s="92" t="s">
        <v>550</v>
      </c>
      <c r="E13" s="91" t="s">
        <v>484</v>
      </c>
      <c r="F13" s="38" t="s">
        <v>597</v>
      </c>
      <c r="G13" s="110">
        <f>GESTOR!J13</f>
        <v>77</v>
      </c>
      <c r="H13" s="171">
        <f t="shared" si="1"/>
        <v>38</v>
      </c>
      <c r="I13" s="167">
        <f t="shared" si="2"/>
        <v>0</v>
      </c>
      <c r="J13" s="167">
        <f t="shared" si="3"/>
        <v>38</v>
      </c>
      <c r="K13" s="172">
        <f t="shared" si="4"/>
        <v>38</v>
      </c>
      <c r="L13" s="173">
        <f t="shared" si="5"/>
        <v>0</v>
      </c>
      <c r="M13" s="173">
        <f t="shared" si="6"/>
        <v>38</v>
      </c>
      <c r="N13" s="175">
        <f t="shared" si="7"/>
        <v>38</v>
      </c>
      <c r="O13" s="176">
        <f t="shared" si="8"/>
        <v>0</v>
      </c>
      <c r="P13" s="176">
        <f t="shared" si="9"/>
        <v>38</v>
      </c>
      <c r="Q13" s="179">
        <f t="shared" si="10"/>
        <v>38</v>
      </c>
      <c r="R13" s="180">
        <f t="shared" si="11"/>
        <v>0</v>
      </c>
      <c r="S13" s="181">
        <f t="shared" si="12"/>
        <v>38</v>
      </c>
      <c r="T13" s="185">
        <f t="shared" si="13"/>
        <v>154</v>
      </c>
      <c r="U13" s="190">
        <f>GESTOR!N13</f>
        <v>0</v>
      </c>
      <c r="V13" s="190">
        <f t="shared" si="14"/>
        <v>0</v>
      </c>
      <c r="W13" s="186">
        <f t="shared" si="15"/>
        <v>154</v>
      </c>
      <c r="X13" s="9">
        <v>380</v>
      </c>
      <c r="Y13" s="9">
        <f t="shared" si="0"/>
        <v>29260</v>
      </c>
      <c r="Z13" s="71"/>
      <c r="AA13" s="71"/>
      <c r="AB13" s="71"/>
      <c r="AC13" s="71"/>
      <c r="AD13" s="71"/>
      <c r="AE13" s="71"/>
      <c r="AF13" s="71"/>
      <c r="AG13" s="71"/>
      <c r="AH13" s="71"/>
      <c r="AI13" s="71"/>
      <c r="AJ13" s="71"/>
    </row>
    <row r="14" spans="1:36" ht="39.950000000000003" customHeight="1" x14ac:dyDescent="0.25">
      <c r="A14" s="310"/>
      <c r="B14" s="312"/>
      <c r="C14" s="82">
        <v>11</v>
      </c>
      <c r="D14" s="90" t="s">
        <v>551</v>
      </c>
      <c r="E14" s="91" t="s">
        <v>485</v>
      </c>
      <c r="F14" s="38" t="s">
        <v>597</v>
      </c>
      <c r="G14" s="110">
        <f>GESTOR!J14</f>
        <v>35</v>
      </c>
      <c r="H14" s="171">
        <f t="shared" si="1"/>
        <v>17</v>
      </c>
      <c r="I14" s="167">
        <f t="shared" si="2"/>
        <v>0</v>
      </c>
      <c r="J14" s="167">
        <f t="shared" si="3"/>
        <v>17</v>
      </c>
      <c r="K14" s="172">
        <f t="shared" si="4"/>
        <v>17</v>
      </c>
      <c r="L14" s="173">
        <f t="shared" si="5"/>
        <v>0</v>
      </c>
      <c r="M14" s="173">
        <f t="shared" si="6"/>
        <v>17</v>
      </c>
      <c r="N14" s="175">
        <f t="shared" si="7"/>
        <v>17</v>
      </c>
      <c r="O14" s="176">
        <f t="shared" si="8"/>
        <v>0</v>
      </c>
      <c r="P14" s="176">
        <f t="shared" si="9"/>
        <v>17</v>
      </c>
      <c r="Q14" s="179">
        <f t="shared" si="10"/>
        <v>17</v>
      </c>
      <c r="R14" s="180">
        <f t="shared" si="11"/>
        <v>0</v>
      </c>
      <c r="S14" s="181">
        <f t="shared" si="12"/>
        <v>17</v>
      </c>
      <c r="T14" s="185">
        <f t="shared" si="13"/>
        <v>70</v>
      </c>
      <c r="U14" s="190">
        <f>GESTOR!N14</f>
        <v>0</v>
      </c>
      <c r="V14" s="190">
        <f t="shared" si="14"/>
        <v>0</v>
      </c>
      <c r="W14" s="186">
        <f t="shared" si="15"/>
        <v>70</v>
      </c>
      <c r="X14" s="9">
        <v>31</v>
      </c>
      <c r="Y14" s="9">
        <f t="shared" si="0"/>
        <v>1085</v>
      </c>
      <c r="Z14" s="71"/>
      <c r="AA14" s="71"/>
      <c r="AB14" s="71"/>
      <c r="AC14" s="71"/>
      <c r="AD14" s="71"/>
      <c r="AE14" s="71"/>
      <c r="AF14" s="71"/>
      <c r="AG14" s="71"/>
      <c r="AH14" s="71"/>
      <c r="AI14" s="71"/>
      <c r="AJ14" s="71"/>
    </row>
    <row r="15" spans="1:36" ht="39.950000000000003" customHeight="1" x14ac:dyDescent="0.25">
      <c r="A15" s="310"/>
      <c r="B15" s="312"/>
      <c r="C15" s="82">
        <v>12</v>
      </c>
      <c r="D15" s="86" t="s">
        <v>552</v>
      </c>
      <c r="E15" s="87" t="s">
        <v>486</v>
      </c>
      <c r="F15" s="38" t="s">
        <v>597</v>
      </c>
      <c r="G15" s="110">
        <f>GESTOR!J15</f>
        <v>280</v>
      </c>
      <c r="H15" s="171">
        <f t="shared" si="1"/>
        <v>140</v>
      </c>
      <c r="I15" s="167">
        <f t="shared" si="2"/>
        <v>50</v>
      </c>
      <c r="J15" s="167">
        <f t="shared" si="3"/>
        <v>90</v>
      </c>
      <c r="K15" s="172">
        <f t="shared" si="4"/>
        <v>140</v>
      </c>
      <c r="L15" s="173">
        <f t="shared" si="5"/>
        <v>0</v>
      </c>
      <c r="M15" s="173">
        <f t="shared" si="6"/>
        <v>140</v>
      </c>
      <c r="N15" s="175">
        <f t="shared" si="7"/>
        <v>140</v>
      </c>
      <c r="O15" s="176">
        <f t="shared" si="8"/>
        <v>0</v>
      </c>
      <c r="P15" s="176">
        <f t="shared" si="9"/>
        <v>140</v>
      </c>
      <c r="Q15" s="179">
        <f t="shared" si="10"/>
        <v>140</v>
      </c>
      <c r="R15" s="180">
        <f t="shared" si="11"/>
        <v>0</v>
      </c>
      <c r="S15" s="181">
        <f t="shared" si="12"/>
        <v>140</v>
      </c>
      <c r="T15" s="185">
        <f t="shared" si="13"/>
        <v>560</v>
      </c>
      <c r="U15" s="190">
        <f>GESTOR!N15</f>
        <v>0</v>
      </c>
      <c r="V15" s="190">
        <f t="shared" si="14"/>
        <v>50</v>
      </c>
      <c r="W15" s="186">
        <f t="shared" si="15"/>
        <v>510</v>
      </c>
      <c r="X15" s="9">
        <v>150</v>
      </c>
      <c r="Y15" s="9">
        <f t="shared" si="0"/>
        <v>42000</v>
      </c>
      <c r="Z15" s="71">
        <v>50</v>
      </c>
      <c r="AA15" s="71"/>
      <c r="AB15" s="71"/>
      <c r="AC15" s="71"/>
      <c r="AD15" s="71"/>
      <c r="AE15" s="71"/>
      <c r="AF15" s="71"/>
      <c r="AG15" s="71"/>
      <c r="AH15" s="71"/>
      <c r="AI15" s="71"/>
      <c r="AJ15" s="71"/>
    </row>
    <row r="16" spans="1:36" ht="39.950000000000003" customHeight="1" x14ac:dyDescent="0.25">
      <c r="A16" s="310"/>
      <c r="B16" s="313"/>
      <c r="C16" s="82">
        <v>13</v>
      </c>
      <c r="D16" s="92" t="s">
        <v>553</v>
      </c>
      <c r="E16" s="91" t="s">
        <v>487</v>
      </c>
      <c r="F16" s="38" t="s">
        <v>597</v>
      </c>
      <c r="G16" s="110">
        <f>GESTOR!J16</f>
        <v>216</v>
      </c>
      <c r="H16" s="171">
        <f t="shared" si="1"/>
        <v>108</v>
      </c>
      <c r="I16" s="167">
        <f t="shared" si="2"/>
        <v>0</v>
      </c>
      <c r="J16" s="167">
        <f t="shared" si="3"/>
        <v>108</v>
      </c>
      <c r="K16" s="172">
        <f t="shared" si="4"/>
        <v>108</v>
      </c>
      <c r="L16" s="173">
        <f t="shared" si="5"/>
        <v>0</v>
      </c>
      <c r="M16" s="173">
        <f t="shared" si="6"/>
        <v>108</v>
      </c>
      <c r="N16" s="175">
        <f t="shared" si="7"/>
        <v>108</v>
      </c>
      <c r="O16" s="176">
        <f t="shared" si="8"/>
        <v>0</v>
      </c>
      <c r="P16" s="176">
        <f t="shared" si="9"/>
        <v>108</v>
      </c>
      <c r="Q16" s="179">
        <f t="shared" si="10"/>
        <v>108</v>
      </c>
      <c r="R16" s="180">
        <f t="shared" si="11"/>
        <v>0</v>
      </c>
      <c r="S16" s="181">
        <f t="shared" si="12"/>
        <v>108</v>
      </c>
      <c r="T16" s="185">
        <f t="shared" si="13"/>
        <v>432</v>
      </c>
      <c r="U16" s="190">
        <f>GESTOR!N16</f>
        <v>0</v>
      </c>
      <c r="V16" s="190">
        <f t="shared" si="14"/>
        <v>0</v>
      </c>
      <c r="W16" s="186">
        <f t="shared" si="15"/>
        <v>432</v>
      </c>
      <c r="X16" s="9">
        <v>285</v>
      </c>
      <c r="Y16" s="9">
        <f t="shared" si="0"/>
        <v>61560</v>
      </c>
      <c r="Z16" s="71"/>
      <c r="AA16" s="71"/>
      <c r="AB16" s="71"/>
      <c r="AC16" s="71"/>
      <c r="AD16" s="71"/>
      <c r="AE16" s="71"/>
      <c r="AF16" s="71"/>
      <c r="AG16" s="71"/>
      <c r="AH16" s="71"/>
      <c r="AI16" s="71"/>
      <c r="AJ16" s="71"/>
    </row>
    <row r="17" spans="1:36" ht="39.950000000000003" customHeight="1" x14ac:dyDescent="0.25">
      <c r="A17" s="305">
        <v>5</v>
      </c>
      <c r="B17" s="307" t="s">
        <v>488</v>
      </c>
      <c r="C17" s="77">
        <v>14</v>
      </c>
      <c r="D17" s="67" t="s">
        <v>554</v>
      </c>
      <c r="E17" s="68" t="s">
        <v>489</v>
      </c>
      <c r="F17" s="38" t="s">
        <v>597</v>
      </c>
      <c r="G17" s="110">
        <f>GESTOR!J17</f>
        <v>195</v>
      </c>
      <c r="H17" s="171">
        <f t="shared" si="1"/>
        <v>97</v>
      </c>
      <c r="I17" s="167">
        <f t="shared" si="2"/>
        <v>0</v>
      </c>
      <c r="J17" s="167">
        <f t="shared" si="3"/>
        <v>97</v>
      </c>
      <c r="K17" s="172">
        <f t="shared" si="4"/>
        <v>97</v>
      </c>
      <c r="L17" s="173">
        <f t="shared" si="5"/>
        <v>0</v>
      </c>
      <c r="M17" s="173">
        <f t="shared" si="6"/>
        <v>97</v>
      </c>
      <c r="N17" s="175">
        <f t="shared" si="7"/>
        <v>97</v>
      </c>
      <c r="O17" s="176">
        <f t="shared" si="8"/>
        <v>0</v>
      </c>
      <c r="P17" s="176">
        <f t="shared" si="9"/>
        <v>97</v>
      </c>
      <c r="Q17" s="179">
        <f t="shared" si="10"/>
        <v>97</v>
      </c>
      <c r="R17" s="180">
        <f t="shared" si="11"/>
        <v>0</v>
      </c>
      <c r="S17" s="181">
        <f t="shared" si="12"/>
        <v>97</v>
      </c>
      <c r="T17" s="185">
        <f t="shared" si="13"/>
        <v>390</v>
      </c>
      <c r="U17" s="190">
        <f>GESTOR!N17</f>
        <v>0</v>
      </c>
      <c r="V17" s="190">
        <f t="shared" si="14"/>
        <v>0</v>
      </c>
      <c r="W17" s="186">
        <f t="shared" si="15"/>
        <v>390</v>
      </c>
      <c r="X17" s="9">
        <v>501.2</v>
      </c>
      <c r="Y17" s="9">
        <f t="shared" si="0"/>
        <v>97734</v>
      </c>
      <c r="Z17" s="71"/>
      <c r="AA17" s="71"/>
      <c r="AB17" s="71"/>
      <c r="AC17" s="71"/>
      <c r="AD17" s="71"/>
      <c r="AE17" s="71"/>
      <c r="AF17" s="71"/>
      <c r="AG17" s="71"/>
      <c r="AH17" s="71"/>
      <c r="AI17" s="71"/>
      <c r="AJ17" s="71"/>
    </row>
    <row r="18" spans="1:36" ht="39.950000000000003" customHeight="1" x14ac:dyDescent="0.25">
      <c r="A18" s="306"/>
      <c r="B18" s="314"/>
      <c r="C18" s="77">
        <v>15</v>
      </c>
      <c r="D18" s="67" t="s">
        <v>555</v>
      </c>
      <c r="E18" s="68" t="s">
        <v>490</v>
      </c>
      <c r="F18" s="38" t="s">
        <v>597</v>
      </c>
      <c r="G18" s="110">
        <f>GESTOR!J18</f>
        <v>34</v>
      </c>
      <c r="H18" s="171">
        <f t="shared" si="1"/>
        <v>17</v>
      </c>
      <c r="I18" s="167">
        <f t="shared" si="2"/>
        <v>0</v>
      </c>
      <c r="J18" s="167">
        <f t="shared" si="3"/>
        <v>17</v>
      </c>
      <c r="K18" s="172">
        <f t="shared" si="4"/>
        <v>17</v>
      </c>
      <c r="L18" s="173">
        <f t="shared" si="5"/>
        <v>0</v>
      </c>
      <c r="M18" s="173">
        <f t="shared" si="6"/>
        <v>17</v>
      </c>
      <c r="N18" s="175">
        <f t="shared" si="7"/>
        <v>17</v>
      </c>
      <c r="O18" s="176">
        <f t="shared" si="8"/>
        <v>0</v>
      </c>
      <c r="P18" s="176">
        <f t="shared" si="9"/>
        <v>17</v>
      </c>
      <c r="Q18" s="179">
        <f t="shared" si="10"/>
        <v>17</v>
      </c>
      <c r="R18" s="180">
        <f t="shared" si="11"/>
        <v>0</v>
      </c>
      <c r="S18" s="181">
        <f t="shared" si="12"/>
        <v>17</v>
      </c>
      <c r="T18" s="185">
        <f t="shared" si="13"/>
        <v>68</v>
      </c>
      <c r="U18" s="190">
        <f>GESTOR!N18</f>
        <v>0</v>
      </c>
      <c r="V18" s="190">
        <f t="shared" si="14"/>
        <v>0</v>
      </c>
      <c r="W18" s="186">
        <f t="shared" si="15"/>
        <v>68</v>
      </c>
      <c r="X18" s="9">
        <v>677.7</v>
      </c>
      <c r="Y18" s="9">
        <f t="shared" si="0"/>
        <v>23041.800000000003</v>
      </c>
      <c r="Z18" s="71"/>
      <c r="AA18" s="71"/>
      <c r="AB18" s="71"/>
      <c r="AC18" s="71"/>
      <c r="AD18" s="71"/>
      <c r="AE18" s="71"/>
      <c r="AF18" s="71"/>
      <c r="AG18" s="71"/>
      <c r="AH18" s="71"/>
      <c r="AI18" s="71"/>
      <c r="AJ18" s="71"/>
    </row>
    <row r="19" spans="1:36" ht="39.950000000000003" customHeight="1" x14ac:dyDescent="0.25">
      <c r="A19" s="306"/>
      <c r="B19" s="308"/>
      <c r="C19" s="77">
        <v>16</v>
      </c>
      <c r="D19" s="67" t="s">
        <v>556</v>
      </c>
      <c r="E19" s="68" t="s">
        <v>491</v>
      </c>
      <c r="F19" s="38" t="s">
        <v>597</v>
      </c>
      <c r="G19" s="110">
        <f>GESTOR!J19</f>
        <v>106</v>
      </c>
      <c r="H19" s="171">
        <f t="shared" si="1"/>
        <v>53</v>
      </c>
      <c r="I19" s="167">
        <f t="shared" si="2"/>
        <v>0</v>
      </c>
      <c r="J19" s="167">
        <f t="shared" si="3"/>
        <v>53</v>
      </c>
      <c r="K19" s="172">
        <f t="shared" si="4"/>
        <v>53</v>
      </c>
      <c r="L19" s="173">
        <f t="shared" si="5"/>
        <v>0</v>
      </c>
      <c r="M19" s="173">
        <f t="shared" si="6"/>
        <v>53</v>
      </c>
      <c r="N19" s="175">
        <f t="shared" si="7"/>
        <v>53</v>
      </c>
      <c r="O19" s="176">
        <f t="shared" si="8"/>
        <v>0</v>
      </c>
      <c r="P19" s="176">
        <f t="shared" si="9"/>
        <v>53</v>
      </c>
      <c r="Q19" s="179">
        <f t="shared" si="10"/>
        <v>53</v>
      </c>
      <c r="R19" s="180">
        <f t="shared" si="11"/>
        <v>0</v>
      </c>
      <c r="S19" s="181">
        <f t="shared" si="12"/>
        <v>53</v>
      </c>
      <c r="T19" s="185">
        <f t="shared" si="13"/>
        <v>212</v>
      </c>
      <c r="U19" s="190">
        <f>GESTOR!N19</f>
        <v>0</v>
      </c>
      <c r="V19" s="190">
        <f t="shared" si="14"/>
        <v>0</v>
      </c>
      <c r="W19" s="186">
        <f t="shared" si="15"/>
        <v>212</v>
      </c>
      <c r="X19" s="9">
        <v>460.2</v>
      </c>
      <c r="Y19" s="9">
        <f t="shared" si="0"/>
        <v>48781.2</v>
      </c>
      <c r="Z19" s="71"/>
      <c r="AA19" s="71"/>
      <c r="AB19" s="71"/>
      <c r="AC19" s="71"/>
      <c r="AD19" s="71"/>
      <c r="AE19" s="71"/>
      <c r="AF19" s="71"/>
      <c r="AG19" s="71"/>
      <c r="AH19" s="71"/>
      <c r="AI19" s="71"/>
      <c r="AJ19" s="71"/>
    </row>
    <row r="20" spans="1:36" ht="39.950000000000003" customHeight="1" x14ac:dyDescent="0.25">
      <c r="A20" s="80">
        <v>6</v>
      </c>
      <c r="B20" s="81" t="s">
        <v>470</v>
      </c>
      <c r="C20" s="82">
        <v>17</v>
      </c>
      <c r="D20" s="90" t="s">
        <v>557</v>
      </c>
      <c r="E20" s="91" t="s">
        <v>492</v>
      </c>
      <c r="F20" s="38" t="s">
        <v>597</v>
      </c>
      <c r="G20" s="110">
        <f>GESTOR!J20</f>
        <v>232</v>
      </c>
      <c r="H20" s="171">
        <f t="shared" si="1"/>
        <v>116</v>
      </c>
      <c r="I20" s="167">
        <f t="shared" si="2"/>
        <v>0</v>
      </c>
      <c r="J20" s="167">
        <f t="shared" si="3"/>
        <v>116</v>
      </c>
      <c r="K20" s="172">
        <f t="shared" si="4"/>
        <v>116</v>
      </c>
      <c r="L20" s="173">
        <f t="shared" si="5"/>
        <v>0</v>
      </c>
      <c r="M20" s="173">
        <f t="shared" si="6"/>
        <v>116</v>
      </c>
      <c r="N20" s="175">
        <f t="shared" si="7"/>
        <v>116</v>
      </c>
      <c r="O20" s="176">
        <f t="shared" si="8"/>
        <v>0</v>
      </c>
      <c r="P20" s="176">
        <f t="shared" si="9"/>
        <v>116</v>
      </c>
      <c r="Q20" s="179">
        <f t="shared" si="10"/>
        <v>116</v>
      </c>
      <c r="R20" s="180">
        <f t="shared" si="11"/>
        <v>0</v>
      </c>
      <c r="S20" s="181">
        <f t="shared" si="12"/>
        <v>116</v>
      </c>
      <c r="T20" s="185">
        <f t="shared" si="13"/>
        <v>464</v>
      </c>
      <c r="U20" s="190">
        <f>GESTOR!N20</f>
        <v>0</v>
      </c>
      <c r="V20" s="190">
        <f t="shared" si="14"/>
        <v>0</v>
      </c>
      <c r="W20" s="186">
        <f t="shared" si="15"/>
        <v>464</v>
      </c>
      <c r="X20" s="9">
        <v>621.25</v>
      </c>
      <c r="Y20" s="9">
        <f t="shared" si="0"/>
        <v>144130</v>
      </c>
      <c r="Z20" s="71"/>
      <c r="AA20" s="71"/>
      <c r="AB20" s="71"/>
      <c r="AC20" s="71"/>
      <c r="AD20" s="71"/>
      <c r="AE20" s="71"/>
      <c r="AF20" s="71"/>
      <c r="AG20" s="71"/>
      <c r="AH20" s="71"/>
      <c r="AI20" s="71"/>
      <c r="AJ20" s="71"/>
    </row>
    <row r="21" spans="1:36" ht="39.950000000000003" customHeight="1" x14ac:dyDescent="0.25">
      <c r="A21" s="305">
        <v>9</v>
      </c>
      <c r="B21" s="307" t="s">
        <v>493</v>
      </c>
      <c r="C21" s="77">
        <v>26</v>
      </c>
      <c r="D21" s="78" t="s">
        <v>558</v>
      </c>
      <c r="E21" s="79" t="s">
        <v>494</v>
      </c>
      <c r="F21" s="38" t="s">
        <v>597</v>
      </c>
      <c r="G21" s="110">
        <f>GESTOR!J21</f>
        <v>207</v>
      </c>
      <c r="H21" s="171">
        <f t="shared" si="1"/>
        <v>103</v>
      </c>
      <c r="I21" s="167">
        <f t="shared" si="2"/>
        <v>0</v>
      </c>
      <c r="J21" s="167">
        <f t="shared" si="3"/>
        <v>103</v>
      </c>
      <c r="K21" s="172">
        <f t="shared" si="4"/>
        <v>103</v>
      </c>
      <c r="L21" s="173">
        <f t="shared" si="5"/>
        <v>0</v>
      </c>
      <c r="M21" s="173">
        <f t="shared" si="6"/>
        <v>103</v>
      </c>
      <c r="N21" s="175">
        <f t="shared" si="7"/>
        <v>103</v>
      </c>
      <c r="O21" s="176">
        <f t="shared" si="8"/>
        <v>0</v>
      </c>
      <c r="P21" s="176">
        <f t="shared" si="9"/>
        <v>103</v>
      </c>
      <c r="Q21" s="179">
        <f t="shared" si="10"/>
        <v>103</v>
      </c>
      <c r="R21" s="180">
        <f t="shared" si="11"/>
        <v>0</v>
      </c>
      <c r="S21" s="181">
        <f t="shared" si="12"/>
        <v>103</v>
      </c>
      <c r="T21" s="185">
        <f t="shared" si="13"/>
        <v>414</v>
      </c>
      <c r="U21" s="190">
        <f>GESTOR!N21</f>
        <v>0</v>
      </c>
      <c r="V21" s="190">
        <f t="shared" si="14"/>
        <v>0</v>
      </c>
      <c r="W21" s="186">
        <f t="shared" si="15"/>
        <v>414</v>
      </c>
      <c r="X21" s="9">
        <v>105</v>
      </c>
      <c r="Y21" s="9">
        <f t="shared" si="0"/>
        <v>21735</v>
      </c>
      <c r="Z21" s="71"/>
      <c r="AA21" s="71"/>
      <c r="AB21" s="71"/>
      <c r="AC21" s="71"/>
      <c r="AD21" s="71"/>
      <c r="AE21" s="71"/>
      <c r="AF21" s="71"/>
      <c r="AG21" s="71"/>
      <c r="AH21" s="71"/>
      <c r="AI21" s="71"/>
      <c r="AJ21" s="71"/>
    </row>
    <row r="22" spans="1:36" ht="39.950000000000003" customHeight="1" x14ac:dyDescent="0.25">
      <c r="A22" s="306"/>
      <c r="B22" s="314"/>
      <c r="C22" s="77">
        <v>27</v>
      </c>
      <c r="D22" s="93" t="s">
        <v>559</v>
      </c>
      <c r="E22" s="94" t="s">
        <v>495</v>
      </c>
      <c r="F22" s="38" t="s">
        <v>597</v>
      </c>
      <c r="G22" s="110">
        <f>GESTOR!J22</f>
        <v>187</v>
      </c>
      <c r="H22" s="171">
        <f t="shared" si="1"/>
        <v>93</v>
      </c>
      <c r="I22" s="167">
        <f t="shared" si="2"/>
        <v>50</v>
      </c>
      <c r="J22" s="167">
        <f t="shared" si="3"/>
        <v>43</v>
      </c>
      <c r="K22" s="172">
        <f t="shared" si="4"/>
        <v>93</v>
      </c>
      <c r="L22" s="173">
        <f t="shared" si="5"/>
        <v>0</v>
      </c>
      <c r="M22" s="173">
        <f t="shared" si="6"/>
        <v>93</v>
      </c>
      <c r="N22" s="175">
        <f t="shared" si="7"/>
        <v>93</v>
      </c>
      <c r="O22" s="176">
        <f t="shared" si="8"/>
        <v>0</v>
      </c>
      <c r="P22" s="176">
        <f t="shared" si="9"/>
        <v>93</v>
      </c>
      <c r="Q22" s="179">
        <f t="shared" si="10"/>
        <v>93</v>
      </c>
      <c r="R22" s="180">
        <f t="shared" si="11"/>
        <v>0</v>
      </c>
      <c r="S22" s="181">
        <f t="shared" si="12"/>
        <v>93</v>
      </c>
      <c r="T22" s="185">
        <f t="shared" si="13"/>
        <v>374</v>
      </c>
      <c r="U22" s="190">
        <f>GESTOR!N22</f>
        <v>0</v>
      </c>
      <c r="V22" s="190">
        <f t="shared" si="14"/>
        <v>50</v>
      </c>
      <c r="W22" s="186">
        <f t="shared" si="15"/>
        <v>324</v>
      </c>
      <c r="X22" s="9">
        <v>450.09</v>
      </c>
      <c r="Y22" s="9">
        <f t="shared" si="0"/>
        <v>84166.83</v>
      </c>
      <c r="Z22" s="71">
        <v>50</v>
      </c>
      <c r="AA22" s="71"/>
      <c r="AB22" s="71"/>
      <c r="AC22" s="71"/>
      <c r="AD22" s="71"/>
      <c r="AE22" s="71"/>
      <c r="AF22" s="71"/>
      <c r="AG22" s="71"/>
      <c r="AH22" s="71"/>
      <c r="AI22" s="71"/>
      <c r="AJ22" s="71"/>
    </row>
    <row r="23" spans="1:36" ht="39.950000000000003" customHeight="1" x14ac:dyDescent="0.25">
      <c r="A23" s="306"/>
      <c r="B23" s="308"/>
      <c r="C23" s="77">
        <v>28</v>
      </c>
      <c r="D23" s="67" t="s">
        <v>560</v>
      </c>
      <c r="E23" s="68" t="s">
        <v>496</v>
      </c>
      <c r="F23" s="38" t="s">
        <v>597</v>
      </c>
      <c r="G23" s="110">
        <f>GESTOR!J23</f>
        <v>38</v>
      </c>
      <c r="H23" s="171">
        <f t="shared" si="1"/>
        <v>19</v>
      </c>
      <c r="I23" s="167">
        <f t="shared" si="2"/>
        <v>19</v>
      </c>
      <c r="J23" s="167">
        <f t="shared" si="3"/>
        <v>0</v>
      </c>
      <c r="K23" s="172">
        <f t="shared" si="4"/>
        <v>19</v>
      </c>
      <c r="L23" s="173">
        <f t="shared" si="5"/>
        <v>0</v>
      </c>
      <c r="M23" s="173">
        <f t="shared" si="6"/>
        <v>19</v>
      </c>
      <c r="N23" s="175">
        <f t="shared" si="7"/>
        <v>19</v>
      </c>
      <c r="O23" s="176">
        <f t="shared" si="8"/>
        <v>0</v>
      </c>
      <c r="P23" s="176">
        <f t="shared" si="9"/>
        <v>19</v>
      </c>
      <c r="Q23" s="179">
        <f t="shared" si="10"/>
        <v>19</v>
      </c>
      <c r="R23" s="180">
        <f t="shared" si="11"/>
        <v>0</v>
      </c>
      <c r="S23" s="181">
        <f t="shared" si="12"/>
        <v>19</v>
      </c>
      <c r="T23" s="185">
        <f t="shared" si="13"/>
        <v>76</v>
      </c>
      <c r="U23" s="190">
        <f>GESTOR!N23</f>
        <v>0</v>
      </c>
      <c r="V23" s="190">
        <f t="shared" si="14"/>
        <v>19</v>
      </c>
      <c r="W23" s="186">
        <f t="shared" si="15"/>
        <v>57</v>
      </c>
      <c r="X23" s="9">
        <v>1371</v>
      </c>
      <c r="Y23" s="9">
        <f t="shared" si="0"/>
        <v>52098</v>
      </c>
      <c r="Z23" s="71">
        <v>19</v>
      </c>
      <c r="AA23" s="71"/>
      <c r="AB23" s="71"/>
      <c r="AC23" s="71"/>
      <c r="AD23" s="71"/>
      <c r="AE23" s="71"/>
      <c r="AF23" s="71"/>
      <c r="AG23" s="71"/>
      <c r="AH23" s="71"/>
      <c r="AI23" s="71"/>
      <c r="AJ23" s="71"/>
    </row>
    <row r="24" spans="1:36" ht="39.950000000000003" customHeight="1" x14ac:dyDescent="0.25">
      <c r="A24" s="309">
        <v>10</v>
      </c>
      <c r="B24" s="311" t="s">
        <v>498</v>
      </c>
      <c r="C24" s="82">
        <v>29</v>
      </c>
      <c r="D24" s="83" t="s">
        <v>561</v>
      </c>
      <c r="E24" s="84" t="s">
        <v>499</v>
      </c>
      <c r="F24" s="38" t="s">
        <v>597</v>
      </c>
      <c r="G24" s="110">
        <f>GESTOR!J24</f>
        <v>360</v>
      </c>
      <c r="H24" s="171">
        <f t="shared" si="1"/>
        <v>180</v>
      </c>
      <c r="I24" s="167">
        <f t="shared" si="2"/>
        <v>60</v>
      </c>
      <c r="J24" s="167">
        <f t="shared" si="3"/>
        <v>120</v>
      </c>
      <c r="K24" s="172">
        <f t="shared" si="4"/>
        <v>180</v>
      </c>
      <c r="L24" s="173">
        <f t="shared" si="5"/>
        <v>0</v>
      </c>
      <c r="M24" s="173">
        <f t="shared" si="6"/>
        <v>180</v>
      </c>
      <c r="N24" s="175">
        <f t="shared" si="7"/>
        <v>180</v>
      </c>
      <c r="O24" s="176">
        <f t="shared" si="8"/>
        <v>0</v>
      </c>
      <c r="P24" s="176">
        <f t="shared" si="9"/>
        <v>180</v>
      </c>
      <c r="Q24" s="179">
        <f t="shared" si="10"/>
        <v>180</v>
      </c>
      <c r="R24" s="180">
        <f t="shared" si="11"/>
        <v>0</v>
      </c>
      <c r="S24" s="181">
        <f t="shared" si="12"/>
        <v>180</v>
      </c>
      <c r="T24" s="185">
        <f t="shared" si="13"/>
        <v>720</v>
      </c>
      <c r="U24" s="190">
        <f>GESTOR!N24</f>
        <v>0</v>
      </c>
      <c r="V24" s="190">
        <f t="shared" si="14"/>
        <v>60</v>
      </c>
      <c r="W24" s="186">
        <f t="shared" si="15"/>
        <v>660</v>
      </c>
      <c r="X24" s="9">
        <v>229.85</v>
      </c>
      <c r="Y24" s="9">
        <f t="shared" si="0"/>
        <v>82746</v>
      </c>
      <c r="Z24" s="71">
        <v>60</v>
      </c>
      <c r="AA24" s="71"/>
      <c r="AB24" s="74"/>
      <c r="AC24" s="74"/>
      <c r="AD24" s="74"/>
      <c r="AE24" s="74"/>
      <c r="AF24" s="71"/>
      <c r="AG24" s="71"/>
      <c r="AH24" s="71"/>
      <c r="AI24" s="71"/>
      <c r="AJ24" s="71"/>
    </row>
    <row r="25" spans="1:36" ht="39.950000000000003" customHeight="1" x14ac:dyDescent="0.25">
      <c r="A25" s="310"/>
      <c r="B25" s="313"/>
      <c r="C25" s="82">
        <v>30</v>
      </c>
      <c r="D25" s="86" t="s">
        <v>562</v>
      </c>
      <c r="E25" s="87" t="s">
        <v>500</v>
      </c>
      <c r="F25" s="38" t="s">
        <v>597</v>
      </c>
      <c r="G25" s="110">
        <f>GESTOR!J25</f>
        <v>227</v>
      </c>
      <c r="H25" s="171">
        <f t="shared" si="1"/>
        <v>113</v>
      </c>
      <c r="I25" s="167">
        <f t="shared" si="2"/>
        <v>40</v>
      </c>
      <c r="J25" s="167">
        <f t="shared" si="3"/>
        <v>73</v>
      </c>
      <c r="K25" s="172">
        <f t="shared" si="4"/>
        <v>113</v>
      </c>
      <c r="L25" s="173">
        <f t="shared" si="5"/>
        <v>0</v>
      </c>
      <c r="M25" s="173">
        <f t="shared" si="6"/>
        <v>113</v>
      </c>
      <c r="N25" s="175">
        <f t="shared" si="7"/>
        <v>113</v>
      </c>
      <c r="O25" s="176">
        <f t="shared" si="8"/>
        <v>0</v>
      </c>
      <c r="P25" s="176">
        <f t="shared" si="9"/>
        <v>113</v>
      </c>
      <c r="Q25" s="179">
        <f t="shared" si="10"/>
        <v>113</v>
      </c>
      <c r="R25" s="180">
        <f t="shared" si="11"/>
        <v>0</v>
      </c>
      <c r="S25" s="181">
        <f t="shared" si="12"/>
        <v>113</v>
      </c>
      <c r="T25" s="185">
        <f t="shared" si="13"/>
        <v>454</v>
      </c>
      <c r="U25" s="190">
        <f>GESTOR!N25</f>
        <v>0</v>
      </c>
      <c r="V25" s="190">
        <f t="shared" si="14"/>
        <v>40</v>
      </c>
      <c r="W25" s="186">
        <f t="shared" si="15"/>
        <v>414</v>
      </c>
      <c r="X25" s="9">
        <v>471.08</v>
      </c>
      <c r="Y25" s="9">
        <f t="shared" si="0"/>
        <v>106935.16</v>
      </c>
      <c r="Z25" s="71">
        <v>40</v>
      </c>
      <c r="AA25" s="71"/>
      <c r="AB25" s="71"/>
      <c r="AC25" s="71"/>
      <c r="AD25" s="71"/>
      <c r="AE25" s="71"/>
      <c r="AF25" s="71"/>
      <c r="AG25" s="71"/>
      <c r="AH25" s="71"/>
      <c r="AI25" s="71"/>
      <c r="AJ25" s="71"/>
    </row>
    <row r="26" spans="1:36" ht="39.950000000000003" customHeight="1" x14ac:dyDescent="0.25">
      <c r="A26" s="310"/>
      <c r="B26" s="313"/>
      <c r="C26" s="82">
        <v>31</v>
      </c>
      <c r="D26" s="89" t="s">
        <v>563</v>
      </c>
      <c r="E26" s="87" t="s">
        <v>501</v>
      </c>
      <c r="F26" s="38" t="s">
        <v>597</v>
      </c>
      <c r="G26" s="110">
        <f>GESTOR!J26</f>
        <v>175</v>
      </c>
      <c r="H26" s="171">
        <f t="shared" si="1"/>
        <v>87</v>
      </c>
      <c r="I26" s="167">
        <f t="shared" si="2"/>
        <v>0</v>
      </c>
      <c r="J26" s="167">
        <f t="shared" si="3"/>
        <v>87</v>
      </c>
      <c r="K26" s="172">
        <f t="shared" si="4"/>
        <v>87</v>
      </c>
      <c r="L26" s="173">
        <f t="shared" si="5"/>
        <v>0</v>
      </c>
      <c r="M26" s="173">
        <f t="shared" si="6"/>
        <v>87</v>
      </c>
      <c r="N26" s="175">
        <f t="shared" si="7"/>
        <v>87</v>
      </c>
      <c r="O26" s="176">
        <f t="shared" si="8"/>
        <v>0</v>
      </c>
      <c r="P26" s="176">
        <f t="shared" si="9"/>
        <v>87</v>
      </c>
      <c r="Q26" s="179">
        <f t="shared" si="10"/>
        <v>87</v>
      </c>
      <c r="R26" s="180">
        <f t="shared" si="11"/>
        <v>0</v>
      </c>
      <c r="S26" s="181">
        <f t="shared" si="12"/>
        <v>87</v>
      </c>
      <c r="T26" s="185">
        <f t="shared" si="13"/>
        <v>350</v>
      </c>
      <c r="U26" s="190">
        <f>GESTOR!N26</f>
        <v>0</v>
      </c>
      <c r="V26" s="190">
        <f t="shared" si="14"/>
        <v>0</v>
      </c>
      <c r="W26" s="186">
        <f t="shared" si="15"/>
        <v>350</v>
      </c>
      <c r="X26" s="9">
        <v>230.39</v>
      </c>
      <c r="Y26" s="9">
        <f t="shared" si="0"/>
        <v>40318.25</v>
      </c>
      <c r="Z26" s="71"/>
      <c r="AA26" s="71"/>
      <c r="AB26" s="71"/>
      <c r="AC26" s="71"/>
      <c r="AD26" s="71"/>
      <c r="AE26" s="71"/>
      <c r="AF26" s="71"/>
      <c r="AG26" s="71"/>
      <c r="AH26" s="71"/>
      <c r="AI26" s="71"/>
      <c r="AJ26" s="71"/>
    </row>
    <row r="27" spans="1:36" ht="39.950000000000003" customHeight="1" x14ac:dyDescent="0.25">
      <c r="A27" s="305">
        <v>12</v>
      </c>
      <c r="B27" s="307" t="s">
        <v>467</v>
      </c>
      <c r="C27" s="77">
        <v>33</v>
      </c>
      <c r="D27" s="67" t="s">
        <v>564</v>
      </c>
      <c r="E27" s="68" t="s">
        <v>502</v>
      </c>
      <c r="F27" s="38" t="s">
        <v>597</v>
      </c>
      <c r="G27" s="110">
        <f>GESTOR!J27</f>
        <v>129</v>
      </c>
      <c r="H27" s="171">
        <f t="shared" si="1"/>
        <v>64</v>
      </c>
      <c r="I27" s="167">
        <f t="shared" si="2"/>
        <v>0</v>
      </c>
      <c r="J27" s="167">
        <f t="shared" si="3"/>
        <v>64</v>
      </c>
      <c r="K27" s="172">
        <f t="shared" si="4"/>
        <v>64</v>
      </c>
      <c r="L27" s="173">
        <f t="shared" si="5"/>
        <v>0</v>
      </c>
      <c r="M27" s="173">
        <f t="shared" si="6"/>
        <v>64</v>
      </c>
      <c r="N27" s="175">
        <f t="shared" si="7"/>
        <v>64</v>
      </c>
      <c r="O27" s="176">
        <f t="shared" si="8"/>
        <v>0</v>
      </c>
      <c r="P27" s="176">
        <f t="shared" si="9"/>
        <v>64</v>
      </c>
      <c r="Q27" s="179">
        <f t="shared" si="10"/>
        <v>64</v>
      </c>
      <c r="R27" s="180">
        <f t="shared" si="11"/>
        <v>0</v>
      </c>
      <c r="S27" s="181">
        <f t="shared" si="12"/>
        <v>64</v>
      </c>
      <c r="T27" s="185">
        <f t="shared" si="13"/>
        <v>258</v>
      </c>
      <c r="U27" s="190">
        <f>GESTOR!N27</f>
        <v>0</v>
      </c>
      <c r="V27" s="190">
        <f t="shared" si="14"/>
        <v>0</v>
      </c>
      <c r="W27" s="186">
        <f t="shared" si="15"/>
        <v>258</v>
      </c>
      <c r="X27" s="9">
        <v>43.53</v>
      </c>
      <c r="Y27" s="9">
        <f t="shared" si="0"/>
        <v>5615.37</v>
      </c>
      <c r="Z27" s="71"/>
      <c r="AA27" s="71"/>
      <c r="AB27" s="71"/>
      <c r="AC27" s="71"/>
      <c r="AD27" s="71"/>
      <c r="AE27" s="71"/>
      <c r="AF27" s="71"/>
      <c r="AG27" s="71"/>
      <c r="AH27" s="71"/>
      <c r="AI27" s="71"/>
      <c r="AJ27" s="71"/>
    </row>
    <row r="28" spans="1:36" ht="39.950000000000003" customHeight="1" x14ac:dyDescent="0.25">
      <c r="A28" s="315"/>
      <c r="B28" s="314"/>
      <c r="C28" s="77">
        <v>34</v>
      </c>
      <c r="D28" s="67" t="s">
        <v>565</v>
      </c>
      <c r="E28" s="68" t="s">
        <v>504</v>
      </c>
      <c r="F28" s="38" t="s">
        <v>597</v>
      </c>
      <c r="G28" s="110">
        <f>GESTOR!J28</f>
        <v>10</v>
      </c>
      <c r="H28" s="171">
        <f t="shared" si="1"/>
        <v>5</v>
      </c>
      <c r="I28" s="167">
        <f t="shared" si="2"/>
        <v>3</v>
      </c>
      <c r="J28" s="167">
        <f t="shared" si="3"/>
        <v>2</v>
      </c>
      <c r="K28" s="172">
        <f t="shared" si="4"/>
        <v>5</v>
      </c>
      <c r="L28" s="173">
        <f t="shared" si="5"/>
        <v>0</v>
      </c>
      <c r="M28" s="173">
        <f t="shared" si="6"/>
        <v>5</v>
      </c>
      <c r="N28" s="175">
        <f t="shared" si="7"/>
        <v>5</v>
      </c>
      <c r="O28" s="176">
        <f t="shared" si="8"/>
        <v>0</v>
      </c>
      <c r="P28" s="176">
        <f t="shared" si="9"/>
        <v>5</v>
      </c>
      <c r="Q28" s="179">
        <f t="shared" si="10"/>
        <v>5</v>
      </c>
      <c r="R28" s="180">
        <f t="shared" si="11"/>
        <v>0</v>
      </c>
      <c r="S28" s="181">
        <f t="shared" si="12"/>
        <v>5</v>
      </c>
      <c r="T28" s="185">
        <f t="shared" si="13"/>
        <v>20</v>
      </c>
      <c r="U28" s="190">
        <f>GESTOR!N28</f>
        <v>0</v>
      </c>
      <c r="V28" s="190">
        <f t="shared" si="14"/>
        <v>3</v>
      </c>
      <c r="W28" s="186">
        <f t="shared" si="15"/>
        <v>17</v>
      </c>
      <c r="X28" s="9">
        <v>58.25</v>
      </c>
      <c r="Y28" s="9">
        <f t="shared" si="0"/>
        <v>582.5</v>
      </c>
      <c r="Z28" s="71">
        <v>3</v>
      </c>
      <c r="AA28" s="71"/>
      <c r="AB28" s="71"/>
      <c r="AC28" s="71"/>
      <c r="AD28" s="71"/>
      <c r="AE28" s="71"/>
      <c r="AF28" s="71"/>
      <c r="AG28" s="71"/>
      <c r="AH28" s="71"/>
      <c r="AI28" s="71"/>
      <c r="AJ28" s="71"/>
    </row>
    <row r="29" spans="1:36" ht="39.950000000000003" customHeight="1" x14ac:dyDescent="0.25">
      <c r="A29" s="315"/>
      <c r="B29" s="314"/>
      <c r="C29" s="77">
        <v>35</v>
      </c>
      <c r="D29" s="67" t="s">
        <v>566</v>
      </c>
      <c r="E29" s="68" t="s">
        <v>505</v>
      </c>
      <c r="F29" s="38" t="s">
        <v>597</v>
      </c>
      <c r="G29" s="110">
        <f>GESTOR!J29</f>
        <v>93</v>
      </c>
      <c r="H29" s="171">
        <f t="shared" si="1"/>
        <v>46</v>
      </c>
      <c r="I29" s="167">
        <f t="shared" si="2"/>
        <v>5</v>
      </c>
      <c r="J29" s="167">
        <f t="shared" si="3"/>
        <v>41</v>
      </c>
      <c r="K29" s="172">
        <f t="shared" si="4"/>
        <v>46</v>
      </c>
      <c r="L29" s="173">
        <f t="shared" si="5"/>
        <v>0</v>
      </c>
      <c r="M29" s="173">
        <f t="shared" si="6"/>
        <v>46</v>
      </c>
      <c r="N29" s="175">
        <f t="shared" si="7"/>
        <v>46</v>
      </c>
      <c r="O29" s="176">
        <f t="shared" si="8"/>
        <v>0</v>
      </c>
      <c r="P29" s="176">
        <f t="shared" si="9"/>
        <v>46</v>
      </c>
      <c r="Q29" s="179">
        <f t="shared" si="10"/>
        <v>46</v>
      </c>
      <c r="R29" s="180">
        <f t="shared" si="11"/>
        <v>0</v>
      </c>
      <c r="S29" s="181">
        <f t="shared" si="12"/>
        <v>46</v>
      </c>
      <c r="T29" s="185">
        <f t="shared" si="13"/>
        <v>186</v>
      </c>
      <c r="U29" s="190">
        <f>GESTOR!N29</f>
        <v>0</v>
      </c>
      <c r="V29" s="190">
        <f t="shared" si="14"/>
        <v>5</v>
      </c>
      <c r="W29" s="186">
        <f t="shared" si="15"/>
        <v>181</v>
      </c>
      <c r="X29" s="9">
        <v>308.75</v>
      </c>
      <c r="Y29" s="9">
        <f t="shared" si="0"/>
        <v>28713.75</v>
      </c>
      <c r="Z29" s="71">
        <v>5</v>
      </c>
      <c r="AA29" s="71"/>
      <c r="AB29" s="71"/>
      <c r="AC29" s="71"/>
      <c r="AD29" s="71"/>
      <c r="AE29" s="71"/>
      <c r="AF29" s="71"/>
      <c r="AG29" s="71"/>
      <c r="AH29" s="71"/>
      <c r="AI29" s="71"/>
      <c r="AJ29" s="71"/>
    </row>
    <row r="30" spans="1:36" ht="57.2" customHeight="1" x14ac:dyDescent="0.25">
      <c r="A30" s="315"/>
      <c r="B30" s="314"/>
      <c r="C30" s="77">
        <v>36</v>
      </c>
      <c r="D30" s="67" t="s">
        <v>567</v>
      </c>
      <c r="E30" s="68" t="s">
        <v>506</v>
      </c>
      <c r="F30" s="38" t="s">
        <v>597</v>
      </c>
      <c r="G30" s="110">
        <f>GESTOR!J30</f>
        <v>114</v>
      </c>
      <c r="H30" s="171">
        <f t="shared" si="1"/>
        <v>57</v>
      </c>
      <c r="I30" s="167">
        <f t="shared" si="2"/>
        <v>2</v>
      </c>
      <c r="J30" s="167">
        <f t="shared" si="3"/>
        <v>55</v>
      </c>
      <c r="K30" s="172">
        <f t="shared" si="4"/>
        <v>57</v>
      </c>
      <c r="L30" s="173">
        <f t="shared" si="5"/>
        <v>0</v>
      </c>
      <c r="M30" s="173">
        <f t="shared" si="6"/>
        <v>57</v>
      </c>
      <c r="N30" s="175">
        <f t="shared" si="7"/>
        <v>57</v>
      </c>
      <c r="O30" s="176">
        <f t="shared" si="8"/>
        <v>0</v>
      </c>
      <c r="P30" s="176">
        <f t="shared" si="9"/>
        <v>57</v>
      </c>
      <c r="Q30" s="179">
        <f t="shared" si="10"/>
        <v>57</v>
      </c>
      <c r="R30" s="180">
        <f t="shared" si="11"/>
        <v>0</v>
      </c>
      <c r="S30" s="181">
        <f t="shared" si="12"/>
        <v>57</v>
      </c>
      <c r="T30" s="185">
        <f t="shared" si="13"/>
        <v>228</v>
      </c>
      <c r="U30" s="190">
        <f>GESTOR!N30</f>
        <v>0</v>
      </c>
      <c r="V30" s="190">
        <f t="shared" si="14"/>
        <v>2</v>
      </c>
      <c r="W30" s="186">
        <f t="shared" si="15"/>
        <v>226</v>
      </c>
      <c r="X30" s="9">
        <v>88.13</v>
      </c>
      <c r="Y30" s="9">
        <f t="shared" si="0"/>
        <v>10046.82</v>
      </c>
      <c r="Z30" s="71">
        <v>2</v>
      </c>
      <c r="AA30" s="71"/>
      <c r="AB30" s="71"/>
      <c r="AC30" s="71"/>
      <c r="AD30" s="71"/>
      <c r="AE30" s="71"/>
      <c r="AF30" s="71"/>
      <c r="AG30" s="71"/>
      <c r="AH30" s="71"/>
      <c r="AI30" s="71"/>
      <c r="AJ30" s="71"/>
    </row>
    <row r="31" spans="1:36" ht="39.950000000000003" customHeight="1" x14ac:dyDescent="0.25">
      <c r="A31" s="315"/>
      <c r="B31" s="314"/>
      <c r="C31" s="77">
        <v>37</v>
      </c>
      <c r="D31" s="95" t="s">
        <v>568</v>
      </c>
      <c r="E31" s="94" t="s">
        <v>506</v>
      </c>
      <c r="F31" s="38" t="s">
        <v>597</v>
      </c>
      <c r="G31" s="110">
        <f>GESTOR!J31</f>
        <v>120</v>
      </c>
      <c r="H31" s="171">
        <f t="shared" si="1"/>
        <v>60</v>
      </c>
      <c r="I31" s="167">
        <f t="shared" si="2"/>
        <v>0</v>
      </c>
      <c r="J31" s="167">
        <f t="shared" si="3"/>
        <v>60</v>
      </c>
      <c r="K31" s="172">
        <f t="shared" si="4"/>
        <v>60</v>
      </c>
      <c r="L31" s="173">
        <f t="shared" si="5"/>
        <v>0</v>
      </c>
      <c r="M31" s="173">
        <f t="shared" si="6"/>
        <v>60</v>
      </c>
      <c r="N31" s="175">
        <f t="shared" si="7"/>
        <v>60</v>
      </c>
      <c r="O31" s="176">
        <f t="shared" si="8"/>
        <v>0</v>
      </c>
      <c r="P31" s="176">
        <f t="shared" si="9"/>
        <v>60</v>
      </c>
      <c r="Q31" s="179">
        <f t="shared" si="10"/>
        <v>60</v>
      </c>
      <c r="R31" s="180">
        <f t="shared" si="11"/>
        <v>0</v>
      </c>
      <c r="S31" s="181">
        <f t="shared" si="12"/>
        <v>60</v>
      </c>
      <c r="T31" s="185">
        <f t="shared" si="13"/>
        <v>240</v>
      </c>
      <c r="U31" s="190">
        <f>GESTOR!N31</f>
        <v>0</v>
      </c>
      <c r="V31" s="190">
        <f t="shared" si="14"/>
        <v>0</v>
      </c>
      <c r="W31" s="186">
        <f t="shared" si="15"/>
        <v>240</v>
      </c>
      <c r="X31" s="9">
        <v>333.27</v>
      </c>
      <c r="Y31" s="9">
        <f t="shared" si="0"/>
        <v>39992.399999999994</v>
      </c>
      <c r="Z31" s="71"/>
      <c r="AA31" s="71"/>
      <c r="AB31" s="71"/>
      <c r="AC31" s="71"/>
      <c r="AD31" s="71"/>
      <c r="AE31" s="71"/>
      <c r="AF31" s="71"/>
      <c r="AG31" s="71"/>
      <c r="AH31" s="71"/>
      <c r="AI31" s="71"/>
      <c r="AJ31" s="71"/>
    </row>
    <row r="32" spans="1:36" ht="39.950000000000003" customHeight="1" x14ac:dyDescent="0.25">
      <c r="A32" s="315"/>
      <c r="B32" s="314"/>
      <c r="C32" s="77">
        <v>38</v>
      </c>
      <c r="D32" s="95" t="s">
        <v>569</v>
      </c>
      <c r="E32" s="94" t="s">
        <v>507</v>
      </c>
      <c r="F32" s="38" t="s">
        <v>597</v>
      </c>
      <c r="G32" s="110">
        <f>GESTOR!J32</f>
        <v>28</v>
      </c>
      <c r="H32" s="171">
        <f t="shared" si="1"/>
        <v>14</v>
      </c>
      <c r="I32" s="167">
        <f t="shared" si="2"/>
        <v>0</v>
      </c>
      <c r="J32" s="167">
        <f t="shared" si="3"/>
        <v>14</v>
      </c>
      <c r="K32" s="172">
        <f t="shared" si="4"/>
        <v>14</v>
      </c>
      <c r="L32" s="173">
        <f t="shared" si="5"/>
        <v>0</v>
      </c>
      <c r="M32" s="173">
        <f t="shared" si="6"/>
        <v>14</v>
      </c>
      <c r="N32" s="175">
        <f t="shared" si="7"/>
        <v>14</v>
      </c>
      <c r="O32" s="176">
        <f t="shared" si="8"/>
        <v>0</v>
      </c>
      <c r="P32" s="176">
        <f t="shared" si="9"/>
        <v>14</v>
      </c>
      <c r="Q32" s="179">
        <f t="shared" si="10"/>
        <v>14</v>
      </c>
      <c r="R32" s="180">
        <f t="shared" si="11"/>
        <v>0</v>
      </c>
      <c r="S32" s="181">
        <f t="shared" si="12"/>
        <v>14</v>
      </c>
      <c r="T32" s="185">
        <f t="shared" si="13"/>
        <v>56</v>
      </c>
      <c r="U32" s="190">
        <f>GESTOR!N32</f>
        <v>0</v>
      </c>
      <c r="V32" s="190">
        <f t="shared" si="14"/>
        <v>0</v>
      </c>
      <c r="W32" s="186">
        <f t="shared" si="15"/>
        <v>56</v>
      </c>
      <c r="X32" s="9">
        <v>331.19</v>
      </c>
      <c r="Y32" s="9">
        <f t="shared" si="0"/>
        <v>9273.32</v>
      </c>
      <c r="Z32" s="71"/>
      <c r="AA32" s="71"/>
      <c r="AB32" s="71"/>
      <c r="AC32" s="71"/>
      <c r="AD32" s="71"/>
      <c r="AE32" s="71"/>
      <c r="AF32" s="71"/>
      <c r="AG32" s="71"/>
      <c r="AH32" s="71"/>
      <c r="AI32" s="71"/>
      <c r="AJ32" s="71"/>
    </row>
    <row r="33" spans="1:36" ht="39.950000000000003" customHeight="1" x14ac:dyDescent="0.25">
      <c r="A33" s="315"/>
      <c r="B33" s="308"/>
      <c r="C33" s="77">
        <v>39</v>
      </c>
      <c r="D33" s="67" t="s">
        <v>570</v>
      </c>
      <c r="E33" s="68" t="s">
        <v>508</v>
      </c>
      <c r="F33" s="38" t="s">
        <v>597</v>
      </c>
      <c r="G33" s="110">
        <f>GESTOR!J33</f>
        <v>12</v>
      </c>
      <c r="H33" s="171">
        <f t="shared" si="1"/>
        <v>6</v>
      </c>
      <c r="I33" s="167">
        <f t="shared" si="2"/>
        <v>0</v>
      </c>
      <c r="J33" s="167">
        <f t="shared" si="3"/>
        <v>6</v>
      </c>
      <c r="K33" s="172">
        <f t="shared" si="4"/>
        <v>6</v>
      </c>
      <c r="L33" s="173">
        <f t="shared" si="5"/>
        <v>0</v>
      </c>
      <c r="M33" s="173">
        <f t="shared" si="6"/>
        <v>6</v>
      </c>
      <c r="N33" s="175">
        <f t="shared" si="7"/>
        <v>6</v>
      </c>
      <c r="O33" s="176">
        <f t="shared" si="8"/>
        <v>0</v>
      </c>
      <c r="P33" s="176">
        <f t="shared" si="9"/>
        <v>6</v>
      </c>
      <c r="Q33" s="179">
        <f t="shared" si="10"/>
        <v>6</v>
      </c>
      <c r="R33" s="180">
        <f t="shared" si="11"/>
        <v>0</v>
      </c>
      <c r="S33" s="181">
        <f t="shared" si="12"/>
        <v>6</v>
      </c>
      <c r="T33" s="185">
        <f t="shared" si="13"/>
        <v>24</v>
      </c>
      <c r="U33" s="190">
        <f>GESTOR!N33</f>
        <v>0</v>
      </c>
      <c r="V33" s="190">
        <f t="shared" si="14"/>
        <v>0</v>
      </c>
      <c r="W33" s="186">
        <f t="shared" si="15"/>
        <v>24</v>
      </c>
      <c r="X33" s="9">
        <v>549.65</v>
      </c>
      <c r="Y33" s="9">
        <f t="shared" si="0"/>
        <v>6595.7999999999993</v>
      </c>
      <c r="Z33" s="71"/>
      <c r="AA33" s="71"/>
      <c r="AB33" s="71"/>
      <c r="AC33" s="71"/>
      <c r="AD33" s="71"/>
      <c r="AE33" s="71"/>
      <c r="AF33" s="71"/>
      <c r="AG33" s="71"/>
      <c r="AH33" s="71"/>
      <c r="AI33" s="71"/>
      <c r="AJ33" s="71"/>
    </row>
    <row r="34" spans="1:36" ht="39.950000000000003" customHeight="1" x14ac:dyDescent="0.25">
      <c r="A34" s="309">
        <v>18</v>
      </c>
      <c r="B34" s="311" t="s">
        <v>725</v>
      </c>
      <c r="C34" s="82">
        <v>59</v>
      </c>
      <c r="D34" s="90" t="s">
        <v>571</v>
      </c>
      <c r="E34" s="91" t="s">
        <v>510</v>
      </c>
      <c r="F34" s="38" t="s">
        <v>597</v>
      </c>
      <c r="G34" s="110">
        <f>GESTOR!J34</f>
        <v>730</v>
      </c>
      <c r="H34" s="171">
        <f t="shared" si="1"/>
        <v>365</v>
      </c>
      <c r="I34" s="167">
        <f t="shared" si="2"/>
        <v>5</v>
      </c>
      <c r="J34" s="167">
        <f t="shared" si="3"/>
        <v>360</v>
      </c>
      <c r="K34" s="172">
        <f t="shared" si="4"/>
        <v>365</v>
      </c>
      <c r="L34" s="173">
        <f t="shared" si="5"/>
        <v>0</v>
      </c>
      <c r="M34" s="173">
        <f t="shared" si="6"/>
        <v>365</v>
      </c>
      <c r="N34" s="175">
        <f t="shared" si="7"/>
        <v>365</v>
      </c>
      <c r="O34" s="176">
        <f t="shared" si="8"/>
        <v>0</v>
      </c>
      <c r="P34" s="176">
        <f t="shared" si="9"/>
        <v>365</v>
      </c>
      <c r="Q34" s="179">
        <f t="shared" si="10"/>
        <v>365</v>
      </c>
      <c r="R34" s="180">
        <f t="shared" si="11"/>
        <v>0</v>
      </c>
      <c r="S34" s="181">
        <f t="shared" si="12"/>
        <v>365</v>
      </c>
      <c r="T34" s="185">
        <f t="shared" si="13"/>
        <v>1460</v>
      </c>
      <c r="U34" s="190">
        <f>GESTOR!N34</f>
        <v>0</v>
      </c>
      <c r="V34" s="190">
        <f t="shared" si="14"/>
        <v>5</v>
      </c>
      <c r="W34" s="186">
        <f t="shared" si="15"/>
        <v>1455</v>
      </c>
      <c r="X34" s="9">
        <v>241.02</v>
      </c>
      <c r="Y34" s="9">
        <f t="shared" si="0"/>
        <v>175944.6</v>
      </c>
      <c r="Z34" s="71">
        <v>5</v>
      </c>
      <c r="AA34" s="71"/>
      <c r="AB34" s="71"/>
      <c r="AC34" s="71"/>
      <c r="AD34" s="71"/>
      <c r="AE34" s="71"/>
      <c r="AF34" s="71"/>
      <c r="AG34" s="71"/>
      <c r="AH34" s="71"/>
      <c r="AI34" s="71"/>
      <c r="AJ34" s="71"/>
    </row>
    <row r="35" spans="1:36" ht="39.950000000000003" customHeight="1" x14ac:dyDescent="0.25">
      <c r="A35" s="310"/>
      <c r="B35" s="312"/>
      <c r="C35" s="82">
        <v>60</v>
      </c>
      <c r="D35" s="90" t="s">
        <v>572</v>
      </c>
      <c r="E35" s="91" t="s">
        <v>511</v>
      </c>
      <c r="F35" s="38" t="s">
        <v>597</v>
      </c>
      <c r="G35" s="110">
        <f>GESTOR!J35</f>
        <v>605</v>
      </c>
      <c r="H35" s="171">
        <f t="shared" si="1"/>
        <v>302</v>
      </c>
      <c r="I35" s="167">
        <f t="shared" si="2"/>
        <v>5</v>
      </c>
      <c r="J35" s="167">
        <f t="shared" si="3"/>
        <v>297</v>
      </c>
      <c r="K35" s="172">
        <f t="shared" si="4"/>
        <v>302</v>
      </c>
      <c r="L35" s="173">
        <f t="shared" si="5"/>
        <v>0</v>
      </c>
      <c r="M35" s="173">
        <f t="shared" si="6"/>
        <v>302</v>
      </c>
      <c r="N35" s="175">
        <f t="shared" si="7"/>
        <v>302</v>
      </c>
      <c r="O35" s="176">
        <f t="shared" si="8"/>
        <v>0</v>
      </c>
      <c r="P35" s="176">
        <f t="shared" si="9"/>
        <v>302</v>
      </c>
      <c r="Q35" s="179">
        <f t="shared" si="10"/>
        <v>302</v>
      </c>
      <c r="R35" s="180">
        <f t="shared" si="11"/>
        <v>0</v>
      </c>
      <c r="S35" s="181">
        <f t="shared" si="12"/>
        <v>302</v>
      </c>
      <c r="T35" s="185">
        <f t="shared" si="13"/>
        <v>1210</v>
      </c>
      <c r="U35" s="190">
        <f>GESTOR!N35</f>
        <v>0</v>
      </c>
      <c r="V35" s="190">
        <f t="shared" si="14"/>
        <v>5</v>
      </c>
      <c r="W35" s="186">
        <f t="shared" si="15"/>
        <v>1205</v>
      </c>
      <c r="X35" s="9">
        <v>285.95999999999998</v>
      </c>
      <c r="Y35" s="9">
        <f t="shared" si="0"/>
        <v>173005.8</v>
      </c>
      <c r="Z35" s="71">
        <v>5</v>
      </c>
      <c r="AA35" s="71"/>
      <c r="AB35" s="71"/>
      <c r="AC35" s="71"/>
      <c r="AD35" s="71"/>
      <c r="AE35" s="71"/>
      <c r="AF35" s="71"/>
      <c r="AG35" s="71"/>
      <c r="AH35" s="71"/>
      <c r="AI35" s="71"/>
      <c r="AJ35" s="71"/>
    </row>
    <row r="36" spans="1:36" ht="39.950000000000003" customHeight="1" x14ac:dyDescent="0.25">
      <c r="A36" s="310"/>
      <c r="B36" s="312"/>
      <c r="C36" s="82">
        <v>61</v>
      </c>
      <c r="D36" s="90" t="s">
        <v>573</v>
      </c>
      <c r="E36" s="91" t="s">
        <v>512</v>
      </c>
      <c r="F36" s="38" t="s">
        <v>597</v>
      </c>
      <c r="G36" s="110">
        <f>GESTOR!J36</f>
        <v>98</v>
      </c>
      <c r="H36" s="171">
        <f t="shared" si="1"/>
        <v>49</v>
      </c>
      <c r="I36" s="167">
        <f t="shared" si="2"/>
        <v>0</v>
      </c>
      <c r="J36" s="167">
        <f t="shared" si="3"/>
        <v>49</v>
      </c>
      <c r="K36" s="172">
        <f t="shared" si="4"/>
        <v>49</v>
      </c>
      <c r="L36" s="173">
        <f t="shared" si="5"/>
        <v>0</v>
      </c>
      <c r="M36" s="173">
        <f t="shared" si="6"/>
        <v>49</v>
      </c>
      <c r="N36" s="175">
        <f t="shared" si="7"/>
        <v>49</v>
      </c>
      <c r="O36" s="176">
        <f t="shared" si="8"/>
        <v>0</v>
      </c>
      <c r="P36" s="176">
        <f t="shared" si="9"/>
        <v>49</v>
      </c>
      <c r="Q36" s="179">
        <f t="shared" si="10"/>
        <v>49</v>
      </c>
      <c r="R36" s="180">
        <f t="shared" si="11"/>
        <v>0</v>
      </c>
      <c r="S36" s="181">
        <f t="shared" si="12"/>
        <v>49</v>
      </c>
      <c r="T36" s="185">
        <f t="shared" si="13"/>
        <v>196</v>
      </c>
      <c r="U36" s="190">
        <f>GESTOR!N36</f>
        <v>0</v>
      </c>
      <c r="V36" s="190">
        <f t="shared" si="14"/>
        <v>0</v>
      </c>
      <c r="W36" s="186">
        <f t="shared" si="15"/>
        <v>196</v>
      </c>
      <c r="X36" s="9">
        <v>652.70000000000005</v>
      </c>
      <c r="Y36" s="9">
        <f t="shared" ref="Y36:Y58" si="16">X36*G36</f>
        <v>63964.600000000006</v>
      </c>
      <c r="Z36" s="71"/>
      <c r="AA36" s="71"/>
      <c r="AB36" s="71"/>
      <c r="AC36" s="71"/>
      <c r="AD36" s="71"/>
      <c r="AE36" s="71"/>
      <c r="AF36" s="71"/>
      <c r="AG36" s="71"/>
      <c r="AH36" s="71"/>
      <c r="AI36" s="71"/>
      <c r="AJ36" s="71"/>
    </row>
    <row r="37" spans="1:36" ht="39.950000000000003" customHeight="1" x14ac:dyDescent="0.25">
      <c r="A37" s="310"/>
      <c r="B37" s="312"/>
      <c r="C37" s="82">
        <v>62</v>
      </c>
      <c r="D37" s="92" t="s">
        <v>574</v>
      </c>
      <c r="E37" s="91" t="s">
        <v>513</v>
      </c>
      <c r="F37" s="38" t="s">
        <v>597</v>
      </c>
      <c r="G37" s="110">
        <f>GESTOR!J37</f>
        <v>62</v>
      </c>
      <c r="H37" s="171">
        <f t="shared" si="1"/>
        <v>31</v>
      </c>
      <c r="I37" s="167">
        <f t="shared" si="2"/>
        <v>0</v>
      </c>
      <c r="J37" s="167">
        <f t="shared" si="3"/>
        <v>31</v>
      </c>
      <c r="K37" s="172">
        <f t="shared" si="4"/>
        <v>31</v>
      </c>
      <c r="L37" s="173">
        <f t="shared" si="5"/>
        <v>0</v>
      </c>
      <c r="M37" s="173">
        <f t="shared" si="6"/>
        <v>31</v>
      </c>
      <c r="N37" s="175">
        <f t="shared" si="7"/>
        <v>31</v>
      </c>
      <c r="O37" s="176">
        <f t="shared" si="8"/>
        <v>0</v>
      </c>
      <c r="P37" s="176">
        <f t="shared" si="9"/>
        <v>31</v>
      </c>
      <c r="Q37" s="179">
        <f t="shared" si="10"/>
        <v>31</v>
      </c>
      <c r="R37" s="180">
        <f t="shared" si="11"/>
        <v>0</v>
      </c>
      <c r="S37" s="181">
        <f t="shared" si="12"/>
        <v>31</v>
      </c>
      <c r="T37" s="185">
        <f t="shared" si="13"/>
        <v>124</v>
      </c>
      <c r="U37" s="190">
        <f>GESTOR!N37</f>
        <v>0</v>
      </c>
      <c r="V37" s="190">
        <f t="shared" si="14"/>
        <v>0</v>
      </c>
      <c r="W37" s="186">
        <f t="shared" si="15"/>
        <v>124</v>
      </c>
      <c r="X37" s="9">
        <v>646.72</v>
      </c>
      <c r="Y37" s="9">
        <f t="shared" si="16"/>
        <v>40096.639999999999</v>
      </c>
      <c r="Z37" s="71"/>
      <c r="AA37" s="71"/>
      <c r="AB37" s="71"/>
      <c r="AC37" s="71"/>
      <c r="AD37" s="71"/>
      <c r="AE37" s="71"/>
      <c r="AF37" s="71"/>
      <c r="AG37" s="71"/>
      <c r="AH37" s="71"/>
      <c r="AI37" s="71"/>
      <c r="AJ37" s="71"/>
    </row>
    <row r="38" spans="1:36" ht="39.950000000000003" customHeight="1" x14ac:dyDescent="0.25">
      <c r="A38" s="310"/>
      <c r="B38" s="312"/>
      <c r="C38" s="82">
        <v>63</v>
      </c>
      <c r="D38" s="89" t="s">
        <v>575</v>
      </c>
      <c r="E38" s="87" t="s">
        <v>514</v>
      </c>
      <c r="F38" s="38" t="s">
        <v>597</v>
      </c>
      <c r="G38" s="110">
        <f>GESTOR!J38</f>
        <v>54</v>
      </c>
      <c r="H38" s="171">
        <f t="shared" si="1"/>
        <v>27</v>
      </c>
      <c r="I38" s="167">
        <f t="shared" si="2"/>
        <v>2</v>
      </c>
      <c r="J38" s="167">
        <f t="shared" si="3"/>
        <v>25</v>
      </c>
      <c r="K38" s="172">
        <f t="shared" si="4"/>
        <v>27</v>
      </c>
      <c r="L38" s="173">
        <f t="shared" si="5"/>
        <v>0</v>
      </c>
      <c r="M38" s="173">
        <f t="shared" si="6"/>
        <v>27</v>
      </c>
      <c r="N38" s="175">
        <f t="shared" si="7"/>
        <v>27</v>
      </c>
      <c r="O38" s="176">
        <f t="shared" si="8"/>
        <v>0</v>
      </c>
      <c r="P38" s="176">
        <f t="shared" si="9"/>
        <v>27</v>
      </c>
      <c r="Q38" s="179">
        <f t="shared" si="10"/>
        <v>27</v>
      </c>
      <c r="R38" s="180">
        <f t="shared" si="11"/>
        <v>0</v>
      </c>
      <c r="S38" s="181">
        <f t="shared" si="12"/>
        <v>27</v>
      </c>
      <c r="T38" s="185">
        <f t="shared" si="13"/>
        <v>108</v>
      </c>
      <c r="U38" s="190">
        <f>GESTOR!N38</f>
        <v>0</v>
      </c>
      <c r="V38" s="190">
        <f t="shared" si="14"/>
        <v>2</v>
      </c>
      <c r="W38" s="186">
        <f t="shared" si="15"/>
        <v>106</v>
      </c>
      <c r="X38" s="9">
        <v>1144.82</v>
      </c>
      <c r="Y38" s="9">
        <f t="shared" si="16"/>
        <v>61820.28</v>
      </c>
      <c r="Z38" s="71">
        <v>2</v>
      </c>
      <c r="AA38" s="71"/>
      <c r="AB38" s="71"/>
      <c r="AC38" s="71"/>
      <c r="AD38" s="71"/>
      <c r="AE38" s="71"/>
      <c r="AF38" s="71"/>
      <c r="AG38" s="71"/>
      <c r="AH38" s="71"/>
      <c r="AI38" s="71"/>
      <c r="AJ38" s="71"/>
    </row>
    <row r="39" spans="1:36" ht="39.950000000000003" customHeight="1" x14ac:dyDescent="0.25">
      <c r="A39" s="310"/>
      <c r="B39" s="312"/>
      <c r="C39" s="82">
        <v>64</v>
      </c>
      <c r="D39" s="90" t="s">
        <v>576</v>
      </c>
      <c r="E39" s="91" t="s">
        <v>515</v>
      </c>
      <c r="F39" s="38" t="s">
        <v>597</v>
      </c>
      <c r="G39" s="110">
        <f>GESTOR!J39</f>
        <v>95</v>
      </c>
      <c r="H39" s="171">
        <f t="shared" si="1"/>
        <v>47</v>
      </c>
      <c r="I39" s="167">
        <f t="shared" si="2"/>
        <v>1</v>
      </c>
      <c r="J39" s="167">
        <f t="shared" si="3"/>
        <v>46</v>
      </c>
      <c r="K39" s="172">
        <f t="shared" si="4"/>
        <v>47</v>
      </c>
      <c r="L39" s="173">
        <f t="shared" si="5"/>
        <v>0</v>
      </c>
      <c r="M39" s="173">
        <f t="shared" si="6"/>
        <v>47</v>
      </c>
      <c r="N39" s="175">
        <f t="shared" si="7"/>
        <v>47</v>
      </c>
      <c r="O39" s="176">
        <f t="shared" si="8"/>
        <v>0</v>
      </c>
      <c r="P39" s="176">
        <f t="shared" si="9"/>
        <v>47</v>
      </c>
      <c r="Q39" s="179">
        <f t="shared" si="10"/>
        <v>47</v>
      </c>
      <c r="R39" s="180">
        <f t="shared" si="11"/>
        <v>0</v>
      </c>
      <c r="S39" s="181">
        <f t="shared" si="12"/>
        <v>47</v>
      </c>
      <c r="T39" s="185">
        <f t="shared" si="13"/>
        <v>190</v>
      </c>
      <c r="U39" s="190">
        <f>GESTOR!N39</f>
        <v>0</v>
      </c>
      <c r="V39" s="190">
        <f t="shared" si="14"/>
        <v>1</v>
      </c>
      <c r="W39" s="186">
        <f t="shared" si="15"/>
        <v>189</v>
      </c>
      <c r="X39" s="9">
        <v>2771.79</v>
      </c>
      <c r="Y39" s="9">
        <f t="shared" si="16"/>
        <v>263320.05</v>
      </c>
      <c r="Z39" s="71">
        <v>1</v>
      </c>
      <c r="AA39" s="71"/>
      <c r="AB39" s="71"/>
      <c r="AC39" s="71"/>
      <c r="AD39" s="71"/>
      <c r="AE39" s="71"/>
      <c r="AF39" s="71"/>
      <c r="AG39" s="71"/>
      <c r="AH39" s="71"/>
      <c r="AI39" s="71"/>
      <c r="AJ39" s="71"/>
    </row>
    <row r="40" spans="1:36" ht="39.950000000000003" customHeight="1" x14ac:dyDescent="0.25">
      <c r="A40" s="310"/>
      <c r="B40" s="313"/>
      <c r="C40" s="82">
        <v>65</v>
      </c>
      <c r="D40" s="90" t="s">
        <v>577</v>
      </c>
      <c r="E40" s="91" t="s">
        <v>516</v>
      </c>
      <c r="F40" s="38" t="s">
        <v>597</v>
      </c>
      <c r="G40" s="110">
        <f>GESTOR!J40</f>
        <v>88</v>
      </c>
      <c r="H40" s="171">
        <f t="shared" si="1"/>
        <v>44</v>
      </c>
      <c r="I40" s="167">
        <f t="shared" si="2"/>
        <v>0</v>
      </c>
      <c r="J40" s="167">
        <f t="shared" si="3"/>
        <v>44</v>
      </c>
      <c r="K40" s="172">
        <f t="shared" si="4"/>
        <v>44</v>
      </c>
      <c r="L40" s="173">
        <f t="shared" si="5"/>
        <v>0</v>
      </c>
      <c r="M40" s="173">
        <f t="shared" si="6"/>
        <v>44</v>
      </c>
      <c r="N40" s="175">
        <f t="shared" si="7"/>
        <v>44</v>
      </c>
      <c r="O40" s="176">
        <f t="shared" si="8"/>
        <v>0</v>
      </c>
      <c r="P40" s="176">
        <f t="shared" si="9"/>
        <v>44</v>
      </c>
      <c r="Q40" s="179">
        <f t="shared" si="10"/>
        <v>44</v>
      </c>
      <c r="R40" s="180">
        <f t="shared" si="11"/>
        <v>0</v>
      </c>
      <c r="S40" s="181">
        <f t="shared" si="12"/>
        <v>44</v>
      </c>
      <c r="T40" s="185">
        <f t="shared" si="13"/>
        <v>176</v>
      </c>
      <c r="U40" s="190">
        <f>GESTOR!N40</f>
        <v>0</v>
      </c>
      <c r="V40" s="190">
        <f t="shared" si="14"/>
        <v>0</v>
      </c>
      <c r="W40" s="186">
        <f t="shared" si="15"/>
        <v>176</v>
      </c>
      <c r="X40" s="9">
        <v>1058.8599999999999</v>
      </c>
      <c r="Y40" s="9">
        <f t="shared" si="16"/>
        <v>93179.68</v>
      </c>
      <c r="Z40" s="71"/>
      <c r="AA40" s="71"/>
      <c r="AB40" s="71"/>
      <c r="AC40" s="71"/>
      <c r="AD40" s="71"/>
      <c r="AE40" s="71"/>
      <c r="AF40" s="71"/>
      <c r="AG40" s="71"/>
      <c r="AH40" s="71"/>
      <c r="AI40" s="71"/>
      <c r="AJ40" s="71"/>
    </row>
    <row r="41" spans="1:36" ht="54.4" customHeight="1" x14ac:dyDescent="0.25">
      <c r="A41" s="75">
        <v>21</v>
      </c>
      <c r="B41" s="76" t="s">
        <v>520</v>
      </c>
      <c r="C41" s="77">
        <v>68</v>
      </c>
      <c r="D41" s="95" t="s">
        <v>578</v>
      </c>
      <c r="E41" s="94" t="s">
        <v>518</v>
      </c>
      <c r="F41" s="38" t="s">
        <v>597</v>
      </c>
      <c r="G41" s="110">
        <f>GESTOR!J41</f>
        <v>94</v>
      </c>
      <c r="H41" s="171">
        <f t="shared" si="1"/>
        <v>47</v>
      </c>
      <c r="I41" s="167">
        <f t="shared" si="2"/>
        <v>5</v>
      </c>
      <c r="J41" s="167">
        <f t="shared" si="3"/>
        <v>42</v>
      </c>
      <c r="K41" s="172">
        <f t="shared" si="4"/>
        <v>47</v>
      </c>
      <c r="L41" s="173">
        <f t="shared" si="5"/>
        <v>0</v>
      </c>
      <c r="M41" s="173">
        <f t="shared" si="6"/>
        <v>47</v>
      </c>
      <c r="N41" s="175">
        <f t="shared" si="7"/>
        <v>47</v>
      </c>
      <c r="O41" s="176">
        <f t="shared" si="8"/>
        <v>0</v>
      </c>
      <c r="P41" s="176">
        <f t="shared" si="9"/>
        <v>47</v>
      </c>
      <c r="Q41" s="179">
        <f t="shared" si="10"/>
        <v>47</v>
      </c>
      <c r="R41" s="180">
        <f t="shared" si="11"/>
        <v>0</v>
      </c>
      <c r="S41" s="181">
        <f t="shared" si="12"/>
        <v>47</v>
      </c>
      <c r="T41" s="185">
        <f t="shared" si="13"/>
        <v>188</v>
      </c>
      <c r="U41" s="190">
        <f>GESTOR!N41</f>
        <v>0</v>
      </c>
      <c r="V41" s="190">
        <f t="shared" si="14"/>
        <v>5</v>
      </c>
      <c r="W41" s="186">
        <f t="shared" si="15"/>
        <v>183</v>
      </c>
      <c r="X41" s="9">
        <v>56.81</v>
      </c>
      <c r="Y41" s="9">
        <f t="shared" si="16"/>
        <v>5340.14</v>
      </c>
      <c r="Z41" s="71">
        <v>5</v>
      </c>
      <c r="AA41" s="71"/>
      <c r="AB41" s="71"/>
      <c r="AC41" s="71"/>
      <c r="AD41" s="71"/>
      <c r="AE41" s="71"/>
      <c r="AF41" s="71"/>
      <c r="AG41" s="71"/>
      <c r="AH41" s="71"/>
      <c r="AI41" s="71"/>
      <c r="AJ41" s="71"/>
    </row>
    <row r="42" spans="1:36" ht="39.950000000000003" customHeight="1" x14ac:dyDescent="0.25">
      <c r="A42" s="309">
        <v>23</v>
      </c>
      <c r="B42" s="311" t="s">
        <v>520</v>
      </c>
      <c r="C42" s="82">
        <v>75</v>
      </c>
      <c r="D42" s="83" t="s">
        <v>579</v>
      </c>
      <c r="E42" s="84" t="s">
        <v>521</v>
      </c>
      <c r="F42" s="38" t="s">
        <v>597</v>
      </c>
      <c r="G42" s="110">
        <f>GESTOR!J42</f>
        <v>119</v>
      </c>
      <c r="H42" s="171">
        <f t="shared" si="1"/>
        <v>59</v>
      </c>
      <c r="I42" s="167">
        <f t="shared" si="2"/>
        <v>5</v>
      </c>
      <c r="J42" s="167">
        <f t="shared" si="3"/>
        <v>54</v>
      </c>
      <c r="K42" s="172">
        <f t="shared" si="4"/>
        <v>59</v>
      </c>
      <c r="L42" s="173">
        <f t="shared" si="5"/>
        <v>0</v>
      </c>
      <c r="M42" s="173">
        <f t="shared" si="6"/>
        <v>59</v>
      </c>
      <c r="N42" s="175">
        <f t="shared" si="7"/>
        <v>59</v>
      </c>
      <c r="O42" s="176">
        <f t="shared" si="8"/>
        <v>0</v>
      </c>
      <c r="P42" s="176">
        <f t="shared" si="9"/>
        <v>59</v>
      </c>
      <c r="Q42" s="179">
        <f t="shared" si="10"/>
        <v>59</v>
      </c>
      <c r="R42" s="180">
        <f t="shared" si="11"/>
        <v>0</v>
      </c>
      <c r="S42" s="181">
        <f t="shared" si="12"/>
        <v>59</v>
      </c>
      <c r="T42" s="185">
        <f t="shared" si="13"/>
        <v>238</v>
      </c>
      <c r="U42" s="190">
        <f>GESTOR!N42</f>
        <v>0</v>
      </c>
      <c r="V42" s="190">
        <f t="shared" si="14"/>
        <v>5</v>
      </c>
      <c r="W42" s="186">
        <f t="shared" si="15"/>
        <v>233</v>
      </c>
      <c r="X42" s="9">
        <v>13.87</v>
      </c>
      <c r="Y42" s="9">
        <f t="shared" si="16"/>
        <v>1650.53</v>
      </c>
      <c r="Z42" s="71">
        <v>5</v>
      </c>
      <c r="AA42" s="71"/>
      <c r="AB42" s="71"/>
      <c r="AC42" s="71"/>
      <c r="AD42" s="71"/>
      <c r="AE42" s="71"/>
      <c r="AF42" s="71"/>
      <c r="AG42" s="71"/>
      <c r="AH42" s="71"/>
      <c r="AI42" s="71"/>
      <c r="AJ42" s="71"/>
    </row>
    <row r="43" spans="1:36" ht="39.950000000000003" customHeight="1" x14ac:dyDescent="0.25">
      <c r="A43" s="310"/>
      <c r="B43" s="312"/>
      <c r="C43" s="82">
        <v>76</v>
      </c>
      <c r="D43" s="83" t="s">
        <v>580</v>
      </c>
      <c r="E43" s="84" t="s">
        <v>523</v>
      </c>
      <c r="F43" s="38" t="s">
        <v>597</v>
      </c>
      <c r="G43" s="110">
        <f>GESTOR!J43</f>
        <v>43</v>
      </c>
      <c r="H43" s="171">
        <f t="shared" si="1"/>
        <v>21</v>
      </c>
      <c r="I43" s="167">
        <f t="shared" si="2"/>
        <v>5</v>
      </c>
      <c r="J43" s="167">
        <f t="shared" si="3"/>
        <v>16</v>
      </c>
      <c r="K43" s="172">
        <f t="shared" si="4"/>
        <v>21</v>
      </c>
      <c r="L43" s="173">
        <f t="shared" si="5"/>
        <v>0</v>
      </c>
      <c r="M43" s="173">
        <f t="shared" si="6"/>
        <v>21</v>
      </c>
      <c r="N43" s="175">
        <f t="shared" si="7"/>
        <v>21</v>
      </c>
      <c r="O43" s="176">
        <f t="shared" si="8"/>
        <v>0</v>
      </c>
      <c r="P43" s="176">
        <f t="shared" si="9"/>
        <v>21</v>
      </c>
      <c r="Q43" s="179">
        <f t="shared" si="10"/>
        <v>21</v>
      </c>
      <c r="R43" s="180">
        <f t="shared" si="11"/>
        <v>0</v>
      </c>
      <c r="S43" s="181">
        <f t="shared" si="12"/>
        <v>21</v>
      </c>
      <c r="T43" s="185">
        <f t="shared" si="13"/>
        <v>86</v>
      </c>
      <c r="U43" s="190">
        <f>GESTOR!N43</f>
        <v>0</v>
      </c>
      <c r="V43" s="190">
        <f t="shared" si="14"/>
        <v>5</v>
      </c>
      <c r="W43" s="186">
        <f t="shared" si="15"/>
        <v>81</v>
      </c>
      <c r="X43" s="9">
        <v>24.91</v>
      </c>
      <c r="Y43" s="9">
        <f t="shared" si="16"/>
        <v>1071.1300000000001</v>
      </c>
      <c r="Z43" s="71">
        <v>5</v>
      </c>
      <c r="AA43" s="71"/>
      <c r="AB43" s="71"/>
      <c r="AC43" s="71"/>
      <c r="AD43" s="71"/>
      <c r="AE43" s="71"/>
      <c r="AF43" s="71"/>
      <c r="AG43" s="71"/>
      <c r="AH43" s="71"/>
      <c r="AI43" s="71"/>
      <c r="AJ43" s="71"/>
    </row>
    <row r="44" spans="1:36" ht="39.950000000000003" customHeight="1" x14ac:dyDescent="0.25">
      <c r="A44" s="310"/>
      <c r="B44" s="313"/>
      <c r="C44" s="82">
        <v>77</v>
      </c>
      <c r="D44" s="83" t="s">
        <v>581</v>
      </c>
      <c r="E44" s="84" t="s">
        <v>523</v>
      </c>
      <c r="F44" s="38" t="s">
        <v>597</v>
      </c>
      <c r="G44" s="110">
        <f>GESTOR!J44</f>
        <v>116</v>
      </c>
      <c r="H44" s="171">
        <f t="shared" si="1"/>
        <v>58</v>
      </c>
      <c r="I44" s="167">
        <f t="shared" si="2"/>
        <v>0</v>
      </c>
      <c r="J44" s="167">
        <f t="shared" si="3"/>
        <v>58</v>
      </c>
      <c r="K44" s="172">
        <f t="shared" si="4"/>
        <v>58</v>
      </c>
      <c r="L44" s="173">
        <f t="shared" si="5"/>
        <v>0</v>
      </c>
      <c r="M44" s="173">
        <f t="shared" si="6"/>
        <v>58</v>
      </c>
      <c r="N44" s="175">
        <f t="shared" si="7"/>
        <v>58</v>
      </c>
      <c r="O44" s="176">
        <f t="shared" si="8"/>
        <v>0</v>
      </c>
      <c r="P44" s="176">
        <f t="shared" si="9"/>
        <v>58</v>
      </c>
      <c r="Q44" s="179">
        <f t="shared" si="10"/>
        <v>58</v>
      </c>
      <c r="R44" s="180">
        <f t="shared" si="11"/>
        <v>0</v>
      </c>
      <c r="S44" s="181">
        <f t="shared" si="12"/>
        <v>58</v>
      </c>
      <c r="T44" s="185">
        <f t="shared" si="13"/>
        <v>232</v>
      </c>
      <c r="U44" s="190">
        <f>GESTOR!N44</f>
        <v>0</v>
      </c>
      <c r="V44" s="190">
        <f t="shared" si="14"/>
        <v>0</v>
      </c>
      <c r="W44" s="186">
        <f t="shared" si="15"/>
        <v>232</v>
      </c>
      <c r="X44" s="9">
        <v>27.94</v>
      </c>
      <c r="Y44" s="9">
        <f t="shared" si="16"/>
        <v>3241.04</v>
      </c>
      <c r="Z44" s="71"/>
      <c r="AA44" s="71"/>
      <c r="AB44" s="71"/>
      <c r="AC44" s="71"/>
      <c r="AD44" s="71"/>
      <c r="AE44" s="71"/>
      <c r="AF44" s="71"/>
      <c r="AG44" s="71"/>
      <c r="AH44" s="71"/>
      <c r="AI44" s="71"/>
      <c r="AJ44" s="71"/>
    </row>
    <row r="45" spans="1:36" ht="31.9" customHeight="1" x14ac:dyDescent="0.25">
      <c r="A45" s="75">
        <v>24</v>
      </c>
      <c r="B45" s="76" t="s">
        <v>526</v>
      </c>
      <c r="C45" s="77">
        <v>78</v>
      </c>
      <c r="D45" s="96" t="s">
        <v>582</v>
      </c>
      <c r="E45" s="68" t="s">
        <v>527</v>
      </c>
      <c r="F45" s="38" t="s">
        <v>597</v>
      </c>
      <c r="G45" s="110">
        <f>GESTOR!J45</f>
        <v>37</v>
      </c>
      <c r="H45" s="171">
        <f t="shared" si="1"/>
        <v>18</v>
      </c>
      <c r="I45" s="167">
        <f t="shared" si="2"/>
        <v>0</v>
      </c>
      <c r="J45" s="167">
        <f t="shared" si="3"/>
        <v>18</v>
      </c>
      <c r="K45" s="172">
        <f t="shared" si="4"/>
        <v>18</v>
      </c>
      <c r="L45" s="173">
        <f t="shared" si="5"/>
        <v>0</v>
      </c>
      <c r="M45" s="173">
        <f t="shared" si="6"/>
        <v>18</v>
      </c>
      <c r="N45" s="175">
        <f t="shared" si="7"/>
        <v>18</v>
      </c>
      <c r="O45" s="176">
        <f t="shared" si="8"/>
        <v>0</v>
      </c>
      <c r="P45" s="176">
        <f t="shared" si="9"/>
        <v>18</v>
      </c>
      <c r="Q45" s="179">
        <f t="shared" si="10"/>
        <v>18</v>
      </c>
      <c r="R45" s="180">
        <f t="shared" si="11"/>
        <v>0</v>
      </c>
      <c r="S45" s="181">
        <f t="shared" si="12"/>
        <v>18</v>
      </c>
      <c r="T45" s="185">
        <f t="shared" si="13"/>
        <v>74</v>
      </c>
      <c r="U45" s="190">
        <f>GESTOR!N45</f>
        <v>0</v>
      </c>
      <c r="V45" s="190">
        <f t="shared" si="14"/>
        <v>0</v>
      </c>
      <c r="W45" s="186">
        <f t="shared" si="15"/>
        <v>74</v>
      </c>
      <c r="X45" s="9">
        <v>250</v>
      </c>
      <c r="Y45" s="9">
        <f t="shared" si="16"/>
        <v>9250</v>
      </c>
      <c r="Z45" s="71"/>
      <c r="AA45" s="71"/>
      <c r="AB45" s="71"/>
      <c r="AC45" s="71"/>
      <c r="AD45" s="71"/>
      <c r="AE45" s="71"/>
      <c r="AF45" s="71"/>
      <c r="AG45" s="71"/>
      <c r="AH45" s="71"/>
      <c r="AI45" s="71"/>
      <c r="AJ45" s="71"/>
    </row>
    <row r="46" spans="1:36" ht="39.950000000000003" customHeight="1" x14ac:dyDescent="0.25">
      <c r="A46" s="309">
        <v>30</v>
      </c>
      <c r="B46" s="311" t="s">
        <v>528</v>
      </c>
      <c r="C46" s="82">
        <v>84</v>
      </c>
      <c r="D46" s="92" t="s">
        <v>583</v>
      </c>
      <c r="E46" s="91" t="s">
        <v>529</v>
      </c>
      <c r="F46" s="38" t="s">
        <v>597</v>
      </c>
      <c r="G46" s="110">
        <f>GESTOR!J46</f>
        <v>3</v>
      </c>
      <c r="H46" s="171">
        <f t="shared" si="1"/>
        <v>1</v>
      </c>
      <c r="I46" s="167">
        <f t="shared" si="2"/>
        <v>0</v>
      </c>
      <c r="J46" s="167">
        <f t="shared" si="3"/>
        <v>1</v>
      </c>
      <c r="K46" s="172">
        <f t="shared" si="4"/>
        <v>1</v>
      </c>
      <c r="L46" s="173">
        <f t="shared" si="5"/>
        <v>0</v>
      </c>
      <c r="M46" s="173">
        <f t="shared" si="6"/>
        <v>1</v>
      </c>
      <c r="N46" s="175">
        <f t="shared" si="7"/>
        <v>1</v>
      </c>
      <c r="O46" s="176">
        <f t="shared" si="8"/>
        <v>0</v>
      </c>
      <c r="P46" s="176">
        <f t="shared" si="9"/>
        <v>1</v>
      </c>
      <c r="Q46" s="179">
        <f t="shared" si="10"/>
        <v>1</v>
      </c>
      <c r="R46" s="180">
        <f t="shared" si="11"/>
        <v>0</v>
      </c>
      <c r="S46" s="181">
        <f t="shared" si="12"/>
        <v>1</v>
      </c>
      <c r="T46" s="185">
        <f t="shared" si="13"/>
        <v>6</v>
      </c>
      <c r="U46" s="190">
        <f>GESTOR!N46</f>
        <v>0</v>
      </c>
      <c r="V46" s="190">
        <f t="shared" si="14"/>
        <v>0</v>
      </c>
      <c r="W46" s="186">
        <f t="shared" si="15"/>
        <v>6</v>
      </c>
      <c r="X46" s="9">
        <v>1357.6</v>
      </c>
      <c r="Y46" s="9">
        <f t="shared" si="16"/>
        <v>4072.7999999999997</v>
      </c>
      <c r="Z46" s="71"/>
      <c r="AA46" s="71"/>
      <c r="AB46" s="71"/>
      <c r="AC46" s="71"/>
      <c r="AD46" s="71"/>
      <c r="AE46" s="71"/>
      <c r="AF46" s="71"/>
      <c r="AG46" s="71"/>
      <c r="AH46" s="71"/>
      <c r="AI46" s="71"/>
      <c r="AJ46" s="71"/>
    </row>
    <row r="47" spans="1:36" ht="39.950000000000003" customHeight="1" x14ac:dyDescent="0.25">
      <c r="A47" s="310"/>
      <c r="B47" s="312"/>
      <c r="C47" s="82">
        <v>85</v>
      </c>
      <c r="D47" s="92" t="s">
        <v>584</v>
      </c>
      <c r="E47" s="91" t="s">
        <v>529</v>
      </c>
      <c r="F47" s="38" t="s">
        <v>597</v>
      </c>
      <c r="G47" s="110">
        <f>GESTOR!J47</f>
        <v>3</v>
      </c>
      <c r="H47" s="171">
        <f t="shared" si="1"/>
        <v>1</v>
      </c>
      <c r="I47" s="167">
        <f t="shared" si="2"/>
        <v>0</v>
      </c>
      <c r="J47" s="167">
        <f t="shared" si="3"/>
        <v>1</v>
      </c>
      <c r="K47" s="172">
        <f t="shared" si="4"/>
        <v>1</v>
      </c>
      <c r="L47" s="173">
        <f t="shared" si="5"/>
        <v>0</v>
      </c>
      <c r="M47" s="173">
        <f t="shared" si="6"/>
        <v>1</v>
      </c>
      <c r="N47" s="175">
        <f t="shared" si="7"/>
        <v>1</v>
      </c>
      <c r="O47" s="176">
        <f t="shared" si="8"/>
        <v>0</v>
      </c>
      <c r="P47" s="176">
        <f t="shared" si="9"/>
        <v>1</v>
      </c>
      <c r="Q47" s="179">
        <f t="shared" si="10"/>
        <v>1</v>
      </c>
      <c r="R47" s="180">
        <f t="shared" si="11"/>
        <v>0</v>
      </c>
      <c r="S47" s="181">
        <f t="shared" si="12"/>
        <v>1</v>
      </c>
      <c r="T47" s="185">
        <f t="shared" si="13"/>
        <v>6</v>
      </c>
      <c r="U47" s="190">
        <f>GESTOR!N47</f>
        <v>0</v>
      </c>
      <c r="V47" s="190">
        <f t="shared" si="14"/>
        <v>0</v>
      </c>
      <c r="W47" s="186">
        <f t="shared" si="15"/>
        <v>6</v>
      </c>
      <c r="X47" s="9">
        <v>1413.46</v>
      </c>
      <c r="Y47" s="9">
        <f t="shared" si="16"/>
        <v>4240.38</v>
      </c>
      <c r="Z47" s="71"/>
      <c r="AA47" s="71"/>
      <c r="AB47" s="71"/>
      <c r="AC47" s="71"/>
      <c r="AD47" s="71"/>
      <c r="AE47" s="71"/>
      <c r="AF47" s="71"/>
      <c r="AG47" s="71"/>
      <c r="AH47" s="71"/>
      <c r="AI47" s="71"/>
      <c r="AJ47" s="71"/>
    </row>
    <row r="48" spans="1:36" ht="39.950000000000003" customHeight="1" x14ac:dyDescent="0.25">
      <c r="A48" s="310"/>
      <c r="B48" s="312"/>
      <c r="C48" s="82">
        <v>86</v>
      </c>
      <c r="D48" s="92" t="s">
        <v>585</v>
      </c>
      <c r="E48" s="91" t="s">
        <v>529</v>
      </c>
      <c r="F48" s="38" t="s">
        <v>597</v>
      </c>
      <c r="G48" s="110">
        <f>GESTOR!J48</f>
        <v>3</v>
      </c>
      <c r="H48" s="171">
        <f t="shared" si="1"/>
        <v>1</v>
      </c>
      <c r="I48" s="167">
        <f t="shared" si="2"/>
        <v>0</v>
      </c>
      <c r="J48" s="167">
        <f t="shared" si="3"/>
        <v>1</v>
      </c>
      <c r="K48" s="172">
        <f t="shared" si="4"/>
        <v>1</v>
      </c>
      <c r="L48" s="173">
        <f t="shared" si="5"/>
        <v>0</v>
      </c>
      <c r="M48" s="173">
        <f t="shared" si="6"/>
        <v>1</v>
      </c>
      <c r="N48" s="175">
        <f t="shared" si="7"/>
        <v>1</v>
      </c>
      <c r="O48" s="176">
        <f t="shared" si="8"/>
        <v>0</v>
      </c>
      <c r="P48" s="176">
        <f t="shared" si="9"/>
        <v>1</v>
      </c>
      <c r="Q48" s="179">
        <f t="shared" si="10"/>
        <v>1</v>
      </c>
      <c r="R48" s="180">
        <f t="shared" si="11"/>
        <v>0</v>
      </c>
      <c r="S48" s="181">
        <f t="shared" si="12"/>
        <v>1</v>
      </c>
      <c r="T48" s="185">
        <f t="shared" si="13"/>
        <v>6</v>
      </c>
      <c r="U48" s="190">
        <f>GESTOR!N48</f>
        <v>0</v>
      </c>
      <c r="V48" s="190">
        <f t="shared" si="14"/>
        <v>0</v>
      </c>
      <c r="W48" s="186">
        <f t="shared" si="15"/>
        <v>6</v>
      </c>
      <c r="X48" s="9">
        <v>1452.36</v>
      </c>
      <c r="Y48" s="9">
        <f t="shared" si="16"/>
        <v>4357.08</v>
      </c>
      <c r="Z48" s="71"/>
      <c r="AA48" s="71"/>
      <c r="AB48" s="71"/>
      <c r="AC48" s="71"/>
      <c r="AD48" s="71"/>
      <c r="AE48" s="71"/>
      <c r="AF48" s="71"/>
      <c r="AG48" s="71"/>
      <c r="AH48" s="71"/>
      <c r="AI48" s="71"/>
      <c r="AJ48" s="71"/>
    </row>
    <row r="49" spans="1:36" ht="39.950000000000003" customHeight="1" x14ac:dyDescent="0.25">
      <c r="A49" s="310"/>
      <c r="B49" s="313"/>
      <c r="C49" s="82">
        <v>87</v>
      </c>
      <c r="D49" s="92" t="s">
        <v>586</v>
      </c>
      <c r="E49" s="91" t="s">
        <v>529</v>
      </c>
      <c r="F49" s="38" t="s">
        <v>597</v>
      </c>
      <c r="G49" s="110">
        <f>GESTOR!J49</f>
        <v>5</v>
      </c>
      <c r="H49" s="171">
        <f t="shared" si="1"/>
        <v>2</v>
      </c>
      <c r="I49" s="167">
        <f t="shared" si="2"/>
        <v>0</v>
      </c>
      <c r="J49" s="167">
        <f t="shared" si="3"/>
        <v>2</v>
      </c>
      <c r="K49" s="172">
        <f t="shared" si="4"/>
        <v>2</v>
      </c>
      <c r="L49" s="173">
        <f t="shared" si="5"/>
        <v>0</v>
      </c>
      <c r="M49" s="173">
        <f t="shared" si="6"/>
        <v>2</v>
      </c>
      <c r="N49" s="175">
        <f t="shared" si="7"/>
        <v>2</v>
      </c>
      <c r="O49" s="176">
        <f t="shared" si="8"/>
        <v>0</v>
      </c>
      <c r="P49" s="176">
        <f t="shared" si="9"/>
        <v>2</v>
      </c>
      <c r="Q49" s="179">
        <f t="shared" si="10"/>
        <v>2</v>
      </c>
      <c r="R49" s="180">
        <f t="shared" si="11"/>
        <v>0</v>
      </c>
      <c r="S49" s="181">
        <f t="shared" si="12"/>
        <v>2</v>
      </c>
      <c r="T49" s="185">
        <f t="shared" si="13"/>
        <v>10</v>
      </c>
      <c r="U49" s="190">
        <f>GESTOR!N49</f>
        <v>0</v>
      </c>
      <c r="V49" s="190">
        <f t="shared" si="14"/>
        <v>0</v>
      </c>
      <c r="W49" s="186">
        <f t="shared" si="15"/>
        <v>10</v>
      </c>
      <c r="X49" s="9">
        <v>1462.34</v>
      </c>
      <c r="Y49" s="9">
        <f t="shared" si="16"/>
        <v>7311.7</v>
      </c>
      <c r="Z49" s="71"/>
      <c r="AA49" s="71"/>
      <c r="AB49" s="71"/>
      <c r="AC49" s="71"/>
      <c r="AD49" s="71"/>
      <c r="AE49" s="71"/>
      <c r="AF49" s="71"/>
      <c r="AG49" s="71"/>
      <c r="AH49" s="71"/>
      <c r="AI49" s="71"/>
      <c r="AJ49" s="71"/>
    </row>
    <row r="50" spans="1:36" ht="39.950000000000003" customHeight="1" x14ac:dyDescent="0.25">
      <c r="A50" s="305">
        <v>32</v>
      </c>
      <c r="B50" s="307" t="s">
        <v>532</v>
      </c>
      <c r="C50" s="77">
        <v>89</v>
      </c>
      <c r="D50" s="95" t="s">
        <v>587</v>
      </c>
      <c r="E50" s="94" t="s">
        <v>533</v>
      </c>
      <c r="F50" s="38" t="s">
        <v>597</v>
      </c>
      <c r="G50" s="110">
        <f>GESTOR!J50</f>
        <v>64</v>
      </c>
      <c r="H50" s="171">
        <f t="shared" si="1"/>
        <v>32</v>
      </c>
      <c r="I50" s="167">
        <f t="shared" si="2"/>
        <v>0</v>
      </c>
      <c r="J50" s="167">
        <f t="shared" si="3"/>
        <v>32</v>
      </c>
      <c r="K50" s="172">
        <f t="shared" si="4"/>
        <v>32</v>
      </c>
      <c r="L50" s="173">
        <f t="shared" si="5"/>
        <v>0</v>
      </c>
      <c r="M50" s="173">
        <f t="shared" si="6"/>
        <v>32</v>
      </c>
      <c r="N50" s="175">
        <f t="shared" si="7"/>
        <v>32</v>
      </c>
      <c r="O50" s="176">
        <f t="shared" si="8"/>
        <v>0</v>
      </c>
      <c r="P50" s="176">
        <f t="shared" si="9"/>
        <v>32</v>
      </c>
      <c r="Q50" s="179">
        <f t="shared" si="10"/>
        <v>32</v>
      </c>
      <c r="R50" s="180">
        <f t="shared" si="11"/>
        <v>0</v>
      </c>
      <c r="S50" s="181">
        <f t="shared" si="12"/>
        <v>32</v>
      </c>
      <c r="T50" s="185">
        <f t="shared" si="13"/>
        <v>128</v>
      </c>
      <c r="U50" s="190">
        <f>GESTOR!N50</f>
        <v>0</v>
      </c>
      <c r="V50" s="190">
        <f t="shared" si="14"/>
        <v>0</v>
      </c>
      <c r="W50" s="186">
        <f t="shared" si="15"/>
        <v>128</v>
      </c>
      <c r="X50" s="9">
        <v>68.25</v>
      </c>
      <c r="Y50" s="9">
        <f t="shared" si="16"/>
        <v>4368</v>
      </c>
      <c r="Z50" s="71"/>
      <c r="AA50" s="71"/>
      <c r="AB50" s="71"/>
      <c r="AC50" s="71"/>
      <c r="AD50" s="71"/>
      <c r="AE50" s="71"/>
      <c r="AF50" s="71"/>
      <c r="AG50" s="71"/>
      <c r="AH50" s="71"/>
      <c r="AI50" s="71"/>
      <c r="AJ50" s="71"/>
    </row>
    <row r="51" spans="1:36" ht="39.950000000000003" customHeight="1" x14ac:dyDescent="0.25">
      <c r="A51" s="315"/>
      <c r="B51" s="314"/>
      <c r="C51" s="77">
        <v>90</v>
      </c>
      <c r="D51" s="95" t="s">
        <v>588</v>
      </c>
      <c r="E51" s="94" t="s">
        <v>534</v>
      </c>
      <c r="F51" s="38" t="s">
        <v>597</v>
      </c>
      <c r="G51" s="110">
        <f>GESTOR!J51</f>
        <v>56</v>
      </c>
      <c r="H51" s="171">
        <f t="shared" si="1"/>
        <v>28</v>
      </c>
      <c r="I51" s="167">
        <f t="shared" si="2"/>
        <v>0</v>
      </c>
      <c r="J51" s="167">
        <f t="shared" si="3"/>
        <v>28</v>
      </c>
      <c r="K51" s="172">
        <f t="shared" si="4"/>
        <v>28</v>
      </c>
      <c r="L51" s="173">
        <f t="shared" si="5"/>
        <v>0</v>
      </c>
      <c r="M51" s="173">
        <f t="shared" si="6"/>
        <v>28</v>
      </c>
      <c r="N51" s="175">
        <f t="shared" si="7"/>
        <v>28</v>
      </c>
      <c r="O51" s="176">
        <f t="shared" si="8"/>
        <v>0</v>
      </c>
      <c r="P51" s="176">
        <f t="shared" si="9"/>
        <v>28</v>
      </c>
      <c r="Q51" s="179">
        <f t="shared" si="10"/>
        <v>28</v>
      </c>
      <c r="R51" s="180">
        <f t="shared" si="11"/>
        <v>0</v>
      </c>
      <c r="S51" s="181">
        <f t="shared" si="12"/>
        <v>28</v>
      </c>
      <c r="T51" s="185">
        <f t="shared" si="13"/>
        <v>112</v>
      </c>
      <c r="U51" s="190">
        <f>GESTOR!N51</f>
        <v>0</v>
      </c>
      <c r="V51" s="190">
        <f t="shared" si="14"/>
        <v>0</v>
      </c>
      <c r="W51" s="186">
        <f t="shared" si="15"/>
        <v>112</v>
      </c>
      <c r="X51" s="9">
        <v>72.45</v>
      </c>
      <c r="Y51" s="9">
        <f t="shared" si="16"/>
        <v>4057.2000000000003</v>
      </c>
      <c r="Z51" s="71"/>
      <c r="AA51" s="71"/>
      <c r="AB51" s="71"/>
      <c r="AC51" s="71"/>
      <c r="AD51" s="71"/>
      <c r="AE51" s="71"/>
      <c r="AF51" s="71"/>
      <c r="AG51" s="71"/>
      <c r="AH51" s="71"/>
      <c r="AI51" s="71"/>
      <c r="AJ51" s="71"/>
    </row>
    <row r="52" spans="1:36" ht="39.950000000000003" customHeight="1" x14ac:dyDescent="0.25">
      <c r="A52" s="315"/>
      <c r="B52" s="314"/>
      <c r="C52" s="77">
        <v>91</v>
      </c>
      <c r="D52" s="95" t="s">
        <v>589</v>
      </c>
      <c r="E52" s="94" t="s">
        <v>535</v>
      </c>
      <c r="F52" s="38" t="s">
        <v>597</v>
      </c>
      <c r="G52" s="110">
        <f>GESTOR!J52</f>
        <v>122</v>
      </c>
      <c r="H52" s="171">
        <f t="shared" si="1"/>
        <v>61</v>
      </c>
      <c r="I52" s="167">
        <f t="shared" si="2"/>
        <v>0</v>
      </c>
      <c r="J52" s="167">
        <f t="shared" si="3"/>
        <v>61</v>
      </c>
      <c r="K52" s="172">
        <f t="shared" si="4"/>
        <v>61</v>
      </c>
      <c r="L52" s="173">
        <f t="shared" si="5"/>
        <v>0</v>
      </c>
      <c r="M52" s="173">
        <f t="shared" si="6"/>
        <v>61</v>
      </c>
      <c r="N52" s="175">
        <f t="shared" si="7"/>
        <v>61</v>
      </c>
      <c r="O52" s="176">
        <f t="shared" si="8"/>
        <v>0</v>
      </c>
      <c r="P52" s="176">
        <f t="shared" si="9"/>
        <v>61</v>
      </c>
      <c r="Q52" s="179">
        <f t="shared" si="10"/>
        <v>61</v>
      </c>
      <c r="R52" s="180">
        <f t="shared" si="11"/>
        <v>0</v>
      </c>
      <c r="S52" s="181">
        <f t="shared" si="12"/>
        <v>61</v>
      </c>
      <c r="T52" s="185">
        <f t="shared" si="13"/>
        <v>244</v>
      </c>
      <c r="U52" s="190">
        <f>GESTOR!N52</f>
        <v>0</v>
      </c>
      <c r="V52" s="190">
        <f t="shared" si="14"/>
        <v>0</v>
      </c>
      <c r="W52" s="186">
        <f t="shared" si="15"/>
        <v>244</v>
      </c>
      <c r="X52" s="9">
        <v>71.400000000000006</v>
      </c>
      <c r="Y52" s="9">
        <f t="shared" si="16"/>
        <v>8710.8000000000011</v>
      </c>
      <c r="Z52" s="71"/>
      <c r="AA52" s="71"/>
      <c r="AB52" s="71"/>
      <c r="AC52" s="71"/>
      <c r="AD52" s="71"/>
      <c r="AE52" s="71"/>
      <c r="AF52" s="71"/>
      <c r="AG52" s="71"/>
      <c r="AH52" s="71"/>
      <c r="AI52" s="71"/>
      <c r="AJ52" s="71"/>
    </row>
    <row r="53" spans="1:36" ht="39.950000000000003" customHeight="1" x14ac:dyDescent="0.25">
      <c r="A53" s="315"/>
      <c r="B53" s="314"/>
      <c r="C53" s="77">
        <v>92</v>
      </c>
      <c r="D53" s="95" t="s">
        <v>590</v>
      </c>
      <c r="E53" s="94" t="s">
        <v>536</v>
      </c>
      <c r="F53" s="38" t="s">
        <v>597</v>
      </c>
      <c r="G53" s="110">
        <f>GESTOR!J53</f>
        <v>54</v>
      </c>
      <c r="H53" s="171">
        <f t="shared" si="1"/>
        <v>27</v>
      </c>
      <c r="I53" s="167">
        <f t="shared" si="2"/>
        <v>0</v>
      </c>
      <c r="J53" s="167">
        <f t="shared" si="3"/>
        <v>27</v>
      </c>
      <c r="K53" s="172">
        <f t="shared" si="4"/>
        <v>27</v>
      </c>
      <c r="L53" s="173">
        <f t="shared" si="5"/>
        <v>0</v>
      </c>
      <c r="M53" s="173">
        <f t="shared" si="6"/>
        <v>27</v>
      </c>
      <c r="N53" s="175">
        <f t="shared" si="7"/>
        <v>27</v>
      </c>
      <c r="O53" s="176">
        <f t="shared" si="8"/>
        <v>0</v>
      </c>
      <c r="P53" s="176">
        <f t="shared" si="9"/>
        <v>27</v>
      </c>
      <c r="Q53" s="179">
        <f t="shared" si="10"/>
        <v>27</v>
      </c>
      <c r="R53" s="180">
        <f t="shared" si="11"/>
        <v>0</v>
      </c>
      <c r="S53" s="181">
        <f t="shared" si="12"/>
        <v>27</v>
      </c>
      <c r="T53" s="185">
        <f t="shared" si="13"/>
        <v>108</v>
      </c>
      <c r="U53" s="190">
        <f>GESTOR!N53</f>
        <v>0</v>
      </c>
      <c r="V53" s="190">
        <f t="shared" si="14"/>
        <v>0</v>
      </c>
      <c r="W53" s="186">
        <f t="shared" si="15"/>
        <v>108</v>
      </c>
      <c r="X53" s="9">
        <v>99.75</v>
      </c>
      <c r="Y53" s="9">
        <f t="shared" si="16"/>
        <v>5386.5</v>
      </c>
      <c r="Z53" s="71"/>
      <c r="AA53" s="71"/>
      <c r="AB53" s="71"/>
      <c r="AC53" s="71"/>
      <c r="AD53" s="71"/>
      <c r="AE53" s="71"/>
      <c r="AF53" s="71"/>
      <c r="AG53" s="71"/>
      <c r="AH53" s="71"/>
      <c r="AI53" s="71"/>
      <c r="AJ53" s="71"/>
    </row>
    <row r="54" spans="1:36" ht="39.950000000000003" customHeight="1" x14ac:dyDescent="0.25">
      <c r="A54" s="315"/>
      <c r="B54" s="314"/>
      <c r="C54" s="77">
        <v>93</v>
      </c>
      <c r="D54" s="95" t="s">
        <v>591</v>
      </c>
      <c r="E54" s="94" t="s">
        <v>537</v>
      </c>
      <c r="F54" s="38" t="s">
        <v>597</v>
      </c>
      <c r="G54" s="110">
        <f>GESTOR!J54</f>
        <v>54</v>
      </c>
      <c r="H54" s="171">
        <f t="shared" si="1"/>
        <v>27</v>
      </c>
      <c r="I54" s="167">
        <f t="shared" si="2"/>
        <v>0</v>
      </c>
      <c r="J54" s="167">
        <f t="shared" si="3"/>
        <v>27</v>
      </c>
      <c r="K54" s="172">
        <f t="shared" si="4"/>
        <v>27</v>
      </c>
      <c r="L54" s="173">
        <f t="shared" si="5"/>
        <v>0</v>
      </c>
      <c r="M54" s="173">
        <f t="shared" si="6"/>
        <v>27</v>
      </c>
      <c r="N54" s="175">
        <f t="shared" si="7"/>
        <v>27</v>
      </c>
      <c r="O54" s="176">
        <f t="shared" si="8"/>
        <v>0</v>
      </c>
      <c r="P54" s="176">
        <f t="shared" si="9"/>
        <v>27</v>
      </c>
      <c r="Q54" s="179">
        <f t="shared" si="10"/>
        <v>27</v>
      </c>
      <c r="R54" s="180">
        <f t="shared" si="11"/>
        <v>0</v>
      </c>
      <c r="S54" s="181">
        <f t="shared" si="12"/>
        <v>27</v>
      </c>
      <c r="T54" s="185">
        <f t="shared" si="13"/>
        <v>108</v>
      </c>
      <c r="U54" s="190">
        <f>GESTOR!N54</f>
        <v>0</v>
      </c>
      <c r="V54" s="190">
        <f t="shared" si="14"/>
        <v>0</v>
      </c>
      <c r="W54" s="186">
        <f t="shared" si="15"/>
        <v>108</v>
      </c>
      <c r="X54" s="9">
        <v>136.5</v>
      </c>
      <c r="Y54" s="9">
        <f t="shared" si="16"/>
        <v>7371</v>
      </c>
      <c r="Z54" s="71"/>
      <c r="AA54" s="71"/>
      <c r="AB54" s="71"/>
      <c r="AC54" s="71"/>
      <c r="AD54" s="71"/>
      <c r="AE54" s="71"/>
      <c r="AF54" s="71"/>
      <c r="AG54" s="71"/>
      <c r="AH54" s="71"/>
      <c r="AI54" s="71"/>
      <c r="AJ54" s="71"/>
    </row>
    <row r="55" spans="1:36" ht="39.950000000000003" customHeight="1" x14ac:dyDescent="0.25">
      <c r="A55" s="315"/>
      <c r="B55" s="314"/>
      <c r="C55" s="77">
        <v>94</v>
      </c>
      <c r="D55" s="95" t="s">
        <v>592</v>
      </c>
      <c r="E55" s="94" t="s">
        <v>534</v>
      </c>
      <c r="F55" s="38" t="s">
        <v>597</v>
      </c>
      <c r="G55" s="110">
        <f>GESTOR!J55</f>
        <v>29</v>
      </c>
      <c r="H55" s="171">
        <f t="shared" si="1"/>
        <v>14</v>
      </c>
      <c r="I55" s="167">
        <f t="shared" si="2"/>
        <v>0</v>
      </c>
      <c r="J55" s="167">
        <f t="shared" si="3"/>
        <v>14</v>
      </c>
      <c r="K55" s="172">
        <f t="shared" si="4"/>
        <v>14</v>
      </c>
      <c r="L55" s="173">
        <f t="shared" si="5"/>
        <v>0</v>
      </c>
      <c r="M55" s="173">
        <f t="shared" si="6"/>
        <v>14</v>
      </c>
      <c r="N55" s="175">
        <f t="shared" si="7"/>
        <v>14</v>
      </c>
      <c r="O55" s="176">
        <f t="shared" si="8"/>
        <v>0</v>
      </c>
      <c r="P55" s="176">
        <f t="shared" si="9"/>
        <v>14</v>
      </c>
      <c r="Q55" s="179">
        <f t="shared" si="10"/>
        <v>14</v>
      </c>
      <c r="R55" s="180">
        <f t="shared" si="11"/>
        <v>0</v>
      </c>
      <c r="S55" s="181">
        <f t="shared" si="12"/>
        <v>14</v>
      </c>
      <c r="T55" s="185">
        <f t="shared" si="13"/>
        <v>58</v>
      </c>
      <c r="U55" s="190">
        <f>GESTOR!N55</f>
        <v>0</v>
      </c>
      <c r="V55" s="190">
        <f t="shared" si="14"/>
        <v>0</v>
      </c>
      <c r="W55" s="186">
        <f t="shared" si="15"/>
        <v>58</v>
      </c>
      <c r="X55" s="9">
        <v>72.45</v>
      </c>
      <c r="Y55" s="9">
        <f t="shared" si="16"/>
        <v>2101.0500000000002</v>
      </c>
      <c r="Z55" s="71"/>
      <c r="AA55" s="71"/>
      <c r="AB55" s="71"/>
      <c r="AC55" s="71"/>
      <c r="AD55" s="71"/>
      <c r="AE55" s="71"/>
      <c r="AF55" s="71"/>
      <c r="AG55" s="71"/>
      <c r="AH55" s="71"/>
      <c r="AI55" s="71"/>
      <c r="AJ55" s="71"/>
    </row>
    <row r="56" spans="1:36" ht="39.950000000000003" customHeight="1" x14ac:dyDescent="0.25">
      <c r="A56" s="315"/>
      <c r="B56" s="314"/>
      <c r="C56" s="77">
        <v>95</v>
      </c>
      <c r="D56" s="95" t="s">
        <v>593</v>
      </c>
      <c r="E56" s="94" t="s">
        <v>535</v>
      </c>
      <c r="F56" s="38" t="s">
        <v>597</v>
      </c>
      <c r="G56" s="110">
        <f>GESTOR!J56</f>
        <v>44</v>
      </c>
      <c r="H56" s="171">
        <f t="shared" si="1"/>
        <v>22</v>
      </c>
      <c r="I56" s="167">
        <f t="shared" si="2"/>
        <v>0</v>
      </c>
      <c r="J56" s="167">
        <f t="shared" si="3"/>
        <v>22</v>
      </c>
      <c r="K56" s="172">
        <f t="shared" si="4"/>
        <v>22</v>
      </c>
      <c r="L56" s="173">
        <f t="shared" si="5"/>
        <v>0</v>
      </c>
      <c r="M56" s="173">
        <f t="shared" si="6"/>
        <v>22</v>
      </c>
      <c r="N56" s="175">
        <f t="shared" si="7"/>
        <v>22</v>
      </c>
      <c r="O56" s="176">
        <f t="shared" si="8"/>
        <v>0</v>
      </c>
      <c r="P56" s="176">
        <f t="shared" si="9"/>
        <v>22</v>
      </c>
      <c r="Q56" s="179">
        <f t="shared" si="10"/>
        <v>22</v>
      </c>
      <c r="R56" s="180">
        <f t="shared" si="11"/>
        <v>0</v>
      </c>
      <c r="S56" s="181">
        <f t="shared" si="12"/>
        <v>22</v>
      </c>
      <c r="T56" s="185">
        <f t="shared" si="13"/>
        <v>88</v>
      </c>
      <c r="U56" s="190">
        <f>GESTOR!N56</f>
        <v>0</v>
      </c>
      <c r="V56" s="190">
        <f t="shared" si="14"/>
        <v>0</v>
      </c>
      <c r="W56" s="186">
        <f t="shared" si="15"/>
        <v>88</v>
      </c>
      <c r="X56" s="9">
        <v>71.400000000000006</v>
      </c>
      <c r="Y56" s="9">
        <f t="shared" si="16"/>
        <v>3141.6000000000004</v>
      </c>
      <c r="Z56" s="71"/>
      <c r="AA56" s="71"/>
      <c r="AB56" s="71"/>
      <c r="AC56" s="71"/>
      <c r="AD56" s="71"/>
      <c r="AE56" s="71"/>
      <c r="AF56" s="71"/>
      <c r="AG56" s="71"/>
      <c r="AH56" s="71"/>
      <c r="AI56" s="71"/>
      <c r="AJ56" s="71"/>
    </row>
    <row r="57" spans="1:36" ht="39.950000000000003" customHeight="1" x14ac:dyDescent="0.25">
      <c r="A57" s="315"/>
      <c r="B57" s="308"/>
      <c r="C57" s="77">
        <v>96</v>
      </c>
      <c r="D57" s="67" t="s">
        <v>594</v>
      </c>
      <c r="E57" s="68" t="s">
        <v>537</v>
      </c>
      <c r="F57" s="38" t="s">
        <v>597</v>
      </c>
      <c r="G57" s="110">
        <f>GESTOR!J57</f>
        <v>17</v>
      </c>
      <c r="H57" s="171">
        <f t="shared" si="1"/>
        <v>8</v>
      </c>
      <c r="I57" s="167">
        <f t="shared" si="2"/>
        <v>0</v>
      </c>
      <c r="J57" s="167">
        <f t="shared" si="3"/>
        <v>8</v>
      </c>
      <c r="K57" s="172">
        <f t="shared" si="4"/>
        <v>8</v>
      </c>
      <c r="L57" s="173">
        <f t="shared" si="5"/>
        <v>0</v>
      </c>
      <c r="M57" s="173">
        <f t="shared" si="6"/>
        <v>8</v>
      </c>
      <c r="N57" s="175">
        <f t="shared" si="7"/>
        <v>8</v>
      </c>
      <c r="O57" s="176">
        <f t="shared" si="8"/>
        <v>0</v>
      </c>
      <c r="P57" s="176">
        <f t="shared" si="9"/>
        <v>8</v>
      </c>
      <c r="Q57" s="179">
        <f t="shared" si="10"/>
        <v>8</v>
      </c>
      <c r="R57" s="180">
        <f t="shared" si="11"/>
        <v>0</v>
      </c>
      <c r="S57" s="181">
        <f t="shared" si="12"/>
        <v>8</v>
      </c>
      <c r="T57" s="185">
        <f t="shared" si="13"/>
        <v>34</v>
      </c>
      <c r="U57" s="190">
        <f>GESTOR!N57</f>
        <v>0</v>
      </c>
      <c r="V57" s="190">
        <f t="shared" si="14"/>
        <v>0</v>
      </c>
      <c r="W57" s="186">
        <f t="shared" si="15"/>
        <v>34</v>
      </c>
      <c r="X57" s="9">
        <v>136.5</v>
      </c>
      <c r="Y57" s="9">
        <f t="shared" si="16"/>
        <v>2320.5</v>
      </c>
      <c r="Z57" s="71"/>
      <c r="AA57" s="71"/>
      <c r="AB57" s="71"/>
      <c r="AC57" s="71"/>
      <c r="AD57" s="71"/>
      <c r="AE57" s="71"/>
      <c r="AF57" s="71"/>
      <c r="AG57" s="71"/>
      <c r="AH57" s="71"/>
      <c r="AI57" s="71"/>
      <c r="AJ57" s="71"/>
    </row>
    <row r="58" spans="1:36" ht="39.950000000000003" customHeight="1" x14ac:dyDescent="0.25">
      <c r="A58" s="80">
        <v>36</v>
      </c>
      <c r="B58" s="81" t="s">
        <v>538</v>
      </c>
      <c r="C58" s="82">
        <v>101</v>
      </c>
      <c r="D58" s="86" t="s">
        <v>595</v>
      </c>
      <c r="E58" s="87" t="s">
        <v>539</v>
      </c>
      <c r="F58" s="38" t="s">
        <v>597</v>
      </c>
      <c r="G58" s="110">
        <f>GESTOR!J58</f>
        <v>23</v>
      </c>
      <c r="H58" s="171">
        <f t="shared" si="1"/>
        <v>11</v>
      </c>
      <c r="I58" s="167">
        <f t="shared" si="2"/>
        <v>0</v>
      </c>
      <c r="J58" s="167">
        <f t="shared" si="3"/>
        <v>11</v>
      </c>
      <c r="K58" s="172">
        <f t="shared" si="4"/>
        <v>11</v>
      </c>
      <c r="L58" s="173">
        <f t="shared" si="5"/>
        <v>0</v>
      </c>
      <c r="M58" s="173">
        <f t="shared" si="6"/>
        <v>11</v>
      </c>
      <c r="N58" s="175">
        <f t="shared" si="7"/>
        <v>11</v>
      </c>
      <c r="O58" s="176">
        <f t="shared" si="8"/>
        <v>0</v>
      </c>
      <c r="P58" s="176">
        <f t="shared" si="9"/>
        <v>11</v>
      </c>
      <c r="Q58" s="179">
        <f t="shared" si="10"/>
        <v>11</v>
      </c>
      <c r="R58" s="180">
        <f t="shared" si="11"/>
        <v>0</v>
      </c>
      <c r="S58" s="181">
        <f t="shared" si="12"/>
        <v>11</v>
      </c>
      <c r="T58" s="185">
        <f t="shared" si="13"/>
        <v>46</v>
      </c>
      <c r="U58" s="190">
        <f>GESTOR!N58</f>
        <v>0</v>
      </c>
      <c r="V58" s="190">
        <f t="shared" si="14"/>
        <v>0</v>
      </c>
      <c r="W58" s="186">
        <f t="shared" si="15"/>
        <v>46</v>
      </c>
      <c r="X58" s="108">
        <v>204.7</v>
      </c>
      <c r="Y58" s="9">
        <f t="shared" si="16"/>
        <v>4708.0999999999995</v>
      </c>
      <c r="Z58" s="71"/>
      <c r="AA58" s="71"/>
      <c r="AB58" s="71"/>
      <c r="AC58" s="71"/>
      <c r="AD58" s="71"/>
      <c r="AE58" s="71"/>
      <c r="AF58" s="71"/>
      <c r="AG58" s="71"/>
      <c r="AH58" s="71"/>
      <c r="AI58" s="71"/>
      <c r="AJ58" s="71"/>
    </row>
    <row r="59" spans="1:36" ht="39.950000000000003" customHeight="1" x14ac:dyDescent="0.25">
      <c r="X59" s="161">
        <f>SUM(X4:X58)</f>
        <v>23510.100000000002</v>
      </c>
      <c r="Z59" s="228">
        <f>SUMPRODUCT($X$4:$X$58,Z4:Z58)</f>
        <v>105500.84000000001</v>
      </c>
      <c r="AA59" s="228">
        <f t="shared" ref="AA59:AJ59" si="17">SUMPRODUCT($X$4:$X$58,AA4:AA58)</f>
        <v>4300</v>
      </c>
      <c r="AB59" s="228">
        <f t="shared" si="17"/>
        <v>0</v>
      </c>
      <c r="AC59" s="228">
        <f t="shared" si="17"/>
        <v>0</v>
      </c>
      <c r="AD59" s="228">
        <f t="shared" si="17"/>
        <v>0</v>
      </c>
      <c r="AE59" s="228">
        <f t="shared" si="17"/>
        <v>0</v>
      </c>
      <c r="AF59" s="228">
        <f t="shared" si="17"/>
        <v>0</v>
      </c>
      <c r="AG59" s="228">
        <f t="shared" si="17"/>
        <v>0</v>
      </c>
      <c r="AH59" s="228">
        <f t="shared" si="17"/>
        <v>0</v>
      </c>
      <c r="AI59" s="228">
        <f t="shared" si="17"/>
        <v>0</v>
      </c>
      <c r="AJ59" s="228">
        <f t="shared" si="17"/>
        <v>0</v>
      </c>
    </row>
  </sheetData>
  <autoFilter ref="A3:AJ59" xr:uid="{62E1CE42-A8AC-4AC4-919D-D3137547F7AD}"/>
  <mergeCells count="30">
    <mergeCell ref="A42:A44"/>
    <mergeCell ref="B42:B44"/>
    <mergeCell ref="A46:A49"/>
    <mergeCell ref="B46:B49"/>
    <mergeCell ref="A50:A57"/>
    <mergeCell ref="B50:B57"/>
    <mergeCell ref="A24:A26"/>
    <mergeCell ref="B24:B26"/>
    <mergeCell ref="A27:A33"/>
    <mergeCell ref="B27:B33"/>
    <mergeCell ref="A34:A40"/>
    <mergeCell ref="B34:B40"/>
    <mergeCell ref="G1:Y1"/>
    <mergeCell ref="A6:A7"/>
    <mergeCell ref="B6:B7"/>
    <mergeCell ref="H2:J2"/>
    <mergeCell ref="K2:M2"/>
    <mergeCell ref="N2:P2"/>
    <mergeCell ref="Q2:S2"/>
    <mergeCell ref="T2:W2"/>
    <mergeCell ref="X2:Y2"/>
    <mergeCell ref="C1:F1"/>
    <mergeCell ref="A2:F2"/>
    <mergeCell ref="A17:A19"/>
    <mergeCell ref="B17:B19"/>
    <mergeCell ref="A21:A23"/>
    <mergeCell ref="B21:B23"/>
    <mergeCell ref="A1:B1"/>
    <mergeCell ref="A8:A16"/>
    <mergeCell ref="B8:B16"/>
  </mergeCells>
  <phoneticPr fontId="40" type="noConversion"/>
  <conditionalFormatting sqref="W4:W58">
    <cfRule type="cellIs" dxfId="1" priority="13" operator="lessThan">
      <formula>0</formula>
    </cfRule>
  </conditionalFormatting>
  <conditionalFormatting sqref="Z4:AJ58">
    <cfRule type="cellIs" dxfId="0" priority="1" operator="greaterThan">
      <formula>0</formula>
    </cfRule>
  </conditionalFormatting>
  <pageMargins left="0.511811024" right="0.511811024" top="0.78740157499999996" bottom="0.78740157499999996" header="0.31496062000000002" footer="0.31496062000000002"/>
  <pageSetup paperSize="9" orientation="portrait"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94514B-E58C-4C81-B2FC-38B67DB88A36}">
  <dimension ref="A1:AL649"/>
  <sheetViews>
    <sheetView topLeftCell="A19" zoomScale="80" zoomScaleNormal="80" workbookViewId="0">
      <pane xSplit="20" topLeftCell="U1" activePane="topRight" state="frozen"/>
      <selection pane="topRight" activeCell="H58" sqref="H58"/>
    </sheetView>
  </sheetViews>
  <sheetFormatPr defaultColWidth="9.7109375" defaultRowHeight="26.25" x14ac:dyDescent="0.25"/>
  <cols>
    <col min="1" max="1" width="7" style="19" customWidth="1"/>
    <col min="2" max="2" width="15.42578125" style="19" customWidth="1"/>
    <col min="3" max="3" width="7.85546875" style="1" customWidth="1"/>
    <col min="4" max="4" width="30.5703125" style="23" customWidth="1"/>
    <col min="5" max="5" width="19.140625" style="24" customWidth="1"/>
    <col min="6" max="6" width="19.42578125" style="24" hidden="1" customWidth="1"/>
    <col min="7" max="7" width="14.85546875" style="1" hidden="1" customWidth="1"/>
    <col min="8" max="8" width="10" style="1" customWidth="1"/>
    <col min="9" max="9" width="13.140625" style="1" customWidth="1"/>
    <col min="10" max="10" width="13.140625" style="17" customWidth="1"/>
    <col min="11" max="11" width="8.140625" style="4" customWidth="1"/>
    <col min="12" max="12" width="5.85546875" style="4" customWidth="1"/>
    <col min="13" max="13" width="8.42578125" style="4" customWidth="1"/>
    <col min="14" max="14" width="11.140625" style="4" customWidth="1"/>
    <col min="15" max="15" width="7.140625" style="4" customWidth="1"/>
    <col min="16" max="16" width="4.42578125" style="4" customWidth="1"/>
    <col min="17" max="17" width="3.28515625" style="4" customWidth="1"/>
    <col min="18" max="18" width="5.5703125" style="4" customWidth="1"/>
    <col min="19" max="19" width="9" style="16" customWidth="1"/>
    <col min="20" max="20" width="9.140625" style="5" customWidth="1"/>
    <col min="21" max="25" width="13.7109375" style="6" customWidth="1"/>
    <col min="26" max="26" width="13.140625" style="6" customWidth="1"/>
    <col min="27" max="32" width="13.7109375" style="6" customWidth="1"/>
    <col min="33" max="38" width="13.7109375" style="2" customWidth="1"/>
    <col min="39" max="16384" width="9.7109375" style="2"/>
  </cols>
  <sheetData>
    <row r="1" spans="1:38" ht="39.950000000000003" customHeight="1" x14ac:dyDescent="0.25">
      <c r="A1" s="296" t="s">
        <v>709</v>
      </c>
      <c r="B1" s="297"/>
      <c r="C1" s="296"/>
      <c r="D1" s="296" t="s">
        <v>465</v>
      </c>
      <c r="E1" s="296"/>
      <c r="F1" s="296"/>
      <c r="G1" s="296"/>
      <c r="H1" s="296"/>
      <c r="I1" s="296"/>
      <c r="J1" s="296"/>
      <c r="K1" s="296" t="s">
        <v>464</v>
      </c>
      <c r="L1" s="297"/>
      <c r="M1" s="297"/>
      <c r="N1" s="297"/>
      <c r="O1" s="297"/>
      <c r="P1" s="297"/>
      <c r="Q1" s="297"/>
      <c r="R1" s="297"/>
      <c r="S1" s="296"/>
      <c r="T1" s="296"/>
      <c r="U1" s="298" t="s">
        <v>723</v>
      </c>
      <c r="V1" s="298" t="s">
        <v>729</v>
      </c>
      <c r="W1" s="298" t="s">
        <v>726</v>
      </c>
      <c r="X1" s="298" t="s">
        <v>727</v>
      </c>
      <c r="Y1" s="298" t="s">
        <v>728</v>
      </c>
      <c r="Z1" s="295" t="s">
        <v>724</v>
      </c>
      <c r="AA1" s="295" t="s">
        <v>724</v>
      </c>
      <c r="AB1" s="295" t="s">
        <v>724</v>
      </c>
      <c r="AC1" s="295" t="s">
        <v>724</v>
      </c>
      <c r="AD1" s="295" t="s">
        <v>724</v>
      </c>
      <c r="AE1" s="295" t="s">
        <v>724</v>
      </c>
      <c r="AF1" s="295" t="s">
        <v>724</v>
      </c>
      <c r="AG1" s="295" t="s">
        <v>724</v>
      </c>
      <c r="AH1" s="295" t="s">
        <v>724</v>
      </c>
      <c r="AI1" s="295" t="s">
        <v>724</v>
      </c>
      <c r="AJ1" s="295" t="s">
        <v>724</v>
      </c>
      <c r="AK1" s="295" t="s">
        <v>724</v>
      </c>
      <c r="AL1" s="295" t="s">
        <v>724</v>
      </c>
    </row>
    <row r="2" spans="1:38" ht="26.25" customHeight="1" x14ac:dyDescent="0.25">
      <c r="A2" s="302" t="s">
        <v>721</v>
      </c>
      <c r="B2" s="303"/>
      <c r="C2" s="303"/>
      <c r="D2" s="303"/>
      <c r="E2" s="303"/>
      <c r="F2" s="303"/>
      <c r="G2" s="303"/>
      <c r="H2" s="303"/>
      <c r="I2" s="303"/>
      <c r="J2" s="304"/>
      <c r="K2" s="299" t="s">
        <v>720</v>
      </c>
      <c r="L2" s="300"/>
      <c r="M2" s="300"/>
      <c r="N2" s="300"/>
      <c r="O2" s="300"/>
      <c r="P2" s="300"/>
      <c r="Q2" s="300"/>
      <c r="R2" s="300"/>
      <c r="S2" s="300"/>
      <c r="T2" s="301"/>
      <c r="U2" s="298"/>
      <c r="V2" s="298"/>
      <c r="W2" s="298"/>
      <c r="X2" s="298"/>
      <c r="Y2" s="298"/>
      <c r="Z2" s="295"/>
      <c r="AA2" s="295"/>
      <c r="AB2" s="295"/>
      <c r="AC2" s="295"/>
      <c r="AD2" s="295"/>
      <c r="AE2" s="295"/>
      <c r="AF2" s="295"/>
      <c r="AG2" s="295"/>
      <c r="AH2" s="295"/>
      <c r="AI2" s="295"/>
      <c r="AJ2" s="295"/>
      <c r="AK2" s="295"/>
      <c r="AL2" s="295"/>
    </row>
    <row r="3" spans="1:38" s="3" customFormat="1" ht="57.2" customHeight="1" x14ac:dyDescent="0.2">
      <c r="A3" s="20" t="s">
        <v>462</v>
      </c>
      <c r="B3" s="21" t="s">
        <v>6</v>
      </c>
      <c r="C3" s="20" t="s">
        <v>11</v>
      </c>
      <c r="D3" s="20" t="s">
        <v>463</v>
      </c>
      <c r="E3" s="20" t="s">
        <v>16</v>
      </c>
      <c r="F3" s="21" t="s">
        <v>23</v>
      </c>
      <c r="G3" s="21" t="s">
        <v>24</v>
      </c>
      <c r="H3" s="21" t="s">
        <v>25</v>
      </c>
      <c r="I3" s="21" t="s">
        <v>8</v>
      </c>
      <c r="J3" s="22" t="s">
        <v>12</v>
      </c>
      <c r="K3" s="21" t="s">
        <v>13</v>
      </c>
      <c r="L3" s="102" t="s">
        <v>703</v>
      </c>
      <c r="M3" s="102" t="s">
        <v>704</v>
      </c>
      <c r="N3" s="102" t="s">
        <v>699</v>
      </c>
      <c r="O3" s="102" t="s">
        <v>619</v>
      </c>
      <c r="P3" s="102" t="s">
        <v>700</v>
      </c>
      <c r="Q3" s="102" t="s">
        <v>701</v>
      </c>
      <c r="R3" s="102" t="s">
        <v>702</v>
      </c>
      <c r="S3" s="25" t="s">
        <v>0</v>
      </c>
      <c r="T3" s="26" t="s">
        <v>2</v>
      </c>
      <c r="U3" s="191">
        <v>45699</v>
      </c>
      <c r="V3" s="191">
        <v>45699</v>
      </c>
      <c r="W3" s="191">
        <v>45700</v>
      </c>
      <c r="X3" s="191">
        <v>45700</v>
      </c>
      <c r="Y3" s="191">
        <v>45700</v>
      </c>
      <c r="Z3" s="28" t="s">
        <v>1</v>
      </c>
      <c r="AA3" s="28" t="s">
        <v>1</v>
      </c>
      <c r="AB3" s="28" t="s">
        <v>1</v>
      </c>
      <c r="AC3" s="28" t="s">
        <v>1</v>
      </c>
      <c r="AD3" s="28" t="s">
        <v>1</v>
      </c>
      <c r="AE3" s="28" t="s">
        <v>1</v>
      </c>
      <c r="AF3" s="28" t="s">
        <v>1</v>
      </c>
      <c r="AG3" s="28" t="s">
        <v>1</v>
      </c>
      <c r="AH3" s="28" t="s">
        <v>1</v>
      </c>
      <c r="AI3" s="28" t="s">
        <v>1</v>
      </c>
      <c r="AJ3" s="28" t="s">
        <v>1</v>
      </c>
      <c r="AK3" s="28" t="s">
        <v>1</v>
      </c>
      <c r="AL3" s="28" t="s">
        <v>1</v>
      </c>
    </row>
    <row r="4" spans="1:38" ht="39.950000000000003" customHeight="1" x14ac:dyDescent="0.25">
      <c r="A4" s="75">
        <v>1</v>
      </c>
      <c r="B4" s="76" t="s">
        <v>467</v>
      </c>
      <c r="C4" s="77">
        <v>1</v>
      </c>
      <c r="D4" s="78" t="s">
        <v>541</v>
      </c>
      <c r="E4" s="79" t="s">
        <v>468</v>
      </c>
      <c r="F4" s="46" t="s">
        <v>469</v>
      </c>
      <c r="G4" s="54" t="s">
        <v>601</v>
      </c>
      <c r="H4" s="38" t="s">
        <v>597</v>
      </c>
      <c r="I4" s="98">
        <v>33903026</v>
      </c>
      <c r="J4" s="100">
        <v>38.409999999999997</v>
      </c>
      <c r="K4" s="8"/>
      <c r="L4" s="109">
        <f>IF(SUM(U4:AL4)&gt;K4+N4,K4+N4,SUM(U4:AL4))</f>
        <v>0</v>
      </c>
      <c r="M4" s="109">
        <f t="shared" ref="M4:M35" si="0">(SUM(U4:AL4))</f>
        <v>0</v>
      </c>
      <c r="N4" s="120"/>
      <c r="O4" s="119">
        <f>ROUND(IF(K4*0.25-0.5&lt;0,0,K4*0.25-0.5),0)-R4-P4</f>
        <v>0</v>
      </c>
      <c r="P4" s="120"/>
      <c r="Q4" s="120"/>
      <c r="R4" s="120"/>
      <c r="S4" s="13">
        <f>K4+N4+P4+Q4-M4</f>
        <v>0</v>
      </c>
      <c r="T4" s="14" t="str">
        <f>IF(S4&lt;0,"ATENÇÃO","OK")</f>
        <v>OK</v>
      </c>
      <c r="U4" s="155"/>
      <c r="V4" s="155"/>
      <c r="W4" s="155"/>
      <c r="X4" s="155"/>
      <c r="Y4" s="155"/>
      <c r="Z4" s="155"/>
      <c r="AA4" s="155"/>
      <c r="AB4" s="155"/>
      <c r="AC4" s="155"/>
      <c r="AD4" s="155"/>
      <c r="AE4" s="155"/>
      <c r="AF4" s="155"/>
      <c r="AG4" s="155"/>
      <c r="AH4" s="155"/>
      <c r="AI4" s="155"/>
      <c r="AJ4" s="155"/>
      <c r="AK4" s="155"/>
      <c r="AL4" s="155"/>
    </row>
    <row r="5" spans="1:38" ht="39.950000000000003" customHeight="1" x14ac:dyDescent="0.25">
      <c r="A5" s="80">
        <v>2</v>
      </c>
      <c r="B5" s="81" t="s">
        <v>470</v>
      </c>
      <c r="C5" s="82">
        <v>2</v>
      </c>
      <c r="D5" s="83" t="s">
        <v>542</v>
      </c>
      <c r="E5" s="84" t="s">
        <v>471</v>
      </c>
      <c r="F5" s="85" t="s">
        <v>472</v>
      </c>
      <c r="G5" s="54">
        <v>105961017</v>
      </c>
      <c r="H5" s="238" t="s">
        <v>597</v>
      </c>
      <c r="I5" s="99">
        <v>33903017</v>
      </c>
      <c r="J5" s="101">
        <v>33.200000000000003</v>
      </c>
      <c r="K5" s="8">
        <v>48</v>
      </c>
      <c r="L5" s="109">
        <f t="shared" ref="L5:L58" si="1">IF(SUM(U5:AL5)&gt;K5+N5,K5+N5,SUM(U5:AL5))</f>
        <v>48</v>
      </c>
      <c r="M5" s="109">
        <f t="shared" si="0"/>
        <v>48</v>
      </c>
      <c r="N5" s="120"/>
      <c r="O5" s="119">
        <f t="shared" ref="O5:O58" si="2">ROUND(IF(K5*0.25-0.5&lt;0,0,K5*0.25-0.5),0)-R5-P5</f>
        <v>12</v>
      </c>
      <c r="P5" s="120"/>
      <c r="Q5" s="120"/>
      <c r="R5" s="120"/>
      <c r="S5" s="13">
        <f t="shared" ref="S5:S58" si="3">K5+N5+P5+Q5-M5</f>
        <v>0</v>
      </c>
      <c r="T5" s="14" t="str">
        <f>IF(S5&lt;0,"ATENÇÃO","OK")</f>
        <v>OK</v>
      </c>
      <c r="U5" s="155">
        <v>48</v>
      </c>
      <c r="V5" s="195"/>
      <c r="W5" s="155"/>
      <c r="X5" s="155"/>
      <c r="Y5" s="155"/>
      <c r="Z5" s="155"/>
      <c r="AA5" s="155"/>
      <c r="AB5" s="155"/>
      <c r="AC5" s="155"/>
      <c r="AD5" s="155"/>
      <c r="AE5" s="155"/>
      <c r="AF5" s="155"/>
      <c r="AG5" s="155"/>
      <c r="AH5" s="155"/>
      <c r="AI5" s="155"/>
      <c r="AJ5" s="155"/>
      <c r="AK5" s="155"/>
      <c r="AL5" s="155"/>
    </row>
    <row r="6" spans="1:38" ht="39.950000000000003" customHeight="1" x14ac:dyDescent="0.25">
      <c r="A6" s="305">
        <v>3</v>
      </c>
      <c r="B6" s="307" t="s">
        <v>473</v>
      </c>
      <c r="C6" s="77">
        <v>3</v>
      </c>
      <c r="D6" s="67" t="s">
        <v>543</v>
      </c>
      <c r="E6" s="68" t="s">
        <v>474</v>
      </c>
      <c r="F6" s="46" t="s">
        <v>472</v>
      </c>
      <c r="G6" s="54" t="s">
        <v>602</v>
      </c>
      <c r="H6" s="38" t="s">
        <v>597</v>
      </c>
      <c r="I6" s="98">
        <v>33903017</v>
      </c>
      <c r="J6" s="100">
        <v>36.270000000000003</v>
      </c>
      <c r="K6" s="8">
        <v>48</v>
      </c>
      <c r="L6" s="109">
        <f t="shared" si="1"/>
        <v>48</v>
      </c>
      <c r="M6" s="109">
        <f t="shared" si="0"/>
        <v>48</v>
      </c>
      <c r="N6" s="120"/>
      <c r="O6" s="119">
        <f t="shared" si="2"/>
        <v>12</v>
      </c>
      <c r="P6" s="120"/>
      <c r="Q6" s="120"/>
      <c r="R6" s="120"/>
      <c r="S6" s="13">
        <f t="shared" si="3"/>
        <v>0</v>
      </c>
      <c r="T6" s="14" t="str">
        <f t="shared" ref="T6:T59" si="4">IF(S6&lt;0,"ATENÇÃO","OK")</f>
        <v>OK</v>
      </c>
      <c r="U6" s="155"/>
      <c r="V6" s="155">
        <v>48</v>
      </c>
      <c r="W6" s="195"/>
      <c r="X6" s="155"/>
      <c r="Y6" s="155"/>
      <c r="Z6" s="155"/>
      <c r="AA6" s="155"/>
      <c r="AB6" s="155"/>
      <c r="AC6" s="155"/>
      <c r="AD6" s="155"/>
      <c r="AE6" s="155"/>
      <c r="AF6" s="155"/>
      <c r="AG6" s="155"/>
      <c r="AH6" s="155"/>
      <c r="AI6" s="155"/>
      <c r="AJ6" s="155"/>
      <c r="AK6" s="155"/>
      <c r="AL6" s="155"/>
    </row>
    <row r="7" spans="1:38" ht="39.950000000000003" customHeight="1" x14ac:dyDescent="0.25">
      <c r="A7" s="306"/>
      <c r="B7" s="308"/>
      <c r="C7" s="77">
        <v>4</v>
      </c>
      <c r="D7" s="67" t="s">
        <v>544</v>
      </c>
      <c r="E7" s="68" t="s">
        <v>475</v>
      </c>
      <c r="F7" s="46" t="s">
        <v>476</v>
      </c>
      <c r="G7" s="54">
        <v>25097009</v>
      </c>
      <c r="H7" s="38" t="s">
        <v>597</v>
      </c>
      <c r="I7" s="98">
        <v>33903017</v>
      </c>
      <c r="J7" s="100">
        <v>32.130000000000003</v>
      </c>
      <c r="K7" s="8">
        <v>48</v>
      </c>
      <c r="L7" s="109">
        <f t="shared" si="1"/>
        <v>48</v>
      </c>
      <c r="M7" s="109">
        <f t="shared" si="0"/>
        <v>48</v>
      </c>
      <c r="N7" s="120"/>
      <c r="O7" s="119">
        <f t="shared" si="2"/>
        <v>12</v>
      </c>
      <c r="P7" s="120"/>
      <c r="Q7" s="120"/>
      <c r="R7" s="120"/>
      <c r="S7" s="13">
        <f t="shared" si="3"/>
        <v>0</v>
      </c>
      <c r="T7" s="14" t="str">
        <f t="shared" si="4"/>
        <v>OK</v>
      </c>
      <c r="U7" s="155"/>
      <c r="V7" s="155">
        <v>48</v>
      </c>
      <c r="W7" s="195"/>
      <c r="X7" s="155"/>
      <c r="Y7" s="155"/>
      <c r="Z7" s="155"/>
      <c r="AA7" s="155"/>
      <c r="AB7" s="155"/>
      <c r="AC7" s="155"/>
      <c r="AD7" s="155"/>
      <c r="AE7" s="155"/>
      <c r="AF7" s="155"/>
      <c r="AG7" s="155"/>
      <c r="AH7" s="155"/>
      <c r="AI7" s="155"/>
      <c r="AJ7" s="155"/>
      <c r="AK7" s="155"/>
      <c r="AL7" s="155"/>
    </row>
    <row r="8" spans="1:38" ht="39.950000000000003" customHeight="1" x14ac:dyDescent="0.25">
      <c r="A8" s="309">
        <v>4</v>
      </c>
      <c r="B8" s="311" t="s">
        <v>493</v>
      </c>
      <c r="C8" s="82">
        <v>5</v>
      </c>
      <c r="D8" s="83" t="s">
        <v>545</v>
      </c>
      <c r="E8" s="84" t="s">
        <v>478</v>
      </c>
      <c r="F8" s="85" t="s">
        <v>472</v>
      </c>
      <c r="G8" s="54">
        <v>77500014</v>
      </c>
      <c r="H8" s="238" t="s">
        <v>597</v>
      </c>
      <c r="I8" s="99">
        <v>33903017</v>
      </c>
      <c r="J8" s="101">
        <v>28</v>
      </c>
      <c r="K8" s="8">
        <v>36</v>
      </c>
      <c r="L8" s="109">
        <f t="shared" si="1"/>
        <v>36</v>
      </c>
      <c r="M8" s="109">
        <f t="shared" si="0"/>
        <v>36</v>
      </c>
      <c r="N8" s="120"/>
      <c r="O8" s="119">
        <f t="shared" si="2"/>
        <v>9</v>
      </c>
      <c r="P8" s="120"/>
      <c r="Q8" s="120"/>
      <c r="R8" s="120"/>
      <c r="S8" s="13">
        <f t="shared" si="3"/>
        <v>0</v>
      </c>
      <c r="T8" s="14" t="str">
        <f t="shared" si="4"/>
        <v>OK</v>
      </c>
      <c r="U8" s="155"/>
      <c r="V8" s="155"/>
      <c r="W8" s="155">
        <v>36</v>
      </c>
      <c r="X8" s="195"/>
      <c r="Y8" s="155"/>
      <c r="Z8" s="155"/>
      <c r="AA8" s="155"/>
      <c r="AB8" s="155"/>
      <c r="AC8" s="155"/>
      <c r="AD8" s="155"/>
      <c r="AE8" s="155"/>
      <c r="AF8" s="155"/>
      <c r="AG8" s="155"/>
      <c r="AH8" s="155"/>
      <c r="AI8" s="155"/>
      <c r="AJ8" s="155"/>
      <c r="AK8" s="155"/>
      <c r="AL8" s="155"/>
    </row>
    <row r="9" spans="1:38" ht="39.950000000000003" customHeight="1" x14ac:dyDescent="0.25">
      <c r="A9" s="310"/>
      <c r="B9" s="312"/>
      <c r="C9" s="82">
        <v>6</v>
      </c>
      <c r="D9" s="86" t="s">
        <v>546</v>
      </c>
      <c r="E9" s="87" t="s">
        <v>479</v>
      </c>
      <c r="F9" s="88" t="s">
        <v>480</v>
      </c>
      <c r="G9" s="54">
        <v>77500014</v>
      </c>
      <c r="H9" s="238" t="s">
        <v>597</v>
      </c>
      <c r="I9" s="99" t="s">
        <v>600</v>
      </c>
      <c r="J9" s="101">
        <v>665</v>
      </c>
      <c r="K9" s="8">
        <v>16</v>
      </c>
      <c r="L9" s="109">
        <f t="shared" si="1"/>
        <v>16</v>
      </c>
      <c r="M9" s="109">
        <f t="shared" si="0"/>
        <v>16</v>
      </c>
      <c r="N9" s="120"/>
      <c r="O9" s="119">
        <f t="shared" si="2"/>
        <v>4</v>
      </c>
      <c r="P9" s="120"/>
      <c r="Q9" s="120"/>
      <c r="R9" s="120"/>
      <c r="S9" s="13">
        <f t="shared" si="3"/>
        <v>0</v>
      </c>
      <c r="T9" s="14" t="str">
        <f t="shared" si="4"/>
        <v>OK</v>
      </c>
      <c r="U9" s="155"/>
      <c r="V9" s="155"/>
      <c r="W9" s="155">
        <v>16</v>
      </c>
      <c r="X9" s="195"/>
      <c r="Y9" s="155"/>
      <c r="Z9" s="155"/>
      <c r="AA9" s="155"/>
      <c r="AB9" s="155"/>
      <c r="AC9" s="155"/>
      <c r="AD9" s="155"/>
      <c r="AE9" s="155"/>
      <c r="AF9" s="155"/>
      <c r="AG9" s="155"/>
      <c r="AH9" s="155"/>
      <c r="AI9" s="155"/>
      <c r="AJ9" s="155"/>
      <c r="AK9" s="155"/>
      <c r="AL9" s="155"/>
    </row>
    <row r="10" spans="1:38" ht="39.950000000000003" customHeight="1" x14ac:dyDescent="0.25">
      <c r="A10" s="310"/>
      <c r="B10" s="312"/>
      <c r="C10" s="82">
        <v>7</v>
      </c>
      <c r="D10" s="89" t="s">
        <v>547</v>
      </c>
      <c r="E10" s="87" t="s">
        <v>481</v>
      </c>
      <c r="F10" s="88" t="s">
        <v>480</v>
      </c>
      <c r="G10" s="54">
        <v>77500014</v>
      </c>
      <c r="H10" s="238" t="s">
        <v>597</v>
      </c>
      <c r="I10" s="99" t="s">
        <v>600</v>
      </c>
      <c r="J10" s="101">
        <v>246</v>
      </c>
      <c r="K10" s="8">
        <v>48</v>
      </c>
      <c r="L10" s="109">
        <f t="shared" si="1"/>
        <v>48</v>
      </c>
      <c r="M10" s="109">
        <f t="shared" si="0"/>
        <v>48</v>
      </c>
      <c r="N10" s="120"/>
      <c r="O10" s="119">
        <f t="shared" si="2"/>
        <v>12</v>
      </c>
      <c r="P10" s="120"/>
      <c r="Q10" s="120"/>
      <c r="R10" s="120"/>
      <c r="S10" s="13">
        <f t="shared" si="3"/>
        <v>0</v>
      </c>
      <c r="T10" s="14" t="str">
        <f t="shared" si="4"/>
        <v>OK</v>
      </c>
      <c r="U10" s="155"/>
      <c r="V10" s="155"/>
      <c r="W10" s="155">
        <v>48</v>
      </c>
      <c r="X10" s="195"/>
      <c r="Y10" s="155"/>
      <c r="Z10" s="155"/>
      <c r="AA10" s="155"/>
      <c r="AB10" s="155"/>
      <c r="AC10" s="155"/>
      <c r="AD10" s="155"/>
      <c r="AE10" s="155"/>
      <c r="AF10" s="155"/>
      <c r="AG10" s="155"/>
      <c r="AH10" s="155"/>
      <c r="AI10" s="155"/>
      <c r="AJ10" s="155"/>
      <c r="AK10" s="155"/>
      <c r="AL10" s="155"/>
    </row>
    <row r="11" spans="1:38" ht="39.950000000000003" customHeight="1" x14ac:dyDescent="0.25">
      <c r="A11" s="310"/>
      <c r="B11" s="312"/>
      <c r="C11" s="82">
        <v>8</v>
      </c>
      <c r="D11" s="90" t="s">
        <v>548</v>
      </c>
      <c r="E11" s="87" t="s">
        <v>482</v>
      </c>
      <c r="F11" s="85" t="s">
        <v>472</v>
      </c>
      <c r="G11" s="54">
        <v>125377006</v>
      </c>
      <c r="H11" s="238" t="s">
        <v>597</v>
      </c>
      <c r="I11" s="97">
        <v>33903017</v>
      </c>
      <c r="J11" s="101">
        <v>30</v>
      </c>
      <c r="K11" s="8">
        <v>48</v>
      </c>
      <c r="L11" s="109">
        <f t="shared" si="1"/>
        <v>48</v>
      </c>
      <c r="M11" s="109">
        <f t="shared" si="0"/>
        <v>48</v>
      </c>
      <c r="N11" s="120"/>
      <c r="O11" s="119">
        <f t="shared" si="2"/>
        <v>12</v>
      </c>
      <c r="P11" s="120"/>
      <c r="Q11" s="120"/>
      <c r="R11" s="120"/>
      <c r="S11" s="13">
        <f t="shared" si="3"/>
        <v>0</v>
      </c>
      <c r="T11" s="14" t="str">
        <f t="shared" si="4"/>
        <v>OK</v>
      </c>
      <c r="U11" s="155"/>
      <c r="V11" s="155"/>
      <c r="W11" s="155">
        <v>48</v>
      </c>
      <c r="X11" s="195"/>
      <c r="Y11" s="155"/>
      <c r="Z11" s="155"/>
      <c r="AA11" s="155"/>
      <c r="AB11" s="155"/>
      <c r="AC11" s="155"/>
      <c r="AD11" s="155"/>
      <c r="AE11" s="155"/>
      <c r="AF11" s="155"/>
      <c r="AG11" s="155"/>
      <c r="AH11" s="155"/>
      <c r="AI11" s="155"/>
      <c r="AJ11" s="155"/>
      <c r="AK11" s="155"/>
      <c r="AL11" s="155"/>
    </row>
    <row r="12" spans="1:38" ht="39.950000000000003" customHeight="1" x14ac:dyDescent="0.25">
      <c r="A12" s="310"/>
      <c r="B12" s="312"/>
      <c r="C12" s="82">
        <v>9</v>
      </c>
      <c r="D12" s="86" t="s">
        <v>549</v>
      </c>
      <c r="E12" s="91" t="s">
        <v>483</v>
      </c>
      <c r="F12" s="85" t="s">
        <v>472</v>
      </c>
      <c r="G12" s="54">
        <v>125377006</v>
      </c>
      <c r="H12" s="238" t="s">
        <v>597</v>
      </c>
      <c r="I12" s="97">
        <v>33903017</v>
      </c>
      <c r="J12" s="101">
        <v>930</v>
      </c>
      <c r="K12" s="8">
        <v>16</v>
      </c>
      <c r="L12" s="109">
        <f t="shared" si="1"/>
        <v>16</v>
      </c>
      <c r="M12" s="109">
        <f t="shared" si="0"/>
        <v>16</v>
      </c>
      <c r="N12" s="120"/>
      <c r="O12" s="119">
        <f t="shared" si="2"/>
        <v>4</v>
      </c>
      <c r="P12" s="120"/>
      <c r="Q12" s="120"/>
      <c r="R12" s="120"/>
      <c r="S12" s="13">
        <f t="shared" si="3"/>
        <v>0</v>
      </c>
      <c r="T12" s="14" t="str">
        <f t="shared" si="4"/>
        <v>OK</v>
      </c>
      <c r="U12" s="155"/>
      <c r="V12" s="155"/>
      <c r="W12" s="155">
        <v>16</v>
      </c>
      <c r="X12" s="195"/>
      <c r="Y12" s="155"/>
      <c r="Z12" s="155"/>
      <c r="AA12" s="155"/>
      <c r="AB12" s="155"/>
      <c r="AC12" s="155"/>
      <c r="AD12" s="155"/>
      <c r="AE12" s="155"/>
      <c r="AF12" s="155"/>
      <c r="AG12" s="155"/>
      <c r="AH12" s="155"/>
      <c r="AI12" s="155"/>
      <c r="AJ12" s="155"/>
      <c r="AK12" s="155"/>
      <c r="AL12" s="155"/>
    </row>
    <row r="13" spans="1:38" ht="39.950000000000003" customHeight="1" x14ac:dyDescent="0.25">
      <c r="A13" s="310"/>
      <c r="B13" s="312"/>
      <c r="C13" s="82">
        <v>10</v>
      </c>
      <c r="D13" s="92" t="s">
        <v>550</v>
      </c>
      <c r="E13" s="91" t="s">
        <v>484</v>
      </c>
      <c r="F13" s="85" t="s">
        <v>472</v>
      </c>
      <c r="G13" s="54">
        <v>125377006</v>
      </c>
      <c r="H13" s="238" t="s">
        <v>597</v>
      </c>
      <c r="I13" s="97">
        <v>33903047</v>
      </c>
      <c r="J13" s="101">
        <v>380</v>
      </c>
      <c r="K13" s="8"/>
      <c r="L13" s="109">
        <f t="shared" si="1"/>
        <v>0</v>
      </c>
      <c r="M13" s="109">
        <f t="shared" si="0"/>
        <v>0</v>
      </c>
      <c r="N13" s="120"/>
      <c r="O13" s="119">
        <f t="shared" si="2"/>
        <v>0</v>
      </c>
      <c r="P13" s="120"/>
      <c r="Q13" s="120"/>
      <c r="R13" s="120"/>
      <c r="S13" s="13">
        <f t="shared" si="3"/>
        <v>0</v>
      </c>
      <c r="T13" s="14" t="str">
        <f t="shared" si="4"/>
        <v>OK</v>
      </c>
      <c r="U13" s="155"/>
      <c r="V13" s="155"/>
      <c r="W13" s="155"/>
      <c r="X13" s="155"/>
      <c r="Y13" s="155"/>
      <c r="Z13" s="155"/>
      <c r="AA13" s="155"/>
      <c r="AB13" s="155"/>
      <c r="AC13" s="155"/>
      <c r="AD13" s="155"/>
      <c r="AE13" s="155"/>
      <c r="AF13" s="155"/>
      <c r="AG13" s="155"/>
      <c r="AH13" s="155"/>
      <c r="AI13" s="155"/>
      <c r="AJ13" s="155"/>
      <c r="AK13" s="155"/>
      <c r="AL13" s="155"/>
    </row>
    <row r="14" spans="1:38" ht="53.25" customHeight="1" x14ac:dyDescent="0.25">
      <c r="A14" s="310"/>
      <c r="B14" s="312"/>
      <c r="C14" s="82">
        <v>11</v>
      </c>
      <c r="D14" s="90" t="s">
        <v>551</v>
      </c>
      <c r="E14" s="91" t="s">
        <v>485</v>
      </c>
      <c r="F14" s="85" t="s">
        <v>472</v>
      </c>
      <c r="G14" s="54">
        <v>125377006</v>
      </c>
      <c r="H14" s="238" t="s">
        <v>597</v>
      </c>
      <c r="I14" s="97">
        <v>33903047</v>
      </c>
      <c r="J14" s="101">
        <v>31</v>
      </c>
      <c r="K14" s="8"/>
      <c r="L14" s="109">
        <f t="shared" si="1"/>
        <v>0</v>
      </c>
      <c r="M14" s="109">
        <f t="shared" si="0"/>
        <v>0</v>
      </c>
      <c r="N14" s="120"/>
      <c r="O14" s="119">
        <f t="shared" si="2"/>
        <v>0</v>
      </c>
      <c r="P14" s="120"/>
      <c r="Q14" s="120"/>
      <c r="R14" s="120"/>
      <c r="S14" s="13">
        <f t="shared" si="3"/>
        <v>0</v>
      </c>
      <c r="T14" s="14" t="str">
        <f t="shared" si="4"/>
        <v>OK</v>
      </c>
      <c r="U14" s="155"/>
      <c r="V14" s="155"/>
      <c r="W14" s="155"/>
      <c r="X14" s="155"/>
      <c r="Y14" s="155"/>
      <c r="Z14" s="155"/>
      <c r="AA14" s="155"/>
      <c r="AB14" s="155"/>
      <c r="AC14" s="155"/>
      <c r="AD14" s="155"/>
      <c r="AE14" s="155"/>
      <c r="AF14" s="155"/>
      <c r="AG14" s="155"/>
      <c r="AH14" s="155"/>
      <c r="AI14" s="155"/>
      <c r="AJ14" s="155"/>
      <c r="AK14" s="155"/>
      <c r="AL14" s="155"/>
    </row>
    <row r="15" spans="1:38" ht="39.950000000000003" customHeight="1" x14ac:dyDescent="0.25">
      <c r="A15" s="310"/>
      <c r="B15" s="312"/>
      <c r="C15" s="82">
        <v>12</v>
      </c>
      <c r="D15" s="86" t="s">
        <v>552</v>
      </c>
      <c r="E15" s="87" t="s">
        <v>486</v>
      </c>
      <c r="F15" s="85" t="s">
        <v>472</v>
      </c>
      <c r="G15" s="54">
        <v>504220065</v>
      </c>
      <c r="H15" s="238" t="s">
        <v>597</v>
      </c>
      <c r="I15" s="99" t="s">
        <v>600</v>
      </c>
      <c r="J15" s="101">
        <v>150</v>
      </c>
      <c r="K15" s="8">
        <v>16</v>
      </c>
      <c r="L15" s="109">
        <f t="shared" si="1"/>
        <v>16</v>
      </c>
      <c r="M15" s="109">
        <f t="shared" si="0"/>
        <v>16</v>
      </c>
      <c r="N15" s="120"/>
      <c r="O15" s="119">
        <f t="shared" si="2"/>
        <v>4</v>
      </c>
      <c r="P15" s="120"/>
      <c r="Q15" s="120"/>
      <c r="R15" s="120"/>
      <c r="S15" s="13">
        <f t="shared" si="3"/>
        <v>0</v>
      </c>
      <c r="T15" s="14" t="str">
        <f t="shared" si="4"/>
        <v>OK</v>
      </c>
      <c r="U15" s="155"/>
      <c r="V15" s="155"/>
      <c r="W15" s="155">
        <v>16</v>
      </c>
      <c r="X15" s="195"/>
      <c r="Y15" s="155"/>
      <c r="Z15" s="155"/>
      <c r="AA15" s="155"/>
      <c r="AB15" s="155"/>
      <c r="AC15" s="155"/>
      <c r="AD15" s="155"/>
      <c r="AE15" s="155"/>
      <c r="AF15" s="155"/>
      <c r="AG15" s="155"/>
      <c r="AH15" s="155"/>
      <c r="AI15" s="155"/>
      <c r="AJ15" s="155"/>
      <c r="AK15" s="155"/>
      <c r="AL15" s="155"/>
    </row>
    <row r="16" spans="1:38" ht="39.950000000000003" customHeight="1" x14ac:dyDescent="0.25">
      <c r="A16" s="310"/>
      <c r="B16" s="313"/>
      <c r="C16" s="82">
        <v>13</v>
      </c>
      <c r="D16" s="92" t="s">
        <v>553</v>
      </c>
      <c r="E16" s="91" t="s">
        <v>487</v>
      </c>
      <c r="F16" s="85" t="s">
        <v>472</v>
      </c>
      <c r="G16" s="54">
        <v>504220065</v>
      </c>
      <c r="H16" s="238" t="s">
        <v>597</v>
      </c>
      <c r="I16" s="99" t="s">
        <v>600</v>
      </c>
      <c r="J16" s="101">
        <v>285</v>
      </c>
      <c r="K16" s="8">
        <v>28</v>
      </c>
      <c r="L16" s="109">
        <f t="shared" si="1"/>
        <v>28</v>
      </c>
      <c r="M16" s="109">
        <f t="shared" si="0"/>
        <v>28</v>
      </c>
      <c r="N16" s="120"/>
      <c r="O16" s="119">
        <f t="shared" si="2"/>
        <v>7</v>
      </c>
      <c r="P16" s="120"/>
      <c r="Q16" s="120"/>
      <c r="R16" s="120"/>
      <c r="S16" s="13">
        <f t="shared" si="3"/>
        <v>0</v>
      </c>
      <c r="T16" s="14" t="str">
        <f t="shared" si="4"/>
        <v>OK</v>
      </c>
      <c r="U16" s="155"/>
      <c r="V16" s="155"/>
      <c r="W16" s="155">
        <f>28-28+28</f>
        <v>28</v>
      </c>
      <c r="X16" s="195"/>
      <c r="Y16" s="155"/>
      <c r="Z16" s="155"/>
      <c r="AA16" s="155"/>
      <c r="AB16" s="155"/>
      <c r="AC16" s="155"/>
      <c r="AD16" s="155"/>
      <c r="AE16" s="155"/>
      <c r="AF16" s="155"/>
      <c r="AG16" s="155"/>
      <c r="AH16" s="155"/>
      <c r="AI16" s="155"/>
      <c r="AJ16" s="155"/>
      <c r="AK16" s="155"/>
      <c r="AL16" s="155"/>
    </row>
    <row r="17" spans="1:38" ht="39.950000000000003" customHeight="1" x14ac:dyDescent="0.25">
      <c r="A17" s="305">
        <v>5</v>
      </c>
      <c r="B17" s="307" t="s">
        <v>488</v>
      </c>
      <c r="C17" s="77">
        <v>14</v>
      </c>
      <c r="D17" s="67" t="s">
        <v>554</v>
      </c>
      <c r="E17" s="68" t="s">
        <v>489</v>
      </c>
      <c r="F17" s="46" t="s">
        <v>472</v>
      </c>
      <c r="G17" s="54">
        <v>79588061</v>
      </c>
      <c r="H17" s="38" t="s">
        <v>597</v>
      </c>
      <c r="I17" s="54">
        <v>33903017</v>
      </c>
      <c r="J17" s="100">
        <v>501.2</v>
      </c>
      <c r="K17" s="8"/>
      <c r="L17" s="109">
        <f t="shared" si="1"/>
        <v>0</v>
      </c>
      <c r="M17" s="109">
        <f t="shared" si="0"/>
        <v>0</v>
      </c>
      <c r="N17" s="120"/>
      <c r="O17" s="119">
        <f t="shared" si="2"/>
        <v>0</v>
      </c>
      <c r="P17" s="120"/>
      <c r="Q17" s="120"/>
      <c r="R17" s="120"/>
      <c r="S17" s="13">
        <f t="shared" si="3"/>
        <v>0</v>
      </c>
      <c r="T17" s="14" t="str">
        <f t="shared" si="4"/>
        <v>OK</v>
      </c>
      <c r="U17" s="155"/>
      <c r="V17" s="155"/>
      <c r="W17" s="155"/>
      <c r="X17" s="155"/>
      <c r="Y17" s="155"/>
      <c r="Z17" s="155"/>
      <c r="AA17" s="155"/>
      <c r="AB17" s="155"/>
      <c r="AC17" s="155"/>
      <c r="AD17" s="155"/>
      <c r="AE17" s="155"/>
      <c r="AF17" s="155"/>
      <c r="AG17" s="155"/>
      <c r="AH17" s="155"/>
      <c r="AI17" s="155"/>
      <c r="AJ17" s="155"/>
      <c r="AK17" s="155"/>
      <c r="AL17" s="155"/>
    </row>
    <row r="18" spans="1:38" ht="39.950000000000003" customHeight="1" x14ac:dyDescent="0.25">
      <c r="A18" s="306"/>
      <c r="B18" s="314"/>
      <c r="C18" s="77">
        <v>15</v>
      </c>
      <c r="D18" s="67" t="s">
        <v>555</v>
      </c>
      <c r="E18" s="68" t="s">
        <v>490</v>
      </c>
      <c r="F18" s="46" t="s">
        <v>472</v>
      </c>
      <c r="G18" s="54">
        <v>79588061</v>
      </c>
      <c r="H18" s="38" t="s">
        <v>597</v>
      </c>
      <c r="I18" s="54">
        <v>33903017</v>
      </c>
      <c r="J18" s="100">
        <v>677.7</v>
      </c>
      <c r="K18" s="8"/>
      <c r="L18" s="109">
        <f t="shared" si="1"/>
        <v>0</v>
      </c>
      <c r="M18" s="109">
        <f t="shared" si="0"/>
        <v>0</v>
      </c>
      <c r="N18" s="120"/>
      <c r="O18" s="119">
        <f t="shared" si="2"/>
        <v>0</v>
      </c>
      <c r="P18" s="120"/>
      <c r="Q18" s="120"/>
      <c r="R18" s="120"/>
      <c r="S18" s="13">
        <f t="shared" si="3"/>
        <v>0</v>
      </c>
      <c r="T18" s="14" t="str">
        <f t="shared" si="4"/>
        <v>OK</v>
      </c>
      <c r="U18" s="155"/>
      <c r="V18" s="155"/>
      <c r="W18" s="155"/>
      <c r="X18" s="155"/>
      <c r="Y18" s="155"/>
      <c r="Z18" s="155"/>
      <c r="AA18" s="155"/>
      <c r="AB18" s="155"/>
      <c r="AC18" s="155"/>
      <c r="AD18" s="155"/>
      <c r="AE18" s="155"/>
      <c r="AF18" s="155"/>
      <c r="AG18" s="155"/>
      <c r="AH18" s="155"/>
      <c r="AI18" s="155"/>
      <c r="AJ18" s="155"/>
      <c r="AK18" s="155"/>
      <c r="AL18" s="155"/>
    </row>
    <row r="19" spans="1:38" ht="39.950000000000003" customHeight="1" x14ac:dyDescent="0.25">
      <c r="A19" s="306"/>
      <c r="B19" s="308"/>
      <c r="C19" s="77">
        <v>16</v>
      </c>
      <c r="D19" s="67" t="s">
        <v>556</v>
      </c>
      <c r="E19" s="68" t="s">
        <v>491</v>
      </c>
      <c r="F19" s="46" t="s">
        <v>472</v>
      </c>
      <c r="G19" s="54">
        <v>79588061</v>
      </c>
      <c r="H19" s="38" t="s">
        <v>597</v>
      </c>
      <c r="I19" s="54" t="s">
        <v>15</v>
      </c>
      <c r="J19" s="100">
        <v>460.2</v>
      </c>
      <c r="K19" s="8"/>
      <c r="L19" s="109">
        <f t="shared" si="1"/>
        <v>0</v>
      </c>
      <c r="M19" s="109">
        <f t="shared" si="0"/>
        <v>0</v>
      </c>
      <c r="N19" s="120"/>
      <c r="O19" s="119">
        <f t="shared" si="2"/>
        <v>0</v>
      </c>
      <c r="P19" s="120"/>
      <c r="Q19" s="120"/>
      <c r="R19" s="120"/>
      <c r="S19" s="13">
        <f t="shared" si="3"/>
        <v>0</v>
      </c>
      <c r="T19" s="14" t="str">
        <f t="shared" si="4"/>
        <v>OK</v>
      </c>
      <c r="U19" s="155"/>
      <c r="V19" s="155"/>
      <c r="W19" s="155"/>
      <c r="X19" s="155"/>
      <c r="Y19" s="155"/>
      <c r="Z19" s="155"/>
      <c r="AA19" s="155"/>
      <c r="AB19" s="155"/>
      <c r="AC19" s="155"/>
      <c r="AD19" s="155"/>
      <c r="AE19" s="155"/>
      <c r="AF19" s="155"/>
      <c r="AG19" s="155"/>
      <c r="AH19" s="155"/>
      <c r="AI19" s="155"/>
      <c r="AJ19" s="155"/>
      <c r="AK19" s="155"/>
      <c r="AL19" s="155"/>
    </row>
    <row r="20" spans="1:38" ht="39.950000000000003" customHeight="1" x14ac:dyDescent="0.25">
      <c r="A20" s="80">
        <v>6</v>
      </c>
      <c r="B20" s="81" t="s">
        <v>470</v>
      </c>
      <c r="C20" s="82">
        <v>17</v>
      </c>
      <c r="D20" s="90" t="s">
        <v>557</v>
      </c>
      <c r="E20" s="91" t="s">
        <v>492</v>
      </c>
      <c r="F20" s="85" t="s">
        <v>472</v>
      </c>
      <c r="G20" s="54">
        <v>504220069</v>
      </c>
      <c r="H20" s="238" t="s">
        <v>597</v>
      </c>
      <c r="I20" s="97">
        <v>33903017</v>
      </c>
      <c r="J20" s="101">
        <v>621.25</v>
      </c>
      <c r="K20" s="8">
        <v>4</v>
      </c>
      <c r="L20" s="109">
        <f t="shared" si="1"/>
        <v>4</v>
      </c>
      <c r="M20" s="109">
        <f t="shared" si="0"/>
        <v>4</v>
      </c>
      <c r="N20" s="120"/>
      <c r="O20" s="119">
        <f t="shared" si="2"/>
        <v>1</v>
      </c>
      <c r="P20" s="120"/>
      <c r="Q20" s="120"/>
      <c r="R20" s="120"/>
      <c r="S20" s="13">
        <f t="shared" si="3"/>
        <v>0</v>
      </c>
      <c r="T20" s="14" t="str">
        <f t="shared" si="4"/>
        <v>OK</v>
      </c>
      <c r="U20" s="155">
        <v>4</v>
      </c>
      <c r="V20" s="195"/>
      <c r="W20" s="155"/>
      <c r="X20" s="155"/>
      <c r="Y20" s="155"/>
      <c r="Z20" s="155"/>
      <c r="AA20" s="155"/>
      <c r="AB20" s="155"/>
      <c r="AC20" s="155"/>
      <c r="AD20" s="155"/>
      <c r="AE20" s="155"/>
      <c r="AF20" s="155"/>
      <c r="AG20" s="155"/>
      <c r="AH20" s="155"/>
      <c r="AI20" s="155"/>
      <c r="AJ20" s="155"/>
      <c r="AK20" s="155"/>
      <c r="AL20" s="155"/>
    </row>
    <row r="21" spans="1:38" ht="39.950000000000003" customHeight="1" x14ac:dyDescent="0.25">
      <c r="A21" s="305">
        <v>9</v>
      </c>
      <c r="B21" s="307" t="s">
        <v>493</v>
      </c>
      <c r="C21" s="77">
        <v>26</v>
      </c>
      <c r="D21" s="78" t="s">
        <v>558</v>
      </c>
      <c r="E21" s="79" t="s">
        <v>494</v>
      </c>
      <c r="F21" s="46" t="s">
        <v>472</v>
      </c>
      <c r="G21" s="54" t="s">
        <v>596</v>
      </c>
      <c r="H21" s="38" t="s">
        <v>597</v>
      </c>
      <c r="I21" s="54">
        <v>33903017</v>
      </c>
      <c r="J21" s="100">
        <v>105</v>
      </c>
      <c r="K21" s="8"/>
      <c r="L21" s="109">
        <f t="shared" si="1"/>
        <v>0</v>
      </c>
      <c r="M21" s="109">
        <f t="shared" si="0"/>
        <v>0</v>
      </c>
      <c r="N21" s="120"/>
      <c r="O21" s="119">
        <f t="shared" si="2"/>
        <v>0</v>
      </c>
      <c r="P21" s="120"/>
      <c r="Q21" s="120"/>
      <c r="R21" s="120"/>
      <c r="S21" s="13">
        <f t="shared" si="3"/>
        <v>0</v>
      </c>
      <c r="T21" s="14" t="str">
        <f t="shared" si="4"/>
        <v>OK</v>
      </c>
      <c r="U21" s="155"/>
      <c r="V21" s="155"/>
      <c r="W21" s="155"/>
      <c r="X21" s="155"/>
      <c r="Y21" s="155"/>
      <c r="Z21" s="155"/>
      <c r="AA21" s="155"/>
      <c r="AB21" s="155"/>
      <c r="AC21" s="155"/>
      <c r="AD21" s="155"/>
      <c r="AE21" s="155"/>
      <c r="AF21" s="155"/>
      <c r="AG21" s="155"/>
      <c r="AH21" s="155"/>
      <c r="AI21" s="155"/>
      <c r="AJ21" s="155"/>
      <c r="AK21" s="155"/>
      <c r="AL21" s="155"/>
    </row>
    <row r="22" spans="1:38" ht="39.950000000000003" customHeight="1" x14ac:dyDescent="0.25">
      <c r="A22" s="306"/>
      <c r="B22" s="314"/>
      <c r="C22" s="77">
        <v>27</v>
      </c>
      <c r="D22" s="93" t="s">
        <v>559</v>
      </c>
      <c r="E22" s="94" t="s">
        <v>495</v>
      </c>
      <c r="F22" s="43" t="s">
        <v>472</v>
      </c>
      <c r="G22" s="54">
        <v>105392001</v>
      </c>
      <c r="H22" s="38" t="s">
        <v>597</v>
      </c>
      <c r="I22" s="54">
        <v>33903017</v>
      </c>
      <c r="J22" s="100">
        <v>450.09</v>
      </c>
      <c r="K22" s="8">
        <v>16</v>
      </c>
      <c r="L22" s="109">
        <f t="shared" si="1"/>
        <v>0</v>
      </c>
      <c r="M22" s="109">
        <f t="shared" si="0"/>
        <v>0</v>
      </c>
      <c r="N22" s="120"/>
      <c r="O22" s="119">
        <f t="shared" si="2"/>
        <v>4</v>
      </c>
      <c r="P22" s="120"/>
      <c r="Q22" s="120"/>
      <c r="R22" s="120"/>
      <c r="S22" s="13">
        <f t="shared" si="3"/>
        <v>16</v>
      </c>
      <c r="T22" s="14" t="str">
        <f t="shared" si="4"/>
        <v>OK</v>
      </c>
      <c r="U22" s="155"/>
      <c r="V22" s="155"/>
      <c r="W22" s="155"/>
      <c r="X22" s="155"/>
      <c r="Y22" s="155"/>
      <c r="Z22" s="155"/>
      <c r="AA22" s="155"/>
      <c r="AB22" s="155"/>
      <c r="AC22" s="155"/>
      <c r="AD22" s="155"/>
      <c r="AE22" s="155"/>
      <c r="AF22" s="155"/>
      <c r="AG22" s="155"/>
      <c r="AH22" s="155"/>
      <c r="AI22" s="155"/>
      <c r="AJ22" s="155"/>
      <c r="AK22" s="155"/>
      <c r="AL22" s="155"/>
    </row>
    <row r="23" spans="1:38" ht="39.950000000000003" customHeight="1" x14ac:dyDescent="0.25">
      <c r="A23" s="306"/>
      <c r="B23" s="308"/>
      <c r="C23" s="77">
        <v>28</v>
      </c>
      <c r="D23" s="67" t="s">
        <v>560</v>
      </c>
      <c r="E23" s="68" t="s">
        <v>496</v>
      </c>
      <c r="F23" s="43" t="s">
        <v>497</v>
      </c>
      <c r="G23" s="54">
        <v>105392001</v>
      </c>
      <c r="H23" s="38" t="s">
        <v>597</v>
      </c>
      <c r="I23" s="54">
        <v>33903017</v>
      </c>
      <c r="J23" s="100">
        <v>1371</v>
      </c>
      <c r="K23" s="8">
        <v>2</v>
      </c>
      <c r="L23" s="109">
        <f t="shared" si="1"/>
        <v>2</v>
      </c>
      <c r="M23" s="109">
        <f t="shared" si="0"/>
        <v>2</v>
      </c>
      <c r="N23" s="120"/>
      <c r="O23" s="119">
        <f t="shared" si="2"/>
        <v>0</v>
      </c>
      <c r="P23" s="120"/>
      <c r="Q23" s="120"/>
      <c r="R23" s="120"/>
      <c r="S23" s="13">
        <f t="shared" si="3"/>
        <v>0</v>
      </c>
      <c r="T23" s="14" t="str">
        <f t="shared" si="4"/>
        <v>OK</v>
      </c>
      <c r="U23" s="155"/>
      <c r="V23" s="155"/>
      <c r="W23" s="155">
        <v>2</v>
      </c>
      <c r="X23" s="195"/>
      <c r="Y23" s="155"/>
      <c r="Z23" s="155"/>
      <c r="AA23" s="155"/>
      <c r="AB23" s="155"/>
      <c r="AC23" s="155"/>
      <c r="AD23" s="155"/>
      <c r="AE23" s="155"/>
      <c r="AF23" s="155"/>
      <c r="AG23" s="155"/>
      <c r="AH23" s="155"/>
      <c r="AI23" s="155"/>
      <c r="AJ23" s="155"/>
      <c r="AK23" s="155"/>
      <c r="AL23" s="155"/>
    </row>
    <row r="24" spans="1:38" ht="66.75" customHeight="1" x14ac:dyDescent="0.25">
      <c r="A24" s="309">
        <v>10</v>
      </c>
      <c r="B24" s="311" t="s">
        <v>498</v>
      </c>
      <c r="C24" s="82">
        <v>29</v>
      </c>
      <c r="D24" s="83" t="s">
        <v>561</v>
      </c>
      <c r="E24" s="84" t="s">
        <v>499</v>
      </c>
      <c r="F24" s="85" t="s">
        <v>383</v>
      </c>
      <c r="G24" s="54" t="s">
        <v>598</v>
      </c>
      <c r="H24" s="238" t="s">
        <v>597</v>
      </c>
      <c r="I24" s="97">
        <v>33903029</v>
      </c>
      <c r="J24" s="101">
        <v>229.85</v>
      </c>
      <c r="K24" s="8"/>
      <c r="L24" s="109">
        <f t="shared" si="1"/>
        <v>0</v>
      </c>
      <c r="M24" s="109">
        <f t="shared" si="0"/>
        <v>0</v>
      </c>
      <c r="N24" s="120"/>
      <c r="O24" s="119">
        <f t="shared" si="2"/>
        <v>0</v>
      </c>
      <c r="P24" s="120"/>
      <c r="Q24" s="120"/>
      <c r="R24" s="120"/>
      <c r="S24" s="13">
        <f t="shared" si="3"/>
        <v>0</v>
      </c>
      <c r="T24" s="14" t="str">
        <f t="shared" si="4"/>
        <v>OK</v>
      </c>
      <c r="U24" s="155"/>
      <c r="V24" s="155"/>
      <c r="W24" s="155"/>
      <c r="X24" s="155"/>
      <c r="Y24" s="155"/>
      <c r="Z24" s="155"/>
      <c r="AA24" s="155"/>
      <c r="AB24" s="155"/>
      <c r="AC24" s="155"/>
      <c r="AD24" s="155"/>
      <c r="AE24" s="155"/>
      <c r="AF24" s="155"/>
      <c r="AG24" s="155"/>
      <c r="AH24" s="155"/>
      <c r="AI24" s="155"/>
      <c r="AJ24" s="155"/>
      <c r="AK24" s="155"/>
      <c r="AL24" s="155"/>
    </row>
    <row r="25" spans="1:38" ht="39.950000000000003" customHeight="1" x14ac:dyDescent="0.25">
      <c r="A25" s="310"/>
      <c r="B25" s="312"/>
      <c r="C25" s="82">
        <v>30</v>
      </c>
      <c r="D25" s="86" t="s">
        <v>562</v>
      </c>
      <c r="E25" s="87" t="s">
        <v>500</v>
      </c>
      <c r="F25" s="85" t="s">
        <v>383</v>
      </c>
      <c r="G25" s="54" t="s">
        <v>599</v>
      </c>
      <c r="H25" s="238" t="s">
        <v>597</v>
      </c>
      <c r="I25" s="97">
        <v>33903029</v>
      </c>
      <c r="J25" s="101">
        <v>471.08</v>
      </c>
      <c r="K25" s="8">
        <v>36</v>
      </c>
      <c r="L25" s="109">
        <f t="shared" si="1"/>
        <v>16</v>
      </c>
      <c r="M25" s="109">
        <f t="shared" si="0"/>
        <v>16</v>
      </c>
      <c r="N25" s="120"/>
      <c r="O25" s="119">
        <f t="shared" si="2"/>
        <v>9</v>
      </c>
      <c r="P25" s="120"/>
      <c r="Q25" s="120"/>
      <c r="R25" s="120"/>
      <c r="S25" s="13">
        <f t="shared" si="3"/>
        <v>20</v>
      </c>
      <c r="T25" s="14" t="str">
        <f t="shared" si="4"/>
        <v>OK</v>
      </c>
      <c r="U25" s="155"/>
      <c r="V25" s="155"/>
      <c r="W25" s="155"/>
      <c r="X25" s="155"/>
      <c r="Y25" s="155">
        <v>16</v>
      </c>
      <c r="Z25" s="195"/>
      <c r="AA25" s="155"/>
      <c r="AB25" s="155"/>
      <c r="AC25" s="155"/>
      <c r="AD25" s="155"/>
      <c r="AE25" s="155"/>
      <c r="AF25" s="155"/>
      <c r="AG25" s="155"/>
      <c r="AH25" s="155"/>
      <c r="AI25" s="155"/>
      <c r="AJ25" s="155"/>
      <c r="AK25" s="155"/>
      <c r="AL25" s="155"/>
    </row>
    <row r="26" spans="1:38" ht="65.25" customHeight="1" x14ac:dyDescent="0.25">
      <c r="A26" s="310"/>
      <c r="B26" s="313"/>
      <c r="C26" s="82">
        <v>31</v>
      </c>
      <c r="D26" s="89" t="s">
        <v>563</v>
      </c>
      <c r="E26" s="87" t="s">
        <v>501</v>
      </c>
      <c r="F26" s="85" t="s">
        <v>383</v>
      </c>
      <c r="G26" s="54" t="s">
        <v>599</v>
      </c>
      <c r="H26" s="238" t="s">
        <v>597</v>
      </c>
      <c r="I26" s="97">
        <v>33903029</v>
      </c>
      <c r="J26" s="101">
        <v>230.39</v>
      </c>
      <c r="K26" s="8"/>
      <c r="L26" s="109">
        <f t="shared" si="1"/>
        <v>18</v>
      </c>
      <c r="M26" s="109">
        <f t="shared" si="0"/>
        <v>18</v>
      </c>
      <c r="N26" s="120">
        <v>18</v>
      </c>
      <c r="O26" s="119">
        <f t="shared" si="2"/>
        <v>0</v>
      </c>
      <c r="P26" s="120"/>
      <c r="Q26" s="120"/>
      <c r="R26" s="120"/>
      <c r="S26" s="13">
        <f t="shared" si="3"/>
        <v>0</v>
      </c>
      <c r="T26" s="14" t="str">
        <f t="shared" si="4"/>
        <v>OK</v>
      </c>
      <c r="U26" s="155"/>
      <c r="V26" s="155"/>
      <c r="W26" s="155"/>
      <c r="X26" s="155"/>
      <c r="Y26" s="155">
        <v>18</v>
      </c>
      <c r="Z26" s="195"/>
      <c r="AA26" s="155"/>
      <c r="AB26" s="155"/>
      <c r="AC26" s="155"/>
      <c r="AD26" s="155"/>
      <c r="AE26" s="155"/>
      <c r="AF26" s="155"/>
      <c r="AG26" s="155"/>
      <c r="AH26" s="155"/>
      <c r="AI26" s="155"/>
      <c r="AJ26" s="155"/>
      <c r="AK26" s="155"/>
      <c r="AL26" s="155"/>
    </row>
    <row r="27" spans="1:38" ht="57.2" customHeight="1" x14ac:dyDescent="0.25">
      <c r="A27" s="305">
        <v>12</v>
      </c>
      <c r="B27" s="307" t="s">
        <v>467</v>
      </c>
      <c r="C27" s="77">
        <v>33</v>
      </c>
      <c r="D27" s="67" t="s">
        <v>564</v>
      </c>
      <c r="E27" s="68" t="s">
        <v>502</v>
      </c>
      <c r="F27" s="46" t="s">
        <v>503</v>
      </c>
      <c r="G27" s="54" t="s">
        <v>603</v>
      </c>
      <c r="H27" s="38" t="s">
        <v>597</v>
      </c>
      <c r="I27" s="54">
        <v>33903026</v>
      </c>
      <c r="J27" s="100">
        <v>43.53</v>
      </c>
      <c r="K27" s="8"/>
      <c r="L27" s="109">
        <f t="shared" si="1"/>
        <v>0</v>
      </c>
      <c r="M27" s="109">
        <f t="shared" si="0"/>
        <v>0</v>
      </c>
      <c r="N27" s="120"/>
      <c r="O27" s="119">
        <f t="shared" si="2"/>
        <v>0</v>
      </c>
      <c r="P27" s="120"/>
      <c r="Q27" s="120"/>
      <c r="R27" s="120"/>
      <c r="S27" s="13">
        <f t="shared" si="3"/>
        <v>0</v>
      </c>
      <c r="T27" s="14" t="str">
        <f t="shared" si="4"/>
        <v>OK</v>
      </c>
      <c r="U27" s="155"/>
      <c r="V27" s="155"/>
      <c r="W27" s="155"/>
      <c r="X27" s="155"/>
      <c r="Y27" s="155"/>
      <c r="Z27" s="155"/>
      <c r="AA27" s="155"/>
      <c r="AB27" s="155"/>
      <c r="AC27" s="155"/>
      <c r="AD27" s="155"/>
      <c r="AE27" s="155"/>
      <c r="AF27" s="155"/>
      <c r="AG27" s="155"/>
      <c r="AH27" s="155"/>
      <c r="AI27" s="155"/>
      <c r="AJ27" s="155"/>
      <c r="AK27" s="155"/>
      <c r="AL27" s="155"/>
    </row>
    <row r="28" spans="1:38" ht="57.2" customHeight="1" x14ac:dyDescent="0.25">
      <c r="A28" s="315"/>
      <c r="B28" s="314"/>
      <c r="C28" s="77">
        <v>34</v>
      </c>
      <c r="D28" s="67" t="s">
        <v>565</v>
      </c>
      <c r="E28" s="68" t="s">
        <v>504</v>
      </c>
      <c r="F28" s="46" t="s">
        <v>503</v>
      </c>
      <c r="G28" s="54" t="s">
        <v>603</v>
      </c>
      <c r="H28" s="38" t="s">
        <v>597</v>
      </c>
      <c r="I28" s="54">
        <v>33903026</v>
      </c>
      <c r="J28" s="100">
        <v>58.25</v>
      </c>
      <c r="K28" s="8"/>
      <c r="L28" s="109">
        <f t="shared" si="1"/>
        <v>0</v>
      </c>
      <c r="M28" s="109">
        <f t="shared" si="0"/>
        <v>0</v>
      </c>
      <c r="N28" s="120"/>
      <c r="O28" s="119">
        <f t="shared" si="2"/>
        <v>0</v>
      </c>
      <c r="P28" s="120"/>
      <c r="Q28" s="120"/>
      <c r="R28" s="120"/>
      <c r="S28" s="13">
        <f t="shared" si="3"/>
        <v>0</v>
      </c>
      <c r="T28" s="14" t="str">
        <f t="shared" si="4"/>
        <v>OK</v>
      </c>
      <c r="U28" s="155"/>
      <c r="V28" s="155"/>
      <c r="W28" s="155"/>
      <c r="X28" s="155"/>
      <c r="Y28" s="155"/>
      <c r="Z28" s="155"/>
      <c r="AA28" s="155"/>
      <c r="AB28" s="155"/>
      <c r="AC28" s="155"/>
      <c r="AD28" s="155"/>
      <c r="AE28" s="155"/>
      <c r="AF28" s="155"/>
      <c r="AG28" s="155"/>
      <c r="AH28" s="155"/>
      <c r="AI28" s="155"/>
      <c r="AJ28" s="155"/>
      <c r="AK28" s="155"/>
      <c r="AL28" s="155"/>
    </row>
    <row r="29" spans="1:38" ht="57.2" customHeight="1" x14ac:dyDescent="0.25">
      <c r="A29" s="315"/>
      <c r="B29" s="314"/>
      <c r="C29" s="77">
        <v>35</v>
      </c>
      <c r="D29" s="67" t="s">
        <v>566</v>
      </c>
      <c r="E29" s="68" t="s">
        <v>505</v>
      </c>
      <c r="F29" s="46" t="s">
        <v>503</v>
      </c>
      <c r="G29" s="54" t="s">
        <v>603</v>
      </c>
      <c r="H29" s="38" t="s">
        <v>597</v>
      </c>
      <c r="I29" s="54">
        <v>33903026</v>
      </c>
      <c r="J29" s="100">
        <v>308.75</v>
      </c>
      <c r="K29" s="8"/>
      <c r="L29" s="109">
        <f t="shared" si="1"/>
        <v>0</v>
      </c>
      <c r="M29" s="109">
        <f t="shared" si="0"/>
        <v>0</v>
      </c>
      <c r="N29" s="120"/>
      <c r="O29" s="119">
        <f t="shared" si="2"/>
        <v>0</v>
      </c>
      <c r="P29" s="120"/>
      <c r="Q29" s="120"/>
      <c r="R29" s="120"/>
      <c r="S29" s="13">
        <f t="shared" si="3"/>
        <v>0</v>
      </c>
      <c r="T29" s="14" t="str">
        <f t="shared" si="4"/>
        <v>OK</v>
      </c>
      <c r="U29" s="155"/>
      <c r="V29" s="155"/>
      <c r="W29" s="155"/>
      <c r="X29" s="155"/>
      <c r="Y29" s="155"/>
      <c r="Z29" s="155"/>
      <c r="AA29" s="155"/>
      <c r="AB29" s="155"/>
      <c r="AC29" s="155"/>
      <c r="AD29" s="155"/>
      <c r="AE29" s="155"/>
      <c r="AF29" s="155"/>
      <c r="AG29" s="155"/>
      <c r="AH29" s="155"/>
      <c r="AI29" s="155"/>
      <c r="AJ29" s="155"/>
      <c r="AK29" s="155"/>
      <c r="AL29" s="155"/>
    </row>
    <row r="30" spans="1:38" ht="69" customHeight="1" x14ac:dyDescent="0.25">
      <c r="A30" s="315"/>
      <c r="B30" s="314"/>
      <c r="C30" s="77">
        <v>36</v>
      </c>
      <c r="D30" s="67" t="s">
        <v>567</v>
      </c>
      <c r="E30" s="68" t="s">
        <v>506</v>
      </c>
      <c r="F30" s="46" t="s">
        <v>503</v>
      </c>
      <c r="G30" s="54" t="s">
        <v>603</v>
      </c>
      <c r="H30" s="38" t="s">
        <v>597</v>
      </c>
      <c r="I30" s="54">
        <v>33903026</v>
      </c>
      <c r="J30" s="100">
        <v>88.13</v>
      </c>
      <c r="K30" s="8"/>
      <c r="L30" s="109">
        <f t="shared" si="1"/>
        <v>0</v>
      </c>
      <c r="M30" s="109">
        <f t="shared" si="0"/>
        <v>0</v>
      </c>
      <c r="N30" s="120"/>
      <c r="O30" s="119">
        <f t="shared" si="2"/>
        <v>0</v>
      </c>
      <c r="P30" s="120"/>
      <c r="Q30" s="120"/>
      <c r="R30" s="120"/>
      <c r="S30" s="13">
        <f t="shared" si="3"/>
        <v>0</v>
      </c>
      <c r="T30" s="14" t="str">
        <f t="shared" si="4"/>
        <v>OK</v>
      </c>
      <c r="U30" s="155"/>
      <c r="V30" s="155"/>
      <c r="W30" s="155"/>
      <c r="X30" s="155"/>
      <c r="Y30" s="155"/>
      <c r="Z30" s="155"/>
      <c r="AA30" s="155"/>
      <c r="AB30" s="155"/>
      <c r="AC30" s="155"/>
      <c r="AD30" s="155"/>
      <c r="AE30" s="155"/>
      <c r="AF30" s="155"/>
      <c r="AG30" s="155"/>
      <c r="AH30" s="155"/>
      <c r="AI30" s="155"/>
      <c r="AJ30" s="155"/>
      <c r="AK30" s="155"/>
      <c r="AL30" s="155"/>
    </row>
    <row r="31" spans="1:38" ht="39.950000000000003" customHeight="1" x14ac:dyDescent="0.25">
      <c r="A31" s="315"/>
      <c r="B31" s="314"/>
      <c r="C31" s="77">
        <v>37</v>
      </c>
      <c r="D31" s="95" t="s">
        <v>568</v>
      </c>
      <c r="E31" s="94" t="s">
        <v>506</v>
      </c>
      <c r="F31" s="46" t="s">
        <v>503</v>
      </c>
      <c r="G31" s="54" t="s">
        <v>603</v>
      </c>
      <c r="H31" s="38" t="s">
        <v>597</v>
      </c>
      <c r="I31" s="54">
        <v>33903026</v>
      </c>
      <c r="J31" s="100">
        <v>333.27</v>
      </c>
      <c r="K31" s="8"/>
      <c r="L31" s="109">
        <f t="shared" si="1"/>
        <v>0</v>
      </c>
      <c r="M31" s="109">
        <f t="shared" si="0"/>
        <v>0</v>
      </c>
      <c r="N31" s="120"/>
      <c r="O31" s="119">
        <f t="shared" si="2"/>
        <v>0</v>
      </c>
      <c r="P31" s="120"/>
      <c r="Q31" s="120"/>
      <c r="R31" s="120"/>
      <c r="S31" s="13">
        <f t="shared" si="3"/>
        <v>0</v>
      </c>
      <c r="T31" s="14" t="str">
        <f t="shared" si="4"/>
        <v>OK</v>
      </c>
      <c r="U31" s="155"/>
      <c r="V31" s="155"/>
      <c r="W31" s="155"/>
      <c r="X31" s="155"/>
      <c r="Y31" s="155"/>
      <c r="Z31" s="155"/>
      <c r="AA31" s="155"/>
      <c r="AB31" s="155"/>
      <c r="AC31" s="155"/>
      <c r="AD31" s="155"/>
      <c r="AE31" s="155"/>
      <c r="AF31" s="155"/>
      <c r="AG31" s="155"/>
      <c r="AH31" s="155"/>
      <c r="AI31" s="155"/>
      <c r="AJ31" s="155"/>
      <c r="AK31" s="155"/>
      <c r="AL31" s="155"/>
    </row>
    <row r="32" spans="1:38" ht="39.950000000000003" customHeight="1" x14ac:dyDescent="0.25">
      <c r="A32" s="315"/>
      <c r="B32" s="314"/>
      <c r="C32" s="77">
        <v>38</v>
      </c>
      <c r="D32" s="95" t="s">
        <v>569</v>
      </c>
      <c r="E32" s="94" t="s">
        <v>507</v>
      </c>
      <c r="F32" s="46" t="s">
        <v>503</v>
      </c>
      <c r="G32" s="54" t="s">
        <v>603</v>
      </c>
      <c r="H32" s="38" t="s">
        <v>597</v>
      </c>
      <c r="I32" s="54">
        <v>33903026</v>
      </c>
      <c r="J32" s="100">
        <v>331.19</v>
      </c>
      <c r="K32" s="8"/>
      <c r="L32" s="109">
        <f t="shared" si="1"/>
        <v>0</v>
      </c>
      <c r="M32" s="109">
        <f t="shared" si="0"/>
        <v>0</v>
      </c>
      <c r="N32" s="120"/>
      <c r="O32" s="119">
        <f t="shared" si="2"/>
        <v>0</v>
      </c>
      <c r="P32" s="120"/>
      <c r="Q32" s="120"/>
      <c r="R32" s="120"/>
      <c r="S32" s="13">
        <f t="shared" si="3"/>
        <v>0</v>
      </c>
      <c r="T32" s="14" t="str">
        <f t="shared" si="4"/>
        <v>OK</v>
      </c>
      <c r="U32" s="155"/>
      <c r="V32" s="155"/>
      <c r="W32" s="155"/>
      <c r="X32" s="155"/>
      <c r="Y32" s="155"/>
      <c r="Z32" s="155"/>
      <c r="AA32" s="155"/>
      <c r="AB32" s="155"/>
      <c r="AC32" s="155"/>
      <c r="AD32" s="155"/>
      <c r="AE32" s="155"/>
      <c r="AF32" s="155"/>
      <c r="AG32" s="155"/>
      <c r="AH32" s="155"/>
      <c r="AI32" s="155"/>
      <c r="AJ32" s="155"/>
      <c r="AK32" s="155"/>
      <c r="AL32" s="155"/>
    </row>
    <row r="33" spans="1:38" ht="39.950000000000003" customHeight="1" x14ac:dyDescent="0.25">
      <c r="A33" s="315"/>
      <c r="B33" s="308"/>
      <c r="C33" s="77">
        <v>39</v>
      </c>
      <c r="D33" s="67" t="s">
        <v>570</v>
      </c>
      <c r="E33" s="68" t="s">
        <v>508</v>
      </c>
      <c r="F33" s="46" t="s">
        <v>503</v>
      </c>
      <c r="G33" s="54" t="s">
        <v>603</v>
      </c>
      <c r="H33" s="38" t="s">
        <v>597</v>
      </c>
      <c r="I33" s="54">
        <v>33903026</v>
      </c>
      <c r="J33" s="100">
        <v>549.65</v>
      </c>
      <c r="K33" s="8"/>
      <c r="L33" s="109">
        <f t="shared" si="1"/>
        <v>0</v>
      </c>
      <c r="M33" s="109">
        <f t="shared" si="0"/>
        <v>0</v>
      </c>
      <c r="N33" s="120"/>
      <c r="O33" s="119">
        <f t="shared" si="2"/>
        <v>0</v>
      </c>
      <c r="P33" s="120"/>
      <c r="Q33" s="120"/>
      <c r="R33" s="120"/>
      <c r="S33" s="13">
        <f t="shared" si="3"/>
        <v>0</v>
      </c>
      <c r="T33" s="14" t="str">
        <f t="shared" si="4"/>
        <v>OK</v>
      </c>
      <c r="U33" s="155"/>
      <c r="V33" s="155"/>
      <c r="W33" s="155"/>
      <c r="X33" s="155"/>
      <c r="Y33" s="155"/>
      <c r="Z33" s="155"/>
      <c r="AA33" s="155"/>
      <c r="AB33" s="155"/>
      <c r="AC33" s="155"/>
      <c r="AD33" s="155"/>
      <c r="AE33" s="155"/>
      <c r="AF33" s="155"/>
      <c r="AG33" s="155"/>
      <c r="AH33" s="155"/>
      <c r="AI33" s="155"/>
      <c r="AJ33" s="155"/>
      <c r="AK33" s="155"/>
      <c r="AL33" s="155"/>
    </row>
    <row r="34" spans="1:38" ht="39.950000000000003" customHeight="1" x14ac:dyDescent="0.25">
      <c r="A34" s="309">
        <v>18</v>
      </c>
      <c r="B34" s="311" t="s">
        <v>725</v>
      </c>
      <c r="C34" s="82">
        <v>59</v>
      </c>
      <c r="D34" s="90" t="s">
        <v>571</v>
      </c>
      <c r="E34" s="91" t="s">
        <v>510</v>
      </c>
      <c r="F34" s="85" t="s">
        <v>472</v>
      </c>
      <c r="G34" s="54" t="s">
        <v>604</v>
      </c>
      <c r="H34" s="238" t="s">
        <v>597</v>
      </c>
      <c r="I34" s="193">
        <v>33903017</v>
      </c>
      <c r="J34" s="101">
        <v>241.02</v>
      </c>
      <c r="K34" s="8">
        <v>160</v>
      </c>
      <c r="L34" s="109">
        <f t="shared" si="1"/>
        <v>160</v>
      </c>
      <c r="M34" s="109">
        <f t="shared" si="0"/>
        <v>160</v>
      </c>
      <c r="N34" s="120"/>
      <c r="O34" s="119">
        <f t="shared" si="2"/>
        <v>40</v>
      </c>
      <c r="P34" s="120"/>
      <c r="Q34" s="120"/>
      <c r="R34" s="120"/>
      <c r="S34" s="13">
        <f t="shared" si="3"/>
        <v>0</v>
      </c>
      <c r="T34" s="14" t="str">
        <f t="shared" si="4"/>
        <v>OK</v>
      </c>
      <c r="U34" s="155"/>
      <c r="V34" s="155"/>
      <c r="W34" s="155"/>
      <c r="X34" s="155">
        <v>160</v>
      </c>
      <c r="Y34" s="155"/>
      <c r="Z34" s="155"/>
      <c r="AA34" s="155"/>
      <c r="AB34" s="155"/>
      <c r="AC34" s="155"/>
      <c r="AD34" s="155"/>
      <c r="AE34" s="155"/>
      <c r="AF34" s="155"/>
      <c r="AG34" s="155"/>
      <c r="AH34" s="155"/>
      <c r="AI34" s="155"/>
      <c r="AJ34" s="155"/>
      <c r="AK34" s="155"/>
      <c r="AL34" s="155"/>
    </row>
    <row r="35" spans="1:38" ht="39.950000000000003" customHeight="1" x14ac:dyDescent="0.25">
      <c r="A35" s="310"/>
      <c r="B35" s="312"/>
      <c r="C35" s="82">
        <v>60</v>
      </c>
      <c r="D35" s="90" t="s">
        <v>572</v>
      </c>
      <c r="E35" s="91" t="s">
        <v>730</v>
      </c>
      <c r="F35" s="85" t="s">
        <v>472</v>
      </c>
      <c r="G35" s="54" t="s">
        <v>605</v>
      </c>
      <c r="H35" s="238" t="s">
        <v>597</v>
      </c>
      <c r="I35" s="97">
        <v>33903017</v>
      </c>
      <c r="J35" s="101">
        <v>285.95999999999998</v>
      </c>
      <c r="K35" s="8">
        <v>160</v>
      </c>
      <c r="L35" s="109">
        <f t="shared" si="1"/>
        <v>160</v>
      </c>
      <c r="M35" s="109">
        <f t="shared" si="0"/>
        <v>160</v>
      </c>
      <c r="N35" s="120"/>
      <c r="O35" s="119">
        <f t="shared" si="2"/>
        <v>40</v>
      </c>
      <c r="P35" s="120"/>
      <c r="Q35" s="120"/>
      <c r="R35" s="120"/>
      <c r="S35" s="13">
        <f t="shared" si="3"/>
        <v>0</v>
      </c>
      <c r="T35" s="14" t="str">
        <f t="shared" si="4"/>
        <v>OK</v>
      </c>
      <c r="U35" s="155"/>
      <c r="V35" s="155"/>
      <c r="W35" s="155"/>
      <c r="X35" s="155">
        <v>160</v>
      </c>
      <c r="Y35" s="155"/>
      <c r="Z35" s="155"/>
      <c r="AA35" s="155"/>
      <c r="AB35" s="155"/>
      <c r="AC35" s="155"/>
      <c r="AD35" s="155"/>
      <c r="AE35" s="155"/>
      <c r="AF35" s="155"/>
      <c r="AG35" s="155"/>
      <c r="AH35" s="155"/>
      <c r="AI35" s="155"/>
      <c r="AJ35" s="155"/>
      <c r="AK35" s="155"/>
      <c r="AL35" s="155"/>
    </row>
    <row r="36" spans="1:38" ht="39.950000000000003" customHeight="1" x14ac:dyDescent="0.25">
      <c r="A36" s="310"/>
      <c r="B36" s="312"/>
      <c r="C36" s="82">
        <v>61</v>
      </c>
      <c r="D36" s="90" t="s">
        <v>573</v>
      </c>
      <c r="E36" s="91" t="s">
        <v>512</v>
      </c>
      <c r="F36" s="85" t="s">
        <v>472</v>
      </c>
      <c r="G36" s="54" t="s">
        <v>605</v>
      </c>
      <c r="H36" s="238" t="s">
        <v>597</v>
      </c>
      <c r="I36" s="97">
        <v>33903017</v>
      </c>
      <c r="J36" s="101">
        <v>652.70000000000005</v>
      </c>
      <c r="K36" s="8"/>
      <c r="L36" s="109">
        <f t="shared" si="1"/>
        <v>0</v>
      </c>
      <c r="M36" s="109">
        <f t="shared" ref="M36:M58" si="5">(SUM(U36:AL36))</f>
        <v>0</v>
      </c>
      <c r="N36" s="120"/>
      <c r="O36" s="119">
        <f t="shared" si="2"/>
        <v>0</v>
      </c>
      <c r="P36" s="120"/>
      <c r="Q36" s="120"/>
      <c r="R36" s="120"/>
      <c r="S36" s="13">
        <f t="shared" si="3"/>
        <v>0</v>
      </c>
      <c r="T36" s="14" t="str">
        <f t="shared" si="4"/>
        <v>OK</v>
      </c>
      <c r="U36" s="155"/>
      <c r="V36" s="155"/>
      <c r="W36" s="155"/>
      <c r="X36" s="155"/>
      <c r="Y36" s="155"/>
      <c r="Z36" s="155"/>
      <c r="AA36" s="155"/>
      <c r="AB36" s="155"/>
      <c r="AC36" s="155"/>
      <c r="AD36" s="155"/>
      <c r="AE36" s="155"/>
      <c r="AF36" s="155"/>
      <c r="AG36" s="155"/>
      <c r="AH36" s="155"/>
      <c r="AI36" s="155"/>
      <c r="AJ36" s="155"/>
      <c r="AK36" s="155"/>
      <c r="AL36" s="155"/>
    </row>
    <row r="37" spans="1:38" ht="39.950000000000003" customHeight="1" x14ac:dyDescent="0.25">
      <c r="A37" s="310"/>
      <c r="B37" s="312"/>
      <c r="C37" s="82">
        <v>62</v>
      </c>
      <c r="D37" s="92" t="s">
        <v>574</v>
      </c>
      <c r="E37" s="91" t="s">
        <v>513</v>
      </c>
      <c r="F37" s="85" t="s">
        <v>472</v>
      </c>
      <c r="G37" s="54" t="s">
        <v>605</v>
      </c>
      <c r="H37" s="238" t="s">
        <v>597</v>
      </c>
      <c r="I37" s="97">
        <v>33903017</v>
      </c>
      <c r="J37" s="101">
        <v>646.72</v>
      </c>
      <c r="K37" s="8">
        <v>16</v>
      </c>
      <c r="L37" s="109">
        <f t="shared" si="1"/>
        <v>16</v>
      </c>
      <c r="M37" s="109">
        <f t="shared" si="5"/>
        <v>16</v>
      </c>
      <c r="N37" s="120"/>
      <c r="O37" s="119">
        <f t="shared" si="2"/>
        <v>4</v>
      </c>
      <c r="P37" s="120"/>
      <c r="Q37" s="120"/>
      <c r="R37" s="120"/>
      <c r="S37" s="13">
        <f t="shared" si="3"/>
        <v>0</v>
      </c>
      <c r="T37" s="14" t="str">
        <f t="shared" si="4"/>
        <v>OK</v>
      </c>
      <c r="U37" s="155"/>
      <c r="V37" s="155"/>
      <c r="W37" s="155"/>
      <c r="X37" s="155">
        <v>16</v>
      </c>
      <c r="Y37" s="155"/>
      <c r="Z37" s="155"/>
      <c r="AA37" s="155"/>
      <c r="AB37" s="155"/>
      <c r="AC37" s="155"/>
      <c r="AD37" s="155"/>
      <c r="AE37" s="155"/>
      <c r="AF37" s="155"/>
      <c r="AG37" s="155"/>
      <c r="AH37" s="155"/>
      <c r="AI37" s="155"/>
      <c r="AJ37" s="155"/>
      <c r="AK37" s="155"/>
      <c r="AL37" s="155"/>
    </row>
    <row r="38" spans="1:38" ht="39.950000000000003" customHeight="1" x14ac:dyDescent="0.25">
      <c r="A38" s="310"/>
      <c r="B38" s="312"/>
      <c r="C38" s="82">
        <v>63</v>
      </c>
      <c r="D38" s="89" t="s">
        <v>575</v>
      </c>
      <c r="E38" s="87" t="s">
        <v>514</v>
      </c>
      <c r="F38" s="85" t="s">
        <v>472</v>
      </c>
      <c r="G38" s="54" t="s">
        <v>605</v>
      </c>
      <c r="H38" s="238" t="s">
        <v>597</v>
      </c>
      <c r="I38" s="97">
        <v>33903017</v>
      </c>
      <c r="J38" s="101">
        <v>1144.82</v>
      </c>
      <c r="K38" s="8"/>
      <c r="L38" s="109">
        <f t="shared" si="1"/>
        <v>0</v>
      </c>
      <c r="M38" s="109">
        <f t="shared" si="5"/>
        <v>0</v>
      </c>
      <c r="N38" s="120"/>
      <c r="O38" s="119">
        <f t="shared" si="2"/>
        <v>0</v>
      </c>
      <c r="P38" s="120"/>
      <c r="Q38" s="120"/>
      <c r="R38" s="120"/>
      <c r="S38" s="13">
        <f t="shared" si="3"/>
        <v>0</v>
      </c>
      <c r="T38" s="14" t="str">
        <f t="shared" si="4"/>
        <v>OK</v>
      </c>
      <c r="U38" s="155"/>
      <c r="V38" s="155"/>
      <c r="W38" s="155"/>
      <c r="X38" s="155"/>
      <c r="Y38" s="155"/>
      <c r="Z38" s="155"/>
      <c r="AA38" s="155"/>
      <c r="AB38" s="155"/>
      <c r="AC38" s="155"/>
      <c r="AD38" s="155"/>
      <c r="AE38" s="155"/>
      <c r="AF38" s="155"/>
      <c r="AG38" s="155"/>
      <c r="AH38" s="155"/>
      <c r="AI38" s="155"/>
      <c r="AJ38" s="155"/>
      <c r="AK38" s="155"/>
      <c r="AL38" s="155"/>
    </row>
    <row r="39" spans="1:38" ht="39.950000000000003" customHeight="1" x14ac:dyDescent="0.25">
      <c r="A39" s="310"/>
      <c r="B39" s="312"/>
      <c r="C39" s="82">
        <v>64</v>
      </c>
      <c r="D39" s="90" t="s">
        <v>576</v>
      </c>
      <c r="E39" s="91" t="s">
        <v>515</v>
      </c>
      <c r="F39" s="85" t="s">
        <v>472</v>
      </c>
      <c r="G39" s="54" t="s">
        <v>606</v>
      </c>
      <c r="H39" s="238" t="s">
        <v>597</v>
      </c>
      <c r="I39" s="97">
        <v>33903017</v>
      </c>
      <c r="J39" s="101">
        <v>2771.79</v>
      </c>
      <c r="K39" s="8"/>
      <c r="L39" s="109">
        <f t="shared" si="1"/>
        <v>0</v>
      </c>
      <c r="M39" s="109">
        <f t="shared" si="5"/>
        <v>0</v>
      </c>
      <c r="N39" s="120"/>
      <c r="O39" s="119">
        <f t="shared" si="2"/>
        <v>0</v>
      </c>
      <c r="P39" s="120"/>
      <c r="Q39" s="120"/>
      <c r="R39" s="120"/>
      <c r="S39" s="13">
        <f t="shared" si="3"/>
        <v>0</v>
      </c>
      <c r="T39" s="14" t="str">
        <f t="shared" si="4"/>
        <v>OK</v>
      </c>
      <c r="U39" s="155"/>
      <c r="V39" s="155"/>
      <c r="W39" s="155"/>
      <c r="X39" s="155"/>
      <c r="Y39" s="155"/>
      <c r="Z39" s="155"/>
      <c r="AA39" s="155"/>
      <c r="AB39" s="155"/>
      <c r="AC39" s="155"/>
      <c r="AD39" s="155"/>
      <c r="AE39" s="155"/>
      <c r="AF39" s="155"/>
      <c r="AG39" s="155"/>
      <c r="AH39" s="155"/>
      <c r="AI39" s="155"/>
      <c r="AJ39" s="155"/>
      <c r="AK39" s="155"/>
      <c r="AL39" s="155"/>
    </row>
    <row r="40" spans="1:38" ht="39.950000000000003" customHeight="1" x14ac:dyDescent="0.25">
      <c r="A40" s="310"/>
      <c r="B40" s="313"/>
      <c r="C40" s="82">
        <v>65</v>
      </c>
      <c r="D40" s="90" t="s">
        <v>577</v>
      </c>
      <c r="E40" s="91" t="s">
        <v>516</v>
      </c>
      <c r="F40" s="85" t="s">
        <v>472</v>
      </c>
      <c r="G40" s="54" t="s">
        <v>607</v>
      </c>
      <c r="H40" s="238" t="s">
        <v>597</v>
      </c>
      <c r="I40" s="97">
        <v>33903017</v>
      </c>
      <c r="J40" s="101">
        <v>1058.8599999999999</v>
      </c>
      <c r="K40" s="8"/>
      <c r="L40" s="109">
        <f t="shared" si="1"/>
        <v>0</v>
      </c>
      <c r="M40" s="109">
        <f t="shared" si="5"/>
        <v>0</v>
      </c>
      <c r="N40" s="120"/>
      <c r="O40" s="119">
        <f t="shared" si="2"/>
        <v>0</v>
      </c>
      <c r="P40" s="120"/>
      <c r="Q40" s="120"/>
      <c r="R40" s="120"/>
      <c r="S40" s="13">
        <f t="shared" si="3"/>
        <v>0</v>
      </c>
      <c r="T40" s="14" t="str">
        <f t="shared" si="4"/>
        <v>OK</v>
      </c>
      <c r="U40" s="155"/>
      <c r="V40" s="155"/>
      <c r="W40" s="155"/>
      <c r="X40" s="155"/>
      <c r="Y40" s="155"/>
      <c r="Z40" s="155"/>
      <c r="AA40" s="155"/>
      <c r="AB40" s="155"/>
      <c r="AC40" s="155"/>
      <c r="AD40" s="155"/>
      <c r="AE40" s="155"/>
      <c r="AF40" s="155"/>
      <c r="AG40" s="155"/>
      <c r="AH40" s="155"/>
      <c r="AI40" s="155"/>
      <c r="AJ40" s="155"/>
      <c r="AK40" s="155"/>
      <c r="AL40" s="155"/>
    </row>
    <row r="41" spans="1:38" ht="39.950000000000003" customHeight="1" x14ac:dyDescent="0.25">
      <c r="A41" s="75">
        <v>21</v>
      </c>
      <c r="B41" s="76" t="s">
        <v>517</v>
      </c>
      <c r="C41" s="77">
        <v>68</v>
      </c>
      <c r="D41" s="95" t="s">
        <v>578</v>
      </c>
      <c r="E41" s="94" t="s">
        <v>518</v>
      </c>
      <c r="F41" s="46" t="s">
        <v>519</v>
      </c>
      <c r="G41" s="54" t="s">
        <v>608</v>
      </c>
      <c r="H41" s="38" t="s">
        <v>597</v>
      </c>
      <c r="I41" s="54">
        <v>33903016</v>
      </c>
      <c r="J41" s="100">
        <v>56.81</v>
      </c>
      <c r="K41" s="8"/>
      <c r="L41" s="109">
        <f t="shared" si="1"/>
        <v>0</v>
      </c>
      <c r="M41" s="109">
        <f t="shared" si="5"/>
        <v>0</v>
      </c>
      <c r="N41" s="120"/>
      <c r="O41" s="119">
        <f t="shared" si="2"/>
        <v>0</v>
      </c>
      <c r="P41" s="120"/>
      <c r="Q41" s="120"/>
      <c r="R41" s="120"/>
      <c r="S41" s="13">
        <f t="shared" si="3"/>
        <v>0</v>
      </c>
      <c r="T41" s="14" t="str">
        <f t="shared" si="4"/>
        <v>OK</v>
      </c>
      <c r="U41" s="155"/>
      <c r="V41" s="155"/>
      <c r="W41" s="155"/>
      <c r="X41" s="155"/>
      <c r="Y41" s="155"/>
      <c r="Z41" s="155"/>
      <c r="AA41" s="155"/>
      <c r="AB41" s="155"/>
      <c r="AC41" s="155"/>
      <c r="AD41" s="155"/>
      <c r="AE41" s="155"/>
      <c r="AF41" s="155"/>
      <c r="AG41" s="155"/>
      <c r="AH41" s="155"/>
      <c r="AI41" s="155"/>
      <c r="AJ41" s="155"/>
      <c r="AK41" s="155"/>
      <c r="AL41" s="155"/>
    </row>
    <row r="42" spans="1:38" ht="39.950000000000003" customHeight="1" x14ac:dyDescent="0.25">
      <c r="A42" s="309">
        <v>23</v>
      </c>
      <c r="B42" s="311" t="s">
        <v>520</v>
      </c>
      <c r="C42" s="82">
        <v>75</v>
      </c>
      <c r="D42" s="83" t="s">
        <v>579</v>
      </c>
      <c r="E42" s="84" t="s">
        <v>521</v>
      </c>
      <c r="F42" s="85" t="s">
        <v>522</v>
      </c>
      <c r="G42" s="54" t="s">
        <v>609</v>
      </c>
      <c r="H42" s="238" t="s">
        <v>597</v>
      </c>
      <c r="I42" s="97">
        <v>33903017</v>
      </c>
      <c r="J42" s="101">
        <v>13.87</v>
      </c>
      <c r="K42" s="8"/>
      <c r="L42" s="109">
        <f t="shared" si="1"/>
        <v>0</v>
      </c>
      <c r="M42" s="109">
        <f t="shared" si="5"/>
        <v>0</v>
      </c>
      <c r="N42" s="120"/>
      <c r="O42" s="119">
        <f t="shared" si="2"/>
        <v>0</v>
      </c>
      <c r="P42" s="120"/>
      <c r="Q42" s="120"/>
      <c r="R42" s="120"/>
      <c r="S42" s="13">
        <f t="shared" si="3"/>
        <v>0</v>
      </c>
      <c r="T42" s="14" t="str">
        <f t="shared" si="4"/>
        <v>OK</v>
      </c>
      <c r="U42" s="155"/>
      <c r="V42" s="155"/>
      <c r="W42" s="155"/>
      <c r="X42" s="155"/>
      <c r="Y42" s="155"/>
      <c r="Z42" s="155"/>
      <c r="AA42" s="155"/>
      <c r="AB42" s="155"/>
      <c r="AC42" s="155"/>
      <c r="AD42" s="155"/>
      <c r="AE42" s="155"/>
      <c r="AF42" s="155"/>
      <c r="AG42" s="155"/>
      <c r="AH42" s="155"/>
      <c r="AI42" s="155"/>
      <c r="AJ42" s="155"/>
      <c r="AK42" s="155"/>
      <c r="AL42" s="155"/>
    </row>
    <row r="43" spans="1:38" ht="39.950000000000003" customHeight="1" x14ac:dyDescent="0.25">
      <c r="A43" s="310"/>
      <c r="B43" s="312"/>
      <c r="C43" s="82">
        <v>76</v>
      </c>
      <c r="D43" s="83" t="s">
        <v>580</v>
      </c>
      <c r="E43" s="84" t="s">
        <v>523</v>
      </c>
      <c r="F43" s="85" t="s">
        <v>524</v>
      </c>
      <c r="G43" s="54">
        <v>3816046</v>
      </c>
      <c r="H43" s="238" t="s">
        <v>597</v>
      </c>
      <c r="I43" s="97">
        <v>33903016</v>
      </c>
      <c r="J43" s="101">
        <v>24.91</v>
      </c>
      <c r="K43" s="8"/>
      <c r="L43" s="109">
        <f t="shared" si="1"/>
        <v>0</v>
      </c>
      <c r="M43" s="109">
        <f t="shared" si="5"/>
        <v>0</v>
      </c>
      <c r="N43" s="120"/>
      <c r="O43" s="119">
        <f t="shared" si="2"/>
        <v>0</v>
      </c>
      <c r="P43" s="120"/>
      <c r="Q43" s="120"/>
      <c r="R43" s="120"/>
      <c r="S43" s="13">
        <f t="shared" si="3"/>
        <v>0</v>
      </c>
      <c r="T43" s="14" t="str">
        <f t="shared" si="4"/>
        <v>OK</v>
      </c>
      <c r="U43" s="155"/>
      <c r="V43" s="155"/>
      <c r="W43" s="155"/>
      <c r="X43" s="155"/>
      <c r="Y43" s="155"/>
      <c r="Z43" s="155"/>
      <c r="AA43" s="155"/>
      <c r="AB43" s="155"/>
      <c r="AC43" s="155"/>
      <c r="AD43" s="155"/>
      <c r="AE43" s="155"/>
      <c r="AF43" s="155"/>
      <c r="AG43" s="155"/>
      <c r="AH43" s="155"/>
      <c r="AI43" s="155"/>
      <c r="AJ43" s="155"/>
      <c r="AK43" s="155"/>
      <c r="AL43" s="155"/>
    </row>
    <row r="44" spans="1:38" ht="39.950000000000003" customHeight="1" x14ac:dyDescent="0.25">
      <c r="A44" s="310"/>
      <c r="B44" s="313"/>
      <c r="C44" s="82">
        <v>77</v>
      </c>
      <c r="D44" s="83" t="s">
        <v>581</v>
      </c>
      <c r="E44" s="84" t="s">
        <v>523</v>
      </c>
      <c r="F44" s="85" t="s">
        <v>525</v>
      </c>
      <c r="G44" s="54">
        <v>36021004</v>
      </c>
      <c r="H44" s="238" t="s">
        <v>597</v>
      </c>
      <c r="I44" s="97">
        <v>33903011</v>
      </c>
      <c r="J44" s="101">
        <v>27.94</v>
      </c>
      <c r="K44" s="8"/>
      <c r="L44" s="109">
        <f t="shared" si="1"/>
        <v>0</v>
      </c>
      <c r="M44" s="109">
        <f t="shared" si="5"/>
        <v>0</v>
      </c>
      <c r="N44" s="120"/>
      <c r="O44" s="119">
        <f t="shared" si="2"/>
        <v>0</v>
      </c>
      <c r="P44" s="120"/>
      <c r="Q44" s="120"/>
      <c r="R44" s="120"/>
      <c r="S44" s="13">
        <f t="shared" si="3"/>
        <v>0</v>
      </c>
      <c r="T44" s="14" t="str">
        <f t="shared" si="4"/>
        <v>OK</v>
      </c>
      <c r="U44" s="155"/>
      <c r="V44" s="155"/>
      <c r="W44" s="155"/>
      <c r="X44" s="155"/>
      <c r="Y44" s="155"/>
      <c r="Z44" s="155"/>
      <c r="AA44" s="155"/>
      <c r="AB44" s="155"/>
      <c r="AC44" s="155"/>
      <c r="AD44" s="155"/>
      <c r="AE44" s="155"/>
      <c r="AF44" s="155"/>
      <c r="AG44" s="155"/>
      <c r="AH44" s="155"/>
      <c r="AI44" s="155"/>
      <c r="AJ44" s="155"/>
      <c r="AK44" s="155"/>
      <c r="AL44" s="155"/>
    </row>
    <row r="45" spans="1:38" ht="39.950000000000003" customHeight="1" x14ac:dyDescent="0.25">
      <c r="A45" s="75">
        <v>24</v>
      </c>
      <c r="B45" s="76" t="s">
        <v>526</v>
      </c>
      <c r="C45" s="77">
        <v>78</v>
      </c>
      <c r="D45" s="96" t="s">
        <v>582</v>
      </c>
      <c r="E45" s="68" t="s">
        <v>527</v>
      </c>
      <c r="F45" s="46" t="s">
        <v>522</v>
      </c>
      <c r="G45" s="54" t="s">
        <v>610</v>
      </c>
      <c r="H45" s="38" t="s">
        <v>597</v>
      </c>
      <c r="I45" s="54">
        <v>33903017</v>
      </c>
      <c r="J45" s="100">
        <v>250</v>
      </c>
      <c r="K45" s="8"/>
      <c r="L45" s="109">
        <f t="shared" si="1"/>
        <v>0</v>
      </c>
      <c r="M45" s="109">
        <f t="shared" si="5"/>
        <v>0</v>
      </c>
      <c r="N45" s="120"/>
      <c r="O45" s="119">
        <f t="shared" si="2"/>
        <v>0</v>
      </c>
      <c r="P45" s="120"/>
      <c r="Q45" s="120"/>
      <c r="R45" s="120"/>
      <c r="S45" s="13">
        <f t="shared" si="3"/>
        <v>0</v>
      </c>
      <c r="T45" s="14" t="str">
        <f t="shared" si="4"/>
        <v>OK</v>
      </c>
      <c r="U45" s="155"/>
      <c r="V45" s="155"/>
      <c r="W45" s="155"/>
      <c r="X45" s="155"/>
      <c r="Y45" s="155"/>
      <c r="Z45" s="155"/>
      <c r="AA45" s="155"/>
      <c r="AB45" s="155"/>
      <c r="AC45" s="155"/>
      <c r="AD45" s="155"/>
      <c r="AE45" s="155"/>
      <c r="AF45" s="155"/>
      <c r="AG45" s="155"/>
      <c r="AH45" s="155"/>
      <c r="AI45" s="155"/>
      <c r="AJ45" s="155"/>
      <c r="AK45" s="155"/>
      <c r="AL45" s="155"/>
    </row>
    <row r="46" spans="1:38" ht="39.950000000000003" customHeight="1" x14ac:dyDescent="0.25">
      <c r="A46" s="309">
        <v>30</v>
      </c>
      <c r="B46" s="311" t="s">
        <v>528</v>
      </c>
      <c r="C46" s="82">
        <v>84</v>
      </c>
      <c r="D46" s="92" t="s">
        <v>583</v>
      </c>
      <c r="E46" s="91" t="s">
        <v>529</v>
      </c>
      <c r="F46" s="85" t="s">
        <v>530</v>
      </c>
      <c r="G46" s="54" t="s">
        <v>611</v>
      </c>
      <c r="H46" s="238" t="s">
        <v>597</v>
      </c>
      <c r="I46" s="97">
        <v>33903017</v>
      </c>
      <c r="J46" s="101">
        <v>1357.6</v>
      </c>
      <c r="K46" s="8"/>
      <c r="L46" s="109">
        <f t="shared" si="1"/>
        <v>0</v>
      </c>
      <c r="M46" s="109">
        <f t="shared" si="5"/>
        <v>0</v>
      </c>
      <c r="N46" s="120"/>
      <c r="O46" s="119">
        <f t="shared" si="2"/>
        <v>0</v>
      </c>
      <c r="P46" s="120"/>
      <c r="Q46" s="120"/>
      <c r="R46" s="120"/>
      <c r="S46" s="13">
        <f>K46+N46+P46+Q46-M46</f>
        <v>0</v>
      </c>
      <c r="T46" s="14" t="str">
        <f t="shared" si="4"/>
        <v>OK</v>
      </c>
      <c r="U46" s="155"/>
      <c r="V46" s="155"/>
      <c r="W46" s="155"/>
      <c r="X46" s="155"/>
      <c r="Y46" s="155"/>
      <c r="Z46" s="155"/>
      <c r="AA46" s="155"/>
      <c r="AB46" s="155"/>
      <c r="AC46" s="155"/>
      <c r="AD46" s="155"/>
      <c r="AE46" s="155"/>
      <c r="AF46" s="155"/>
      <c r="AG46" s="155"/>
      <c r="AH46" s="155"/>
      <c r="AI46" s="155"/>
      <c r="AJ46" s="155"/>
      <c r="AK46" s="155"/>
      <c r="AL46" s="155"/>
    </row>
    <row r="47" spans="1:38" ht="39.950000000000003" customHeight="1" x14ac:dyDescent="0.25">
      <c r="A47" s="310"/>
      <c r="B47" s="312"/>
      <c r="C47" s="82">
        <v>85</v>
      </c>
      <c r="D47" s="92" t="s">
        <v>584</v>
      </c>
      <c r="E47" s="91" t="s">
        <v>529</v>
      </c>
      <c r="F47" s="85" t="s">
        <v>530</v>
      </c>
      <c r="G47" s="54" t="s">
        <v>611</v>
      </c>
      <c r="H47" s="238" t="s">
        <v>597</v>
      </c>
      <c r="I47" s="97">
        <v>33903017</v>
      </c>
      <c r="J47" s="101">
        <v>1413.46</v>
      </c>
      <c r="K47" s="8"/>
      <c r="L47" s="109">
        <f t="shared" si="1"/>
        <v>0</v>
      </c>
      <c r="M47" s="109">
        <f t="shared" si="5"/>
        <v>0</v>
      </c>
      <c r="N47" s="120"/>
      <c r="O47" s="119">
        <f t="shared" si="2"/>
        <v>0</v>
      </c>
      <c r="P47" s="120"/>
      <c r="Q47" s="120"/>
      <c r="R47" s="120"/>
      <c r="S47" s="13">
        <f t="shared" si="3"/>
        <v>0</v>
      </c>
      <c r="T47" s="14" t="str">
        <f t="shared" si="4"/>
        <v>OK</v>
      </c>
      <c r="U47" s="155"/>
      <c r="V47" s="155"/>
      <c r="W47" s="155"/>
      <c r="X47" s="155"/>
      <c r="Y47" s="155"/>
      <c r="Z47" s="155"/>
      <c r="AA47" s="155"/>
      <c r="AB47" s="155"/>
      <c r="AC47" s="155"/>
      <c r="AD47" s="155"/>
      <c r="AE47" s="155"/>
      <c r="AF47" s="155"/>
      <c r="AG47" s="155"/>
      <c r="AH47" s="155"/>
      <c r="AI47" s="155"/>
      <c r="AJ47" s="155"/>
      <c r="AK47" s="155"/>
      <c r="AL47" s="155"/>
    </row>
    <row r="48" spans="1:38" ht="39.950000000000003" customHeight="1" x14ac:dyDescent="0.25">
      <c r="A48" s="310"/>
      <c r="B48" s="312"/>
      <c r="C48" s="82">
        <v>86</v>
      </c>
      <c r="D48" s="92" t="s">
        <v>585</v>
      </c>
      <c r="E48" s="91" t="s">
        <v>529</v>
      </c>
      <c r="F48" s="85" t="s">
        <v>530</v>
      </c>
      <c r="G48" s="54" t="s">
        <v>611</v>
      </c>
      <c r="H48" s="238" t="s">
        <v>597</v>
      </c>
      <c r="I48" s="97">
        <v>33903017</v>
      </c>
      <c r="J48" s="101">
        <v>1452.36</v>
      </c>
      <c r="K48" s="8"/>
      <c r="L48" s="109">
        <f t="shared" si="1"/>
        <v>0</v>
      </c>
      <c r="M48" s="109">
        <f t="shared" si="5"/>
        <v>0</v>
      </c>
      <c r="N48" s="120"/>
      <c r="O48" s="119">
        <f t="shared" si="2"/>
        <v>0</v>
      </c>
      <c r="P48" s="120"/>
      <c r="Q48" s="120"/>
      <c r="R48" s="120"/>
      <c r="S48" s="13">
        <f t="shared" si="3"/>
        <v>0</v>
      </c>
      <c r="T48" s="14" t="str">
        <f t="shared" si="4"/>
        <v>OK</v>
      </c>
      <c r="U48" s="155"/>
      <c r="V48" s="155"/>
      <c r="W48" s="155"/>
      <c r="X48" s="155"/>
      <c r="Y48" s="155"/>
      <c r="Z48" s="155"/>
      <c r="AA48" s="155"/>
      <c r="AB48" s="155"/>
      <c r="AC48" s="155"/>
      <c r="AD48" s="155"/>
      <c r="AE48" s="155"/>
      <c r="AF48" s="155"/>
      <c r="AG48" s="155"/>
      <c r="AH48" s="155"/>
      <c r="AI48" s="155"/>
      <c r="AJ48" s="155"/>
      <c r="AK48" s="155"/>
      <c r="AL48" s="155"/>
    </row>
    <row r="49" spans="1:38" ht="39.950000000000003" customHeight="1" x14ac:dyDescent="0.25">
      <c r="A49" s="310"/>
      <c r="B49" s="313"/>
      <c r="C49" s="82">
        <v>87</v>
      </c>
      <c r="D49" s="92" t="s">
        <v>586</v>
      </c>
      <c r="E49" s="91" t="s">
        <v>529</v>
      </c>
      <c r="F49" s="85" t="s">
        <v>530</v>
      </c>
      <c r="G49" s="54" t="s">
        <v>611</v>
      </c>
      <c r="H49" s="238" t="s">
        <v>597</v>
      </c>
      <c r="I49" s="97">
        <v>33903017</v>
      </c>
      <c r="J49" s="101">
        <v>1462.34</v>
      </c>
      <c r="K49" s="8"/>
      <c r="L49" s="109">
        <f t="shared" si="1"/>
        <v>0</v>
      </c>
      <c r="M49" s="109">
        <f t="shared" si="5"/>
        <v>0</v>
      </c>
      <c r="N49" s="120"/>
      <c r="O49" s="119">
        <f t="shared" si="2"/>
        <v>0</v>
      </c>
      <c r="P49" s="120"/>
      <c r="Q49" s="120"/>
      <c r="R49" s="120"/>
      <c r="S49" s="13">
        <f t="shared" si="3"/>
        <v>0</v>
      </c>
      <c r="T49" s="14" t="str">
        <f t="shared" si="4"/>
        <v>OK</v>
      </c>
      <c r="U49" s="155"/>
      <c r="V49" s="155"/>
      <c r="W49" s="155"/>
      <c r="X49" s="155"/>
      <c r="Y49" s="155"/>
      <c r="Z49" s="155"/>
      <c r="AA49" s="155"/>
      <c r="AB49" s="155"/>
      <c r="AC49" s="155"/>
      <c r="AD49" s="155"/>
      <c r="AE49" s="155"/>
      <c r="AF49" s="155"/>
      <c r="AG49" s="155"/>
      <c r="AH49" s="155"/>
      <c r="AI49" s="155"/>
      <c r="AJ49" s="155"/>
      <c r="AK49" s="155"/>
      <c r="AL49" s="155"/>
    </row>
    <row r="50" spans="1:38" ht="39.950000000000003" customHeight="1" x14ac:dyDescent="0.25">
      <c r="A50" s="305">
        <v>32</v>
      </c>
      <c r="B50" s="307" t="s">
        <v>532</v>
      </c>
      <c r="C50" s="77">
        <v>89</v>
      </c>
      <c r="D50" s="95" t="s">
        <v>587</v>
      </c>
      <c r="E50" s="94" t="s">
        <v>533</v>
      </c>
      <c r="F50" s="46" t="s">
        <v>531</v>
      </c>
      <c r="G50" s="54" t="s">
        <v>612</v>
      </c>
      <c r="H50" s="38" t="s">
        <v>597</v>
      </c>
      <c r="I50" s="54">
        <v>33903041</v>
      </c>
      <c r="J50" s="100">
        <v>68.25</v>
      </c>
      <c r="K50" s="8">
        <v>20</v>
      </c>
      <c r="L50" s="109">
        <f t="shared" si="1"/>
        <v>0</v>
      </c>
      <c r="M50" s="109">
        <f t="shared" si="5"/>
        <v>0</v>
      </c>
      <c r="N50" s="120">
        <v>-20</v>
      </c>
      <c r="O50" s="119">
        <f t="shared" si="2"/>
        <v>5</v>
      </c>
      <c r="P50" s="120"/>
      <c r="Q50" s="120"/>
      <c r="R50" s="120"/>
      <c r="S50" s="13">
        <f t="shared" si="3"/>
        <v>0</v>
      </c>
      <c r="T50" s="14" t="str">
        <f t="shared" si="4"/>
        <v>OK</v>
      </c>
      <c r="U50" s="155"/>
      <c r="V50" s="155"/>
      <c r="W50" s="155"/>
      <c r="X50" s="155"/>
      <c r="Y50" s="155"/>
      <c r="Z50" s="155"/>
      <c r="AA50" s="155"/>
      <c r="AB50" s="155"/>
      <c r="AC50" s="155"/>
      <c r="AD50" s="155"/>
      <c r="AE50" s="155"/>
      <c r="AF50" s="155"/>
      <c r="AG50" s="155"/>
      <c r="AH50" s="155"/>
      <c r="AI50" s="155"/>
      <c r="AJ50" s="155"/>
      <c r="AK50" s="155"/>
      <c r="AL50" s="155"/>
    </row>
    <row r="51" spans="1:38" ht="39.950000000000003" customHeight="1" x14ac:dyDescent="0.25">
      <c r="A51" s="315"/>
      <c r="B51" s="314"/>
      <c r="C51" s="77">
        <v>90</v>
      </c>
      <c r="D51" s="95" t="s">
        <v>588</v>
      </c>
      <c r="E51" s="94" t="s">
        <v>534</v>
      </c>
      <c r="F51" s="46" t="s">
        <v>531</v>
      </c>
      <c r="G51" s="54" t="s">
        <v>612</v>
      </c>
      <c r="H51" s="38" t="s">
        <v>597</v>
      </c>
      <c r="I51" s="54">
        <v>33903041</v>
      </c>
      <c r="J51" s="100">
        <v>72.45</v>
      </c>
      <c r="K51" s="8">
        <v>20</v>
      </c>
      <c r="L51" s="109">
        <f t="shared" si="1"/>
        <v>0</v>
      </c>
      <c r="M51" s="109">
        <f t="shared" si="5"/>
        <v>0</v>
      </c>
      <c r="N51" s="120">
        <v>-20</v>
      </c>
      <c r="O51" s="119">
        <f t="shared" si="2"/>
        <v>5</v>
      </c>
      <c r="P51" s="120"/>
      <c r="Q51" s="120"/>
      <c r="R51" s="120"/>
      <c r="S51" s="13">
        <f t="shared" si="3"/>
        <v>0</v>
      </c>
      <c r="T51" s="14" t="str">
        <f t="shared" si="4"/>
        <v>OK</v>
      </c>
      <c r="U51" s="155"/>
      <c r="V51" s="155"/>
      <c r="W51" s="155"/>
      <c r="X51" s="155"/>
      <c r="Y51" s="155"/>
      <c r="Z51" s="155"/>
      <c r="AA51" s="155"/>
      <c r="AB51" s="155"/>
      <c r="AC51" s="155"/>
      <c r="AD51" s="155"/>
      <c r="AE51" s="155"/>
      <c r="AF51" s="155"/>
      <c r="AG51" s="155"/>
      <c r="AH51" s="155"/>
      <c r="AI51" s="155"/>
      <c r="AJ51" s="155"/>
      <c r="AK51" s="155"/>
      <c r="AL51" s="155"/>
    </row>
    <row r="52" spans="1:38" ht="39.950000000000003" customHeight="1" x14ac:dyDescent="0.25">
      <c r="A52" s="315"/>
      <c r="B52" s="314"/>
      <c r="C52" s="77">
        <v>91</v>
      </c>
      <c r="D52" s="95" t="s">
        <v>589</v>
      </c>
      <c r="E52" s="94" t="s">
        <v>535</v>
      </c>
      <c r="F52" s="46" t="s">
        <v>531</v>
      </c>
      <c r="G52" s="54" t="s">
        <v>612</v>
      </c>
      <c r="H52" s="38" t="s">
        <v>597</v>
      </c>
      <c r="I52" s="54">
        <v>33903041</v>
      </c>
      <c r="J52" s="100">
        <v>71.400000000000006</v>
      </c>
      <c r="K52" s="8">
        <v>20</v>
      </c>
      <c r="L52" s="109">
        <f t="shared" si="1"/>
        <v>0</v>
      </c>
      <c r="M52" s="109">
        <f t="shared" si="5"/>
        <v>0</v>
      </c>
      <c r="N52" s="120">
        <v>-20</v>
      </c>
      <c r="O52" s="119">
        <f t="shared" si="2"/>
        <v>5</v>
      </c>
      <c r="P52" s="120"/>
      <c r="Q52" s="120"/>
      <c r="R52" s="120"/>
      <c r="S52" s="13">
        <f t="shared" si="3"/>
        <v>0</v>
      </c>
      <c r="T52" s="14" t="str">
        <f t="shared" si="4"/>
        <v>OK</v>
      </c>
      <c r="U52" s="155"/>
      <c r="V52" s="155"/>
      <c r="W52" s="155"/>
      <c r="X52" s="155"/>
      <c r="Y52" s="155"/>
      <c r="Z52" s="155"/>
      <c r="AA52" s="155"/>
      <c r="AB52" s="155"/>
      <c r="AC52" s="155"/>
      <c r="AD52" s="155"/>
      <c r="AE52" s="155"/>
      <c r="AF52" s="155"/>
      <c r="AG52" s="155"/>
      <c r="AH52" s="155"/>
      <c r="AI52" s="155"/>
      <c r="AJ52" s="155"/>
      <c r="AK52" s="155"/>
      <c r="AL52" s="155"/>
    </row>
    <row r="53" spans="1:38" ht="39.950000000000003" customHeight="1" x14ac:dyDescent="0.25">
      <c r="A53" s="315"/>
      <c r="B53" s="314"/>
      <c r="C53" s="77">
        <v>92</v>
      </c>
      <c r="D53" s="95" t="s">
        <v>590</v>
      </c>
      <c r="E53" s="94" t="s">
        <v>536</v>
      </c>
      <c r="F53" s="46" t="s">
        <v>531</v>
      </c>
      <c r="G53" s="54" t="s">
        <v>612</v>
      </c>
      <c r="H53" s="38" t="s">
        <v>597</v>
      </c>
      <c r="I53" s="54">
        <v>33903041</v>
      </c>
      <c r="J53" s="100">
        <v>99.75</v>
      </c>
      <c r="K53" s="8">
        <v>20</v>
      </c>
      <c r="L53" s="109">
        <f t="shared" si="1"/>
        <v>0</v>
      </c>
      <c r="M53" s="109">
        <f t="shared" si="5"/>
        <v>0</v>
      </c>
      <c r="N53" s="120">
        <v>-20</v>
      </c>
      <c r="O53" s="119">
        <f t="shared" si="2"/>
        <v>5</v>
      </c>
      <c r="P53" s="120"/>
      <c r="Q53" s="120"/>
      <c r="R53" s="120"/>
      <c r="S53" s="13">
        <f t="shared" si="3"/>
        <v>0</v>
      </c>
      <c r="T53" s="14" t="str">
        <f t="shared" si="4"/>
        <v>OK</v>
      </c>
      <c r="U53" s="155"/>
      <c r="V53" s="155"/>
      <c r="W53" s="155"/>
      <c r="X53" s="155"/>
      <c r="Y53" s="155"/>
      <c r="Z53" s="155"/>
      <c r="AA53" s="155"/>
      <c r="AB53" s="155"/>
      <c r="AC53" s="155"/>
      <c r="AD53" s="155"/>
      <c r="AE53" s="155"/>
      <c r="AF53" s="155"/>
      <c r="AG53" s="155"/>
      <c r="AH53" s="155"/>
      <c r="AI53" s="155"/>
      <c r="AJ53" s="155"/>
      <c r="AK53" s="155"/>
      <c r="AL53" s="155"/>
    </row>
    <row r="54" spans="1:38" ht="39.950000000000003" customHeight="1" x14ac:dyDescent="0.25">
      <c r="A54" s="315"/>
      <c r="B54" s="314"/>
      <c r="C54" s="77">
        <v>93</v>
      </c>
      <c r="D54" s="95" t="s">
        <v>591</v>
      </c>
      <c r="E54" s="94" t="s">
        <v>537</v>
      </c>
      <c r="F54" s="46" t="s">
        <v>531</v>
      </c>
      <c r="G54" s="54" t="s">
        <v>612</v>
      </c>
      <c r="H54" s="38" t="s">
        <v>597</v>
      </c>
      <c r="I54" s="54">
        <v>33903041</v>
      </c>
      <c r="J54" s="100">
        <v>136.5</v>
      </c>
      <c r="K54" s="8">
        <v>20</v>
      </c>
      <c r="L54" s="109">
        <f t="shared" si="1"/>
        <v>0</v>
      </c>
      <c r="M54" s="109">
        <f t="shared" si="5"/>
        <v>0</v>
      </c>
      <c r="N54" s="120">
        <v>-20</v>
      </c>
      <c r="O54" s="119">
        <f t="shared" si="2"/>
        <v>5</v>
      </c>
      <c r="P54" s="120"/>
      <c r="Q54" s="120"/>
      <c r="R54" s="120"/>
      <c r="S54" s="13">
        <f t="shared" si="3"/>
        <v>0</v>
      </c>
      <c r="T54" s="14" t="str">
        <f t="shared" si="4"/>
        <v>OK</v>
      </c>
      <c r="U54" s="155"/>
      <c r="V54" s="155"/>
      <c r="W54" s="155"/>
      <c r="X54" s="155"/>
      <c r="Y54" s="155"/>
      <c r="Z54" s="155"/>
      <c r="AA54" s="155"/>
      <c r="AB54" s="155"/>
      <c r="AC54" s="155"/>
      <c r="AD54" s="155"/>
      <c r="AE54" s="155"/>
      <c r="AF54" s="155"/>
      <c r="AG54" s="155"/>
      <c r="AH54" s="155"/>
      <c r="AI54" s="155"/>
      <c r="AJ54" s="155"/>
      <c r="AK54" s="155"/>
      <c r="AL54" s="155"/>
    </row>
    <row r="55" spans="1:38" ht="39.950000000000003" customHeight="1" x14ac:dyDescent="0.25">
      <c r="A55" s="315"/>
      <c r="B55" s="314"/>
      <c r="C55" s="77">
        <v>94</v>
      </c>
      <c r="D55" s="95" t="s">
        <v>592</v>
      </c>
      <c r="E55" s="94" t="s">
        <v>534</v>
      </c>
      <c r="F55" s="46" t="s">
        <v>531</v>
      </c>
      <c r="G55" s="54" t="s">
        <v>612</v>
      </c>
      <c r="H55" s="38" t="s">
        <v>597</v>
      </c>
      <c r="I55" s="54">
        <v>33903041</v>
      </c>
      <c r="J55" s="100">
        <v>72.45</v>
      </c>
      <c r="K55" s="8"/>
      <c r="L55" s="109">
        <f t="shared" si="1"/>
        <v>0</v>
      </c>
      <c r="M55" s="109">
        <f t="shared" si="5"/>
        <v>0</v>
      </c>
      <c r="N55" s="120"/>
      <c r="O55" s="119">
        <f t="shared" si="2"/>
        <v>0</v>
      </c>
      <c r="P55" s="120"/>
      <c r="Q55" s="120"/>
      <c r="R55" s="120"/>
      <c r="S55" s="13">
        <f t="shared" si="3"/>
        <v>0</v>
      </c>
      <c r="T55" s="14" t="str">
        <f t="shared" si="4"/>
        <v>OK</v>
      </c>
      <c r="U55" s="155"/>
      <c r="V55" s="155"/>
      <c r="W55" s="155"/>
      <c r="X55" s="155"/>
      <c r="Y55" s="155"/>
      <c r="Z55" s="155"/>
      <c r="AA55" s="155"/>
      <c r="AB55" s="155"/>
      <c r="AC55" s="155"/>
      <c r="AD55" s="155"/>
      <c r="AE55" s="155"/>
      <c r="AF55" s="155"/>
      <c r="AG55" s="155"/>
      <c r="AH55" s="155"/>
      <c r="AI55" s="155"/>
      <c r="AJ55" s="155"/>
      <c r="AK55" s="155"/>
      <c r="AL55" s="155"/>
    </row>
    <row r="56" spans="1:38" ht="39.950000000000003" customHeight="1" x14ac:dyDescent="0.25">
      <c r="A56" s="315"/>
      <c r="B56" s="314"/>
      <c r="C56" s="77">
        <v>95</v>
      </c>
      <c r="D56" s="95" t="s">
        <v>593</v>
      </c>
      <c r="E56" s="94" t="s">
        <v>535</v>
      </c>
      <c r="F56" s="46" t="s">
        <v>531</v>
      </c>
      <c r="G56" s="54" t="s">
        <v>612</v>
      </c>
      <c r="H56" s="38" t="s">
        <v>597</v>
      </c>
      <c r="I56" s="54">
        <v>33903041</v>
      </c>
      <c r="J56" s="100">
        <v>71.400000000000006</v>
      </c>
      <c r="K56" s="8">
        <v>15</v>
      </c>
      <c r="L56" s="109">
        <f t="shared" si="1"/>
        <v>0</v>
      </c>
      <c r="M56" s="109">
        <f t="shared" si="5"/>
        <v>0</v>
      </c>
      <c r="N56" s="120">
        <v>-15</v>
      </c>
      <c r="O56" s="119">
        <f t="shared" si="2"/>
        <v>3</v>
      </c>
      <c r="P56" s="120"/>
      <c r="Q56" s="120"/>
      <c r="R56" s="120"/>
      <c r="S56" s="13">
        <f t="shared" si="3"/>
        <v>0</v>
      </c>
      <c r="T56" s="14" t="str">
        <f t="shared" si="4"/>
        <v>OK</v>
      </c>
      <c r="U56" s="155"/>
      <c r="V56" s="155"/>
      <c r="W56" s="155"/>
      <c r="X56" s="155"/>
      <c r="Y56" s="155"/>
      <c r="Z56" s="155"/>
      <c r="AA56" s="155"/>
      <c r="AB56" s="155"/>
      <c r="AC56" s="155"/>
      <c r="AD56" s="155"/>
      <c r="AE56" s="155"/>
      <c r="AF56" s="155"/>
      <c r="AG56" s="155"/>
      <c r="AH56" s="155"/>
      <c r="AI56" s="155"/>
      <c r="AJ56" s="155"/>
      <c r="AK56" s="155"/>
      <c r="AL56" s="155"/>
    </row>
    <row r="57" spans="1:38" ht="39.950000000000003" customHeight="1" x14ac:dyDescent="0.25">
      <c r="A57" s="315"/>
      <c r="B57" s="308"/>
      <c r="C57" s="77">
        <v>96</v>
      </c>
      <c r="D57" s="67" t="s">
        <v>594</v>
      </c>
      <c r="E57" s="68" t="s">
        <v>537</v>
      </c>
      <c r="F57" s="46" t="s">
        <v>531</v>
      </c>
      <c r="G57" s="54" t="s">
        <v>612</v>
      </c>
      <c r="H57" s="38" t="s">
        <v>597</v>
      </c>
      <c r="I57" s="54">
        <v>33903041</v>
      </c>
      <c r="J57" s="100">
        <v>136.5</v>
      </c>
      <c r="K57" s="8"/>
      <c r="L57" s="109">
        <f t="shared" si="1"/>
        <v>0</v>
      </c>
      <c r="M57" s="109">
        <f t="shared" si="5"/>
        <v>0</v>
      </c>
      <c r="N57" s="120"/>
      <c r="O57" s="119">
        <f t="shared" si="2"/>
        <v>0</v>
      </c>
      <c r="P57" s="120"/>
      <c r="Q57" s="120"/>
      <c r="R57" s="120"/>
      <c r="S57" s="13">
        <f t="shared" si="3"/>
        <v>0</v>
      </c>
      <c r="T57" s="14" t="str">
        <f t="shared" si="4"/>
        <v>OK</v>
      </c>
      <c r="U57" s="155"/>
      <c r="V57" s="155"/>
      <c r="W57" s="155"/>
      <c r="X57" s="155"/>
      <c r="Y57" s="155"/>
      <c r="Z57" s="155"/>
      <c r="AA57" s="155"/>
      <c r="AB57" s="155"/>
      <c r="AC57" s="155"/>
      <c r="AD57" s="155"/>
      <c r="AE57" s="155"/>
      <c r="AF57" s="155"/>
      <c r="AG57" s="155"/>
      <c r="AH57" s="155"/>
      <c r="AI57" s="155"/>
      <c r="AJ57" s="155"/>
      <c r="AK57" s="155"/>
      <c r="AL57" s="155"/>
    </row>
    <row r="58" spans="1:38" ht="39.950000000000003" customHeight="1" x14ac:dyDescent="0.25">
      <c r="A58" s="80">
        <v>36</v>
      </c>
      <c r="B58" s="81" t="s">
        <v>538</v>
      </c>
      <c r="C58" s="82">
        <v>101</v>
      </c>
      <c r="D58" s="86" t="s">
        <v>595</v>
      </c>
      <c r="E58" s="87" t="s">
        <v>539</v>
      </c>
      <c r="F58" s="85" t="s">
        <v>540</v>
      </c>
      <c r="G58" s="54" t="s">
        <v>613</v>
      </c>
      <c r="H58" s="238" t="s">
        <v>597</v>
      </c>
      <c r="I58" s="97">
        <v>33903035</v>
      </c>
      <c r="J58" s="101">
        <v>204.7</v>
      </c>
      <c r="K58" s="8"/>
      <c r="L58" s="109">
        <f t="shared" si="1"/>
        <v>0</v>
      </c>
      <c r="M58" s="109">
        <f t="shared" si="5"/>
        <v>0</v>
      </c>
      <c r="N58" s="120"/>
      <c r="O58" s="119">
        <f t="shared" si="2"/>
        <v>0</v>
      </c>
      <c r="P58" s="120"/>
      <c r="Q58" s="120"/>
      <c r="R58" s="120"/>
      <c r="S58" s="13">
        <f t="shared" si="3"/>
        <v>0</v>
      </c>
      <c r="T58" s="14" t="str">
        <f t="shared" si="4"/>
        <v>OK</v>
      </c>
      <c r="U58" s="155"/>
      <c r="V58" s="155"/>
      <c r="W58" s="155"/>
      <c r="X58" s="155"/>
      <c r="Y58" s="155"/>
      <c r="Z58" s="155"/>
      <c r="AA58" s="155"/>
      <c r="AB58" s="155"/>
      <c r="AC58" s="155"/>
      <c r="AD58" s="155"/>
      <c r="AE58" s="155"/>
      <c r="AF58" s="155"/>
      <c r="AG58" s="155"/>
      <c r="AH58" s="155"/>
      <c r="AI58" s="155"/>
      <c r="AJ58" s="155"/>
      <c r="AK58" s="155"/>
      <c r="AL58" s="155"/>
    </row>
    <row r="59" spans="1:38" ht="39.950000000000003" customHeight="1" x14ac:dyDescent="0.25">
      <c r="K59" s="4">
        <f>SUM(K4:K58)</f>
        <v>861</v>
      </c>
      <c r="S59" s="16">
        <f>SUM(S4:S58)</f>
        <v>36</v>
      </c>
      <c r="T59" s="5" t="str">
        <f t="shared" si="4"/>
        <v>OK</v>
      </c>
      <c r="U59" s="192">
        <f>SUMPRODUCT($J$4:$J$58,U4:U58)</f>
        <v>4078.6000000000004</v>
      </c>
      <c r="V59" s="192">
        <f t="shared" ref="V59:AL59" si="6">SUMPRODUCT($J$4:$J$58,V4:V58)</f>
        <v>3283.2000000000003</v>
      </c>
      <c r="W59" s="192">
        <f t="shared" si="6"/>
        <v>52898</v>
      </c>
      <c r="X59" s="192">
        <f t="shared" si="6"/>
        <v>94664.320000000007</v>
      </c>
      <c r="Y59" s="192">
        <f t="shared" si="6"/>
        <v>11684.3</v>
      </c>
      <c r="Z59" s="230">
        <f t="shared" si="6"/>
        <v>0</v>
      </c>
      <c r="AA59" s="192">
        <f t="shared" si="6"/>
        <v>0</v>
      </c>
      <c r="AB59" s="192">
        <f t="shared" si="6"/>
        <v>0</v>
      </c>
      <c r="AC59" s="192">
        <f t="shared" si="6"/>
        <v>0</v>
      </c>
      <c r="AD59" s="192">
        <f t="shared" si="6"/>
        <v>0</v>
      </c>
      <c r="AE59" s="192">
        <f t="shared" si="6"/>
        <v>0</v>
      </c>
      <c r="AF59" s="192">
        <f t="shared" si="6"/>
        <v>0</v>
      </c>
      <c r="AG59" s="192">
        <f t="shared" si="6"/>
        <v>0</v>
      </c>
      <c r="AH59" s="192">
        <f t="shared" si="6"/>
        <v>0</v>
      </c>
      <c r="AI59" s="192">
        <f t="shared" si="6"/>
        <v>0</v>
      </c>
      <c r="AJ59" s="192">
        <f t="shared" si="6"/>
        <v>0</v>
      </c>
      <c r="AK59" s="192">
        <f t="shared" si="6"/>
        <v>0</v>
      </c>
      <c r="AL59" s="192">
        <f t="shared" si="6"/>
        <v>0</v>
      </c>
    </row>
    <row r="60" spans="1:38" ht="39.950000000000003" customHeight="1" x14ac:dyDescent="0.25">
      <c r="K60" s="160">
        <f>SUMPRODUCT($J$4:$J$58,K4:K58)</f>
        <v>189122.44</v>
      </c>
      <c r="L60" s="160">
        <f t="shared" ref="L60:M60" si="7">SUMPRODUCT($J$4:$J$58,L4:L58)</f>
        <v>166608.42000000001</v>
      </c>
      <c r="M60" s="160">
        <f t="shared" si="7"/>
        <v>166608.42000000001</v>
      </c>
    </row>
    <row r="62" spans="1:38" x14ac:dyDescent="0.25">
      <c r="X62" s="194"/>
    </row>
    <row r="63" spans="1:38" x14ac:dyDescent="0.25">
      <c r="X63" s="194"/>
    </row>
    <row r="64" spans="1:38" x14ac:dyDescent="0.25">
      <c r="X64" s="194"/>
    </row>
    <row r="65" ht="39.950000000000003" customHeight="1" x14ac:dyDescent="0.25"/>
    <row r="66" ht="39.950000000000003" customHeight="1" x14ac:dyDescent="0.25"/>
    <row r="67" ht="39.950000000000003" customHeight="1" x14ac:dyDescent="0.25"/>
    <row r="68" ht="39.950000000000003" customHeight="1" x14ac:dyDescent="0.25"/>
    <row r="69" ht="39.950000000000003" customHeight="1" x14ac:dyDescent="0.25"/>
    <row r="70" ht="39.950000000000003" customHeight="1" x14ac:dyDescent="0.25"/>
    <row r="71" ht="39.950000000000003" customHeight="1" x14ac:dyDescent="0.25"/>
    <row r="72" ht="39.950000000000003" customHeight="1" x14ac:dyDescent="0.25"/>
    <row r="73" ht="39.950000000000003" customHeight="1" x14ac:dyDescent="0.25"/>
    <row r="74" ht="39.950000000000003" customHeight="1" x14ac:dyDescent="0.25"/>
    <row r="75" ht="39.950000000000003" customHeight="1" x14ac:dyDescent="0.25"/>
    <row r="76" ht="39.950000000000003" customHeight="1" x14ac:dyDescent="0.25"/>
    <row r="77" ht="39.950000000000003" customHeight="1" x14ac:dyDescent="0.25"/>
    <row r="78" ht="39.950000000000003" customHeight="1" x14ac:dyDescent="0.25"/>
    <row r="79" ht="39.950000000000003" customHeight="1" x14ac:dyDescent="0.25"/>
    <row r="80" ht="39.950000000000003" customHeight="1" x14ac:dyDescent="0.25"/>
    <row r="81" ht="39.950000000000003" customHeight="1" x14ac:dyDescent="0.25"/>
    <row r="82" ht="39.950000000000003" customHeight="1" x14ac:dyDescent="0.25"/>
    <row r="83" ht="39.950000000000003" customHeight="1" x14ac:dyDescent="0.25"/>
    <row r="84" ht="39.950000000000003" customHeight="1" x14ac:dyDescent="0.25"/>
    <row r="85" ht="39.950000000000003" customHeight="1" x14ac:dyDescent="0.25"/>
    <row r="86" ht="39.950000000000003" customHeight="1" x14ac:dyDescent="0.25"/>
    <row r="87" ht="39.950000000000003" customHeight="1" x14ac:dyDescent="0.25"/>
    <row r="88" ht="39.950000000000003" customHeight="1" x14ac:dyDescent="0.25"/>
    <row r="89" ht="39.950000000000003" customHeight="1" x14ac:dyDescent="0.25"/>
    <row r="90" ht="39.950000000000003" customHeight="1" x14ac:dyDescent="0.25"/>
    <row r="91" ht="39.950000000000003" customHeight="1" x14ac:dyDescent="0.25"/>
    <row r="92" ht="39.950000000000003" customHeight="1" x14ac:dyDescent="0.25"/>
    <row r="93" ht="39.950000000000003" customHeight="1" x14ac:dyDescent="0.25"/>
    <row r="94" ht="39.950000000000003" customHeight="1" x14ac:dyDescent="0.25"/>
    <row r="95" ht="39.950000000000003" customHeight="1" x14ac:dyDescent="0.25"/>
    <row r="96" ht="39.950000000000003" customHeight="1" x14ac:dyDescent="0.25"/>
    <row r="97" ht="39.950000000000003" customHeight="1" x14ac:dyDescent="0.25"/>
    <row r="98" ht="39.950000000000003" customHeight="1" x14ac:dyDescent="0.25"/>
    <row r="99" ht="39.950000000000003" customHeight="1" x14ac:dyDescent="0.25"/>
    <row r="100" ht="39.950000000000003" customHeight="1" x14ac:dyDescent="0.25"/>
    <row r="101" ht="39.950000000000003" customHeight="1" x14ac:dyDescent="0.25"/>
    <row r="102" ht="39.950000000000003" customHeight="1" x14ac:dyDescent="0.25"/>
    <row r="103" ht="39.950000000000003" customHeight="1" x14ac:dyDescent="0.25"/>
    <row r="104" ht="39.950000000000003" customHeight="1" x14ac:dyDescent="0.25"/>
    <row r="105" ht="39.950000000000003" customHeight="1" x14ac:dyDescent="0.25"/>
    <row r="106" ht="39.950000000000003" customHeight="1" x14ac:dyDescent="0.25"/>
    <row r="107" ht="39.950000000000003" customHeight="1" x14ac:dyDescent="0.25"/>
    <row r="108" ht="39.950000000000003" customHeight="1" x14ac:dyDescent="0.25"/>
    <row r="109" ht="39.950000000000003" customHeight="1" x14ac:dyDescent="0.25"/>
    <row r="110" ht="39.950000000000003" customHeight="1" x14ac:dyDescent="0.25"/>
    <row r="111" ht="39.950000000000003" customHeight="1" x14ac:dyDescent="0.25"/>
    <row r="112" ht="39.950000000000003" customHeight="1" x14ac:dyDescent="0.25"/>
    <row r="113" ht="39.950000000000003" customHeight="1" x14ac:dyDescent="0.25"/>
    <row r="114" ht="39.950000000000003" customHeight="1" x14ac:dyDescent="0.25"/>
    <row r="115" ht="39.950000000000003" customHeight="1" x14ac:dyDescent="0.25"/>
    <row r="116" ht="39.950000000000003" customHeight="1" x14ac:dyDescent="0.25"/>
    <row r="117" ht="39.950000000000003" customHeight="1" x14ac:dyDescent="0.25"/>
    <row r="118" ht="39.950000000000003" customHeight="1" x14ac:dyDescent="0.25"/>
    <row r="119" ht="39.950000000000003" customHeight="1" x14ac:dyDescent="0.25"/>
    <row r="120" ht="39.950000000000003" customHeight="1" x14ac:dyDescent="0.25"/>
    <row r="121" ht="39.950000000000003" customHeight="1" x14ac:dyDescent="0.25"/>
    <row r="122" ht="39.950000000000003" customHeight="1" x14ac:dyDescent="0.25"/>
    <row r="123" ht="39.950000000000003" customHeight="1" x14ac:dyDescent="0.25"/>
    <row r="124" ht="39.950000000000003" customHeight="1" x14ac:dyDescent="0.25"/>
    <row r="125" ht="39.950000000000003" customHeight="1" x14ac:dyDescent="0.25"/>
    <row r="126" ht="39.950000000000003" customHeight="1" x14ac:dyDescent="0.25"/>
    <row r="127" ht="39.950000000000003" customHeight="1" x14ac:dyDescent="0.25"/>
    <row r="128" ht="39.950000000000003" customHeight="1" x14ac:dyDescent="0.25"/>
    <row r="129" ht="39.950000000000003" customHeight="1" x14ac:dyDescent="0.25"/>
    <row r="130" ht="39.950000000000003" customHeight="1" x14ac:dyDescent="0.25"/>
    <row r="131" ht="39.950000000000003" customHeight="1" x14ac:dyDescent="0.25"/>
    <row r="132" ht="39.950000000000003" customHeight="1" x14ac:dyDescent="0.25"/>
    <row r="133" ht="39.950000000000003" customHeight="1" x14ac:dyDescent="0.25"/>
    <row r="134" ht="39.950000000000003" customHeight="1" x14ac:dyDescent="0.25"/>
    <row r="135" ht="39.950000000000003" customHeight="1" x14ac:dyDescent="0.25"/>
    <row r="136" ht="39.950000000000003" customHeight="1" x14ac:dyDescent="0.25"/>
    <row r="137" ht="39.950000000000003" customHeight="1" x14ac:dyDescent="0.25"/>
    <row r="138" ht="39.950000000000003" customHeight="1" x14ac:dyDescent="0.25"/>
    <row r="139" ht="39.950000000000003" customHeight="1" x14ac:dyDescent="0.25"/>
    <row r="140" ht="39.950000000000003" customHeight="1" x14ac:dyDescent="0.25"/>
    <row r="141" ht="39.950000000000003" customHeight="1" x14ac:dyDescent="0.25"/>
    <row r="142" ht="39.950000000000003" customHeight="1" x14ac:dyDescent="0.25"/>
    <row r="143" ht="39.950000000000003" customHeight="1" x14ac:dyDescent="0.25"/>
    <row r="144" ht="39.950000000000003" customHeight="1" x14ac:dyDescent="0.25"/>
    <row r="145" ht="39.950000000000003" customHeight="1" x14ac:dyDescent="0.25"/>
    <row r="146" ht="39.950000000000003" customHeight="1" x14ac:dyDescent="0.25"/>
    <row r="147" ht="39.950000000000003" customHeight="1" x14ac:dyDescent="0.25"/>
    <row r="148" ht="39.950000000000003" customHeight="1" x14ac:dyDescent="0.25"/>
    <row r="149" ht="39.950000000000003" customHeight="1" x14ac:dyDescent="0.25"/>
    <row r="150" ht="39.950000000000003" customHeight="1" x14ac:dyDescent="0.25"/>
    <row r="151" ht="39.950000000000003" customHeight="1" x14ac:dyDescent="0.25"/>
    <row r="152" ht="39.950000000000003" customHeight="1" x14ac:dyDescent="0.25"/>
    <row r="153" ht="39.950000000000003" customHeight="1" x14ac:dyDescent="0.25"/>
    <row r="154" ht="39.950000000000003" customHeight="1" x14ac:dyDescent="0.25"/>
    <row r="155" ht="39.950000000000003" customHeight="1" x14ac:dyDescent="0.25"/>
    <row r="156" ht="39.950000000000003" customHeight="1" x14ac:dyDescent="0.25"/>
    <row r="157" ht="39.950000000000003" customHeight="1" x14ac:dyDescent="0.25"/>
    <row r="158" ht="39.950000000000003" customHeight="1" x14ac:dyDescent="0.25"/>
    <row r="159" ht="39.950000000000003" customHeight="1" x14ac:dyDescent="0.25"/>
    <row r="160" ht="39.950000000000003" customHeight="1" x14ac:dyDescent="0.25"/>
    <row r="161" ht="39.950000000000003" customHeight="1" x14ac:dyDescent="0.25"/>
    <row r="162" ht="39.950000000000003" customHeight="1" x14ac:dyDescent="0.25"/>
    <row r="163" ht="39.950000000000003" customHeight="1" x14ac:dyDescent="0.25"/>
    <row r="164" ht="39.950000000000003" customHeight="1" x14ac:dyDescent="0.25"/>
    <row r="165" ht="39.950000000000003" customHeight="1" x14ac:dyDescent="0.25"/>
    <row r="166" ht="39.950000000000003" customHeight="1" x14ac:dyDescent="0.25"/>
    <row r="167" ht="39.950000000000003" customHeight="1" x14ac:dyDescent="0.25"/>
    <row r="168" ht="39.950000000000003" customHeight="1" x14ac:dyDescent="0.25"/>
    <row r="169" ht="39.950000000000003" customHeight="1" x14ac:dyDescent="0.25"/>
    <row r="170" ht="39.950000000000003" customHeight="1" x14ac:dyDescent="0.25"/>
    <row r="171" ht="39.950000000000003" customHeight="1" x14ac:dyDescent="0.25"/>
    <row r="172" ht="39.950000000000003" customHeight="1" x14ac:dyDescent="0.25"/>
    <row r="173" ht="39.950000000000003" customHeight="1" x14ac:dyDescent="0.25"/>
    <row r="174" ht="39.950000000000003" customHeight="1" x14ac:dyDescent="0.25"/>
    <row r="175" ht="39.950000000000003" customHeight="1" x14ac:dyDescent="0.25"/>
    <row r="176" ht="39.950000000000003" customHeight="1" x14ac:dyDescent="0.25"/>
    <row r="177" ht="39.950000000000003" customHeight="1" x14ac:dyDescent="0.25"/>
    <row r="178" ht="39.950000000000003" customHeight="1" x14ac:dyDescent="0.25"/>
    <row r="179" ht="39.950000000000003" customHeight="1" x14ac:dyDescent="0.25"/>
    <row r="180" ht="39.950000000000003" customHeight="1" x14ac:dyDescent="0.25"/>
    <row r="181" ht="39.950000000000003" customHeight="1" x14ac:dyDescent="0.25"/>
    <row r="182" ht="39.950000000000003" customHeight="1" x14ac:dyDescent="0.25"/>
    <row r="183" ht="39.950000000000003" customHeight="1" x14ac:dyDescent="0.25"/>
    <row r="184" ht="39.950000000000003" customHeight="1" x14ac:dyDescent="0.25"/>
    <row r="185" ht="39.950000000000003" customHeight="1" x14ac:dyDescent="0.25"/>
    <row r="186" ht="39.950000000000003" customHeight="1" x14ac:dyDescent="0.25"/>
    <row r="187" ht="39.950000000000003" customHeight="1" x14ac:dyDescent="0.25"/>
    <row r="188" ht="39.950000000000003" customHeight="1" x14ac:dyDescent="0.25"/>
    <row r="189" ht="39.950000000000003" customHeight="1" x14ac:dyDescent="0.25"/>
    <row r="190" ht="39.950000000000003" customHeight="1" x14ac:dyDescent="0.25"/>
    <row r="191" ht="39.950000000000003" customHeight="1" x14ac:dyDescent="0.25"/>
    <row r="192" ht="39.950000000000003" customHeight="1" x14ac:dyDescent="0.25"/>
    <row r="193" ht="39.950000000000003" customHeight="1" x14ac:dyDescent="0.25"/>
    <row r="194" ht="39.950000000000003" customHeight="1" x14ac:dyDescent="0.25"/>
    <row r="195" ht="39.950000000000003" customHeight="1" x14ac:dyDescent="0.25"/>
    <row r="196" ht="39.950000000000003" customHeight="1" x14ac:dyDescent="0.25"/>
    <row r="197" ht="39.950000000000003" customHeight="1" x14ac:dyDescent="0.25"/>
    <row r="198" ht="39.950000000000003" customHeight="1" x14ac:dyDescent="0.25"/>
    <row r="199" ht="39.950000000000003" customHeight="1" x14ac:dyDescent="0.25"/>
    <row r="200" ht="39.950000000000003" customHeight="1" x14ac:dyDescent="0.25"/>
    <row r="201" ht="39.950000000000003" customHeight="1" x14ac:dyDescent="0.25"/>
    <row r="202" ht="39.950000000000003" customHeight="1" x14ac:dyDescent="0.25"/>
    <row r="203" ht="39.950000000000003" customHeight="1" x14ac:dyDescent="0.25"/>
    <row r="204" ht="39.950000000000003" customHeight="1" x14ac:dyDescent="0.25"/>
    <row r="205" ht="39.950000000000003" customHeight="1" x14ac:dyDescent="0.25"/>
    <row r="206" ht="39.950000000000003" customHeight="1" x14ac:dyDescent="0.25"/>
    <row r="207" ht="39.950000000000003" customHeight="1" x14ac:dyDescent="0.25"/>
    <row r="208" ht="39.950000000000003" customHeight="1" x14ac:dyDescent="0.25"/>
    <row r="209" ht="39.950000000000003" customHeight="1" x14ac:dyDescent="0.25"/>
    <row r="210" ht="39.950000000000003" customHeight="1" x14ac:dyDescent="0.25"/>
    <row r="211" ht="39.950000000000003" customHeight="1" x14ac:dyDescent="0.25"/>
    <row r="212" ht="39.950000000000003" customHeight="1" x14ac:dyDescent="0.25"/>
    <row r="213" ht="39.950000000000003" customHeight="1" x14ac:dyDescent="0.25"/>
    <row r="214" ht="39.950000000000003" customHeight="1" x14ac:dyDescent="0.25"/>
    <row r="215" ht="39.950000000000003" customHeight="1" x14ac:dyDescent="0.25"/>
    <row r="216" ht="39.950000000000003" customHeight="1" x14ac:dyDescent="0.25"/>
    <row r="217" ht="39.950000000000003" customHeight="1" x14ac:dyDescent="0.25"/>
    <row r="218" ht="39.950000000000003" customHeight="1" x14ac:dyDescent="0.25"/>
    <row r="219" ht="39.950000000000003" customHeight="1" x14ac:dyDescent="0.25"/>
    <row r="220" ht="39.950000000000003" customHeight="1" x14ac:dyDescent="0.25"/>
    <row r="221" ht="39.950000000000003" customHeight="1" x14ac:dyDescent="0.25"/>
    <row r="222" ht="39.950000000000003" customHeight="1" x14ac:dyDescent="0.25"/>
    <row r="223" ht="39.950000000000003" customHeight="1" x14ac:dyDescent="0.25"/>
    <row r="224" ht="39.950000000000003" customHeight="1" x14ac:dyDescent="0.25"/>
    <row r="225" ht="39.950000000000003" customHeight="1" x14ac:dyDescent="0.25"/>
    <row r="226" ht="39.950000000000003" customHeight="1" x14ac:dyDescent="0.25"/>
    <row r="227" ht="39.950000000000003" customHeight="1" x14ac:dyDescent="0.25"/>
    <row r="228" ht="39.950000000000003" customHeight="1" x14ac:dyDescent="0.25"/>
    <row r="229" ht="39.950000000000003" customHeight="1" x14ac:dyDescent="0.25"/>
    <row r="230" ht="39.950000000000003" customHeight="1" x14ac:dyDescent="0.25"/>
    <row r="231" ht="39.950000000000003" customHeight="1" x14ac:dyDescent="0.25"/>
    <row r="232" ht="39.950000000000003" customHeight="1" x14ac:dyDescent="0.25"/>
    <row r="233" ht="39.950000000000003" customHeight="1" x14ac:dyDescent="0.25"/>
    <row r="234" ht="39.950000000000003" customHeight="1" x14ac:dyDescent="0.25"/>
    <row r="235" ht="39.950000000000003" customHeight="1" x14ac:dyDescent="0.25"/>
    <row r="236" ht="39.950000000000003" customHeight="1" x14ac:dyDescent="0.25"/>
    <row r="237" ht="39.950000000000003" customHeight="1" x14ac:dyDescent="0.25"/>
    <row r="238" ht="39.950000000000003" customHeight="1" x14ac:dyDescent="0.25"/>
    <row r="239" ht="39.950000000000003" customHeight="1" x14ac:dyDescent="0.25"/>
    <row r="240" ht="39.950000000000003" customHeight="1" x14ac:dyDescent="0.25"/>
    <row r="241" ht="39.950000000000003" customHeight="1" x14ac:dyDescent="0.25"/>
    <row r="242" ht="39.950000000000003" customHeight="1" x14ac:dyDescent="0.25"/>
    <row r="243" ht="39.950000000000003" customHeight="1" x14ac:dyDescent="0.25"/>
    <row r="244" ht="39.950000000000003" customHeight="1" x14ac:dyDescent="0.25"/>
    <row r="245" ht="39.950000000000003" customHeight="1" x14ac:dyDescent="0.25"/>
    <row r="246" ht="39.950000000000003" customHeight="1" x14ac:dyDescent="0.25"/>
    <row r="247" ht="39.950000000000003" customHeight="1" x14ac:dyDescent="0.25"/>
    <row r="248" ht="39.950000000000003" customHeight="1" x14ac:dyDescent="0.25"/>
    <row r="249" ht="39.950000000000003" customHeight="1" x14ac:dyDescent="0.25"/>
    <row r="250" ht="39.950000000000003" customHeight="1" x14ac:dyDescent="0.25"/>
    <row r="251" ht="39.950000000000003" customHeight="1" x14ac:dyDescent="0.25"/>
    <row r="252" ht="39.950000000000003" customHeight="1" x14ac:dyDescent="0.25"/>
    <row r="253" ht="39.950000000000003" customHeight="1" x14ac:dyDescent="0.25"/>
    <row r="254" ht="39.950000000000003" customHeight="1" x14ac:dyDescent="0.25"/>
    <row r="255" ht="39.950000000000003" customHeight="1" x14ac:dyDescent="0.25"/>
    <row r="256" ht="39.950000000000003" customHeight="1" x14ac:dyDescent="0.25"/>
    <row r="257" ht="39.950000000000003" customHeight="1" x14ac:dyDescent="0.25"/>
    <row r="258" ht="39.950000000000003" customHeight="1" x14ac:dyDescent="0.25"/>
    <row r="259" ht="39.950000000000003" customHeight="1" x14ac:dyDescent="0.25"/>
    <row r="260" ht="39.950000000000003" customHeight="1" x14ac:dyDescent="0.25"/>
    <row r="261" ht="39.950000000000003" customHeight="1" x14ac:dyDescent="0.25"/>
    <row r="262" ht="39.950000000000003" customHeight="1" x14ac:dyDescent="0.25"/>
    <row r="263" ht="39.950000000000003" customHeight="1" x14ac:dyDescent="0.25"/>
    <row r="264" ht="39.950000000000003" customHeight="1" x14ac:dyDescent="0.25"/>
    <row r="265" ht="39.950000000000003" customHeight="1" x14ac:dyDescent="0.25"/>
    <row r="266" ht="39.950000000000003" customHeight="1" x14ac:dyDescent="0.25"/>
    <row r="267" ht="39.950000000000003" customHeight="1" x14ac:dyDescent="0.25"/>
    <row r="268" ht="39.950000000000003" customHeight="1" x14ac:dyDescent="0.25"/>
    <row r="269" ht="39.950000000000003" customHeight="1" x14ac:dyDescent="0.25"/>
    <row r="270" ht="39.950000000000003" customHeight="1" x14ac:dyDescent="0.25"/>
    <row r="271" ht="39.950000000000003" customHeight="1" x14ac:dyDescent="0.25"/>
    <row r="272" ht="39.950000000000003" customHeight="1" x14ac:dyDescent="0.25"/>
    <row r="273" ht="39.950000000000003" customHeight="1" x14ac:dyDescent="0.25"/>
    <row r="274" ht="39.950000000000003" customHeight="1" x14ac:dyDescent="0.25"/>
    <row r="275" ht="39.950000000000003" customHeight="1" x14ac:dyDescent="0.25"/>
    <row r="276" ht="39.950000000000003" customHeight="1" x14ac:dyDescent="0.25"/>
    <row r="277" ht="39.950000000000003" customHeight="1" x14ac:dyDescent="0.25"/>
    <row r="278" ht="39.950000000000003" customHeight="1" x14ac:dyDescent="0.25"/>
    <row r="279" ht="39.950000000000003" customHeight="1" x14ac:dyDescent="0.25"/>
    <row r="280" ht="39.950000000000003" customHeight="1" x14ac:dyDescent="0.25"/>
    <row r="281" ht="39.950000000000003" customHeight="1" x14ac:dyDescent="0.25"/>
    <row r="282" ht="39.950000000000003" customHeight="1" x14ac:dyDescent="0.25"/>
    <row r="283" ht="39.950000000000003" customHeight="1" x14ac:dyDescent="0.25"/>
    <row r="284" ht="39.950000000000003" customHeight="1" x14ac:dyDescent="0.25"/>
    <row r="285" ht="39.950000000000003" customHeight="1" x14ac:dyDescent="0.25"/>
    <row r="286" ht="39.950000000000003" customHeight="1" x14ac:dyDescent="0.25"/>
    <row r="287" ht="39.950000000000003" customHeight="1" x14ac:dyDescent="0.25"/>
    <row r="288" ht="39.950000000000003" customHeight="1" x14ac:dyDescent="0.25"/>
    <row r="289" ht="39.950000000000003" customHeight="1" x14ac:dyDescent="0.25"/>
    <row r="290" ht="39.950000000000003" customHeight="1" x14ac:dyDescent="0.25"/>
    <row r="291" ht="39.950000000000003" customHeight="1" x14ac:dyDescent="0.25"/>
    <row r="292" ht="39.950000000000003" customHeight="1" x14ac:dyDescent="0.25"/>
    <row r="293" ht="39.950000000000003" customHeight="1" x14ac:dyDescent="0.25"/>
    <row r="294" ht="39.950000000000003" customHeight="1" x14ac:dyDescent="0.25"/>
    <row r="295" ht="39.950000000000003" customHeight="1" x14ac:dyDescent="0.25"/>
    <row r="296" ht="39.950000000000003" customHeight="1" x14ac:dyDescent="0.25"/>
    <row r="297" ht="39.950000000000003" customHeight="1" x14ac:dyDescent="0.25"/>
    <row r="298" ht="39.950000000000003" customHeight="1" x14ac:dyDescent="0.25"/>
    <row r="299" ht="39.950000000000003" customHeight="1" x14ac:dyDescent="0.25"/>
    <row r="300" ht="39.950000000000003" customHeight="1" x14ac:dyDescent="0.25"/>
    <row r="301" ht="39.950000000000003" customHeight="1" x14ac:dyDescent="0.25"/>
    <row r="302" ht="39.950000000000003" customHeight="1" x14ac:dyDescent="0.25"/>
    <row r="303" ht="39.950000000000003" customHeight="1" x14ac:dyDescent="0.25"/>
    <row r="304" ht="39.950000000000003" customHeight="1" x14ac:dyDescent="0.25"/>
    <row r="305" ht="39.950000000000003" customHeight="1" x14ac:dyDescent="0.25"/>
    <row r="306" ht="39.950000000000003" customHeight="1" x14ac:dyDescent="0.25"/>
    <row r="307" ht="39.950000000000003" customHeight="1" x14ac:dyDescent="0.25"/>
    <row r="308" ht="39.950000000000003" customHeight="1" x14ac:dyDescent="0.25"/>
    <row r="309" ht="39.950000000000003" customHeight="1" x14ac:dyDescent="0.25"/>
    <row r="310" ht="39.950000000000003" customHeight="1" x14ac:dyDescent="0.25"/>
    <row r="311" ht="39.950000000000003" customHeight="1" x14ac:dyDescent="0.25"/>
    <row r="312" ht="39.950000000000003" customHeight="1" x14ac:dyDescent="0.25"/>
    <row r="313" ht="39.950000000000003" customHeight="1" x14ac:dyDescent="0.25"/>
    <row r="314" ht="39.950000000000003" customHeight="1" x14ac:dyDescent="0.25"/>
    <row r="315" ht="39.950000000000003" customHeight="1" x14ac:dyDescent="0.25"/>
    <row r="316" ht="39.950000000000003" customHeight="1" x14ac:dyDescent="0.25"/>
    <row r="317" ht="39.950000000000003" customHeight="1" x14ac:dyDescent="0.25"/>
    <row r="318" ht="39.950000000000003" customHeight="1" x14ac:dyDescent="0.25"/>
    <row r="319" ht="39.950000000000003" customHeight="1" x14ac:dyDescent="0.25"/>
    <row r="320" ht="39.950000000000003" customHeight="1" x14ac:dyDescent="0.25"/>
    <row r="321" ht="39.950000000000003" customHeight="1" x14ac:dyDescent="0.25"/>
    <row r="322" ht="39.950000000000003" customHeight="1" x14ac:dyDescent="0.25"/>
    <row r="323" ht="39.950000000000003" customHeight="1" x14ac:dyDescent="0.25"/>
    <row r="324" ht="39.950000000000003" customHeight="1" x14ac:dyDescent="0.25"/>
    <row r="325" ht="39.950000000000003" customHeight="1" x14ac:dyDescent="0.25"/>
    <row r="326" ht="39.950000000000003" customHeight="1" x14ac:dyDescent="0.25"/>
    <row r="327" ht="39.950000000000003" customHeight="1" x14ac:dyDescent="0.25"/>
    <row r="328" ht="39.950000000000003" customHeight="1" x14ac:dyDescent="0.25"/>
    <row r="329" ht="39.950000000000003" customHeight="1" x14ac:dyDescent="0.25"/>
    <row r="330" ht="39.950000000000003" customHeight="1" x14ac:dyDescent="0.25"/>
    <row r="331" ht="39.950000000000003" customHeight="1" x14ac:dyDescent="0.25"/>
    <row r="332" ht="39.950000000000003" customHeight="1" x14ac:dyDescent="0.25"/>
    <row r="333" ht="39.950000000000003" customHeight="1" x14ac:dyDescent="0.25"/>
    <row r="334" ht="39.950000000000003" customHeight="1" x14ac:dyDescent="0.25"/>
    <row r="335" ht="39.950000000000003" customHeight="1" x14ac:dyDescent="0.25"/>
    <row r="336" ht="39.950000000000003" customHeight="1" x14ac:dyDescent="0.25"/>
    <row r="337" ht="39.950000000000003" customHeight="1" x14ac:dyDescent="0.25"/>
    <row r="338" ht="39.950000000000003" customHeight="1" x14ac:dyDescent="0.25"/>
    <row r="339" ht="39.950000000000003" customHeight="1" x14ac:dyDescent="0.25"/>
    <row r="340" ht="39.950000000000003" customHeight="1" x14ac:dyDescent="0.25"/>
    <row r="341" ht="39.950000000000003" customHeight="1" x14ac:dyDescent="0.25"/>
    <row r="342" ht="39.950000000000003" customHeight="1" x14ac:dyDescent="0.25"/>
    <row r="343" ht="39.950000000000003" customHeight="1" x14ac:dyDescent="0.25"/>
    <row r="344" ht="39.950000000000003" customHeight="1" x14ac:dyDescent="0.25"/>
    <row r="345" ht="39.950000000000003" customHeight="1" x14ac:dyDescent="0.25"/>
    <row r="346" ht="39.950000000000003" customHeight="1" x14ac:dyDescent="0.25"/>
    <row r="347" ht="39.950000000000003" customHeight="1" x14ac:dyDescent="0.25"/>
    <row r="348" ht="39.950000000000003" customHeight="1" x14ac:dyDescent="0.25"/>
    <row r="349" ht="39.950000000000003" customHeight="1" x14ac:dyDescent="0.25"/>
    <row r="350" ht="39.950000000000003" customHeight="1" x14ac:dyDescent="0.25"/>
    <row r="351" ht="39.950000000000003" customHeight="1" x14ac:dyDescent="0.25"/>
    <row r="352" ht="39.950000000000003" customHeight="1" x14ac:dyDescent="0.25"/>
    <row r="353" ht="39.950000000000003" customHeight="1" x14ac:dyDescent="0.25"/>
    <row r="354" ht="39.950000000000003" customHeight="1" x14ac:dyDescent="0.25"/>
    <row r="355" ht="39.950000000000003" customHeight="1" x14ac:dyDescent="0.25"/>
    <row r="356" ht="39.950000000000003" customHeight="1" x14ac:dyDescent="0.25"/>
    <row r="357" ht="39.950000000000003" customHeight="1" x14ac:dyDescent="0.25"/>
    <row r="358" ht="39.950000000000003" customHeight="1" x14ac:dyDescent="0.25"/>
    <row r="359" ht="39.950000000000003" customHeight="1" x14ac:dyDescent="0.25"/>
    <row r="360" ht="39.950000000000003" customHeight="1" x14ac:dyDescent="0.25"/>
    <row r="361" ht="39.950000000000003" customHeight="1" x14ac:dyDescent="0.25"/>
    <row r="362" ht="39.950000000000003" customHeight="1" x14ac:dyDescent="0.25"/>
    <row r="363" ht="39.950000000000003" customHeight="1" x14ac:dyDescent="0.25"/>
    <row r="364" ht="39.950000000000003" customHeight="1" x14ac:dyDescent="0.25"/>
    <row r="365" ht="39.950000000000003" customHeight="1" x14ac:dyDescent="0.25"/>
    <row r="366" ht="39.950000000000003" customHeight="1" x14ac:dyDescent="0.25"/>
    <row r="367" ht="39.950000000000003" customHeight="1" x14ac:dyDescent="0.25"/>
    <row r="368" ht="39.950000000000003" customHeight="1" x14ac:dyDescent="0.25"/>
    <row r="369" ht="39.950000000000003" customHeight="1" x14ac:dyDescent="0.25"/>
    <row r="370" ht="39.950000000000003" customHeight="1" x14ac:dyDescent="0.25"/>
    <row r="371" ht="39.950000000000003" customHeight="1" x14ac:dyDescent="0.25"/>
    <row r="372" ht="39.950000000000003" customHeight="1" x14ac:dyDescent="0.25"/>
    <row r="373" ht="39.950000000000003" customHeight="1" x14ac:dyDescent="0.25"/>
    <row r="374" ht="39.950000000000003" customHeight="1" x14ac:dyDescent="0.25"/>
    <row r="375" ht="39.950000000000003" customHeight="1" x14ac:dyDescent="0.25"/>
    <row r="376" ht="39.950000000000003" customHeight="1" x14ac:dyDescent="0.25"/>
    <row r="377" ht="39.950000000000003" customHeight="1" x14ac:dyDescent="0.25"/>
    <row r="378" ht="39.950000000000003" customHeight="1" x14ac:dyDescent="0.25"/>
    <row r="379" ht="39.950000000000003" customHeight="1" x14ac:dyDescent="0.25"/>
    <row r="380" ht="39.950000000000003" customHeight="1" x14ac:dyDescent="0.25"/>
    <row r="381" ht="39.950000000000003" customHeight="1" x14ac:dyDescent="0.25"/>
    <row r="382" ht="39.950000000000003" customHeight="1" x14ac:dyDescent="0.25"/>
    <row r="383" ht="39.950000000000003" customHeight="1" x14ac:dyDescent="0.25"/>
    <row r="384" ht="39.950000000000003" customHeight="1" x14ac:dyDescent="0.25"/>
    <row r="385" ht="39.950000000000003" customHeight="1" x14ac:dyDescent="0.25"/>
    <row r="386" ht="39.950000000000003" customHeight="1" x14ac:dyDescent="0.25"/>
    <row r="387" ht="39.950000000000003" customHeight="1" x14ac:dyDescent="0.25"/>
    <row r="388" ht="39.950000000000003" customHeight="1" x14ac:dyDescent="0.25"/>
    <row r="389" ht="39.950000000000003" customHeight="1" x14ac:dyDescent="0.25"/>
    <row r="390" ht="39.950000000000003" customHeight="1" x14ac:dyDescent="0.25"/>
    <row r="391" ht="39.950000000000003" customHeight="1" x14ac:dyDescent="0.25"/>
    <row r="392" ht="39.950000000000003" customHeight="1" x14ac:dyDescent="0.25"/>
    <row r="393" ht="39.950000000000003" customHeight="1" x14ac:dyDescent="0.25"/>
    <row r="394" ht="39.950000000000003" customHeight="1" x14ac:dyDescent="0.25"/>
    <row r="395" ht="39.950000000000003" customHeight="1" x14ac:dyDescent="0.25"/>
    <row r="396" ht="39.950000000000003" customHeight="1" x14ac:dyDescent="0.25"/>
    <row r="397" ht="39.950000000000003" customHeight="1" x14ac:dyDescent="0.25"/>
    <row r="398" ht="39.950000000000003" customHeight="1" x14ac:dyDescent="0.25"/>
    <row r="399" ht="39.950000000000003" customHeight="1" x14ac:dyDescent="0.25"/>
    <row r="400" ht="39.950000000000003" customHeight="1" x14ac:dyDescent="0.25"/>
    <row r="401" ht="39.950000000000003" customHeight="1" x14ac:dyDescent="0.25"/>
    <row r="402" ht="39.950000000000003" customHeight="1" x14ac:dyDescent="0.25"/>
    <row r="403" ht="39.950000000000003" customHeight="1" x14ac:dyDescent="0.25"/>
    <row r="404" ht="39.950000000000003" customHeight="1" x14ac:dyDescent="0.25"/>
    <row r="405" ht="39.950000000000003" customHeight="1" x14ac:dyDescent="0.25"/>
    <row r="406" ht="39.950000000000003" customHeight="1" x14ac:dyDescent="0.25"/>
    <row r="407" ht="39.950000000000003" customHeight="1" x14ac:dyDescent="0.25"/>
    <row r="408" ht="39.950000000000003" customHeight="1" x14ac:dyDescent="0.25"/>
    <row r="409" ht="39.950000000000003" customHeight="1" x14ac:dyDescent="0.25"/>
    <row r="410" ht="39.950000000000003" customHeight="1" x14ac:dyDescent="0.25"/>
    <row r="411" ht="39.950000000000003" customHeight="1" x14ac:dyDescent="0.25"/>
    <row r="412" ht="39.950000000000003" customHeight="1" x14ac:dyDescent="0.25"/>
    <row r="413" ht="39.950000000000003" customHeight="1" x14ac:dyDescent="0.25"/>
    <row r="414" ht="39.950000000000003" customHeight="1" x14ac:dyDescent="0.25"/>
    <row r="415" ht="39.950000000000003" customHeight="1" x14ac:dyDescent="0.25"/>
    <row r="416" ht="39.950000000000003" customHeight="1" x14ac:dyDescent="0.25"/>
    <row r="417" ht="39.950000000000003" customHeight="1" x14ac:dyDescent="0.25"/>
    <row r="418" ht="39.950000000000003" customHeight="1" x14ac:dyDescent="0.25"/>
    <row r="419" ht="39.950000000000003" customHeight="1" x14ac:dyDescent="0.25"/>
    <row r="420" ht="39.950000000000003" customHeight="1" x14ac:dyDescent="0.25"/>
    <row r="421" ht="39.950000000000003" customHeight="1" x14ac:dyDescent="0.25"/>
    <row r="422" ht="39.950000000000003" customHeight="1" x14ac:dyDescent="0.25"/>
    <row r="423" ht="39.950000000000003" customHeight="1" x14ac:dyDescent="0.25"/>
    <row r="424" ht="39.950000000000003" customHeight="1" x14ac:dyDescent="0.25"/>
    <row r="425" ht="39.950000000000003" customHeight="1" x14ac:dyDescent="0.25"/>
    <row r="426" ht="39.950000000000003" customHeight="1" x14ac:dyDescent="0.25"/>
    <row r="427" ht="39.950000000000003" customHeight="1" x14ac:dyDescent="0.25"/>
    <row r="428" ht="39.950000000000003" customHeight="1" x14ac:dyDescent="0.25"/>
    <row r="429" ht="39.950000000000003" customHeight="1" x14ac:dyDescent="0.25"/>
    <row r="430" ht="39.950000000000003" customHeight="1" x14ac:dyDescent="0.25"/>
    <row r="431" ht="39.950000000000003" customHeight="1" x14ac:dyDescent="0.25"/>
    <row r="432" ht="39.950000000000003" customHeight="1" x14ac:dyDescent="0.25"/>
    <row r="433" ht="39.950000000000003" customHeight="1" x14ac:dyDescent="0.25"/>
    <row r="434" ht="39.950000000000003" customHeight="1" x14ac:dyDescent="0.25"/>
    <row r="435" ht="39.950000000000003" customHeight="1" x14ac:dyDescent="0.25"/>
    <row r="436" ht="39.950000000000003" customHeight="1" x14ac:dyDescent="0.25"/>
    <row r="437" ht="39.950000000000003" customHeight="1" x14ac:dyDescent="0.25"/>
    <row r="438" ht="39.950000000000003" customHeight="1" x14ac:dyDescent="0.25"/>
    <row r="439" ht="39.950000000000003" customHeight="1" x14ac:dyDescent="0.25"/>
    <row r="440" ht="39.950000000000003" customHeight="1" x14ac:dyDescent="0.25"/>
    <row r="441" ht="39.950000000000003" customHeight="1" x14ac:dyDescent="0.25"/>
    <row r="442" ht="39.950000000000003" customHeight="1" x14ac:dyDescent="0.25"/>
    <row r="443" ht="39.950000000000003" customHeight="1" x14ac:dyDescent="0.25"/>
    <row r="444" ht="39.950000000000003" customHeight="1" x14ac:dyDescent="0.25"/>
    <row r="445" ht="39.950000000000003" customHeight="1" x14ac:dyDescent="0.25"/>
    <row r="446" ht="39.950000000000003" customHeight="1" x14ac:dyDescent="0.25"/>
    <row r="447" ht="39.950000000000003" customHeight="1" x14ac:dyDescent="0.25"/>
    <row r="448" ht="39.950000000000003" customHeight="1" x14ac:dyDescent="0.25"/>
    <row r="449" ht="39.950000000000003" customHeight="1" x14ac:dyDescent="0.25"/>
    <row r="450" ht="39.950000000000003" customHeight="1" x14ac:dyDescent="0.25"/>
    <row r="451" ht="39.950000000000003" customHeight="1" x14ac:dyDescent="0.25"/>
    <row r="452" ht="39.950000000000003" customHeight="1" x14ac:dyDescent="0.25"/>
    <row r="453" ht="39.950000000000003" customHeight="1" x14ac:dyDescent="0.25"/>
    <row r="454" ht="39.950000000000003" customHeight="1" x14ac:dyDescent="0.25"/>
    <row r="455" ht="39.950000000000003" customHeight="1" x14ac:dyDescent="0.25"/>
    <row r="456" ht="39.950000000000003" customHeight="1" x14ac:dyDescent="0.25"/>
    <row r="457" ht="39.950000000000003" customHeight="1" x14ac:dyDescent="0.25"/>
    <row r="458" ht="39.950000000000003" customHeight="1" x14ac:dyDescent="0.25"/>
    <row r="459" ht="39.950000000000003" customHeight="1" x14ac:dyDescent="0.25"/>
    <row r="460" ht="39.950000000000003" customHeight="1" x14ac:dyDescent="0.25"/>
    <row r="461" ht="39.950000000000003" customHeight="1" x14ac:dyDescent="0.25"/>
    <row r="462" ht="39.950000000000003" customHeight="1" x14ac:dyDescent="0.25"/>
    <row r="463" ht="39.950000000000003" customHeight="1" x14ac:dyDescent="0.25"/>
    <row r="464" ht="39.950000000000003" customHeight="1" x14ac:dyDescent="0.25"/>
    <row r="465" ht="39.950000000000003" customHeight="1" x14ac:dyDescent="0.25"/>
    <row r="466" ht="39.950000000000003" customHeight="1" x14ac:dyDescent="0.25"/>
    <row r="467" ht="39.950000000000003" customHeight="1" x14ac:dyDescent="0.25"/>
    <row r="468" ht="39.950000000000003" customHeight="1" x14ac:dyDescent="0.25"/>
    <row r="469" ht="39.950000000000003" customHeight="1" x14ac:dyDescent="0.25"/>
    <row r="470" ht="39.950000000000003" customHeight="1" x14ac:dyDescent="0.25"/>
    <row r="471" ht="39.950000000000003" customHeight="1" x14ac:dyDescent="0.25"/>
    <row r="472" ht="39.950000000000003" customHeight="1" x14ac:dyDescent="0.25"/>
    <row r="473" ht="39.950000000000003" customHeight="1" x14ac:dyDescent="0.25"/>
    <row r="474" ht="39.950000000000003" customHeight="1" x14ac:dyDescent="0.25"/>
    <row r="475" ht="39.950000000000003" customHeight="1" x14ac:dyDescent="0.25"/>
    <row r="476" ht="39.950000000000003" customHeight="1" x14ac:dyDescent="0.25"/>
    <row r="477" ht="39.950000000000003" customHeight="1" x14ac:dyDescent="0.25"/>
    <row r="478" ht="39.950000000000003" customHeight="1" x14ac:dyDescent="0.25"/>
    <row r="479" ht="39.950000000000003" customHeight="1" x14ac:dyDescent="0.25"/>
    <row r="480" ht="39.950000000000003" customHeight="1" x14ac:dyDescent="0.25"/>
    <row r="481" ht="39.950000000000003" customHeight="1" x14ac:dyDescent="0.25"/>
    <row r="482" ht="39.950000000000003" customHeight="1" x14ac:dyDescent="0.25"/>
    <row r="483" ht="39.950000000000003" customHeight="1" x14ac:dyDescent="0.25"/>
    <row r="484" ht="39.950000000000003" customHeight="1" x14ac:dyDescent="0.25"/>
    <row r="485" ht="39.950000000000003" customHeight="1" x14ac:dyDescent="0.25"/>
    <row r="486" ht="39.950000000000003" customHeight="1" x14ac:dyDescent="0.25"/>
    <row r="487" ht="39.950000000000003" customHeight="1" x14ac:dyDescent="0.25"/>
    <row r="488" ht="39.950000000000003" customHeight="1" x14ac:dyDescent="0.25"/>
    <row r="489" ht="39.950000000000003" customHeight="1" x14ac:dyDescent="0.25"/>
    <row r="490" ht="39.950000000000003" customHeight="1" x14ac:dyDescent="0.25"/>
    <row r="491" ht="39.950000000000003" customHeight="1" x14ac:dyDescent="0.25"/>
    <row r="492" ht="39.950000000000003" customHeight="1" x14ac:dyDescent="0.25"/>
    <row r="493" ht="39.950000000000003" customHeight="1" x14ac:dyDescent="0.25"/>
    <row r="494" ht="39.950000000000003" customHeight="1" x14ac:dyDescent="0.25"/>
    <row r="495" ht="39.950000000000003" customHeight="1" x14ac:dyDescent="0.25"/>
    <row r="496" ht="39.950000000000003" customHeight="1" x14ac:dyDescent="0.25"/>
    <row r="497" ht="39.950000000000003" customHeight="1" x14ac:dyDescent="0.25"/>
    <row r="498" ht="39.950000000000003" customHeight="1" x14ac:dyDescent="0.25"/>
    <row r="499" ht="39.950000000000003" customHeight="1" x14ac:dyDescent="0.25"/>
    <row r="500" ht="39.950000000000003" customHeight="1" x14ac:dyDescent="0.25"/>
    <row r="501" ht="39.950000000000003" customHeight="1" x14ac:dyDescent="0.25"/>
    <row r="502" ht="39.950000000000003" customHeight="1" x14ac:dyDescent="0.25"/>
    <row r="503" ht="39.950000000000003" customHeight="1" x14ac:dyDescent="0.25"/>
    <row r="504" ht="39.950000000000003" customHeight="1" x14ac:dyDescent="0.25"/>
    <row r="505" ht="39.950000000000003" customHeight="1" x14ac:dyDescent="0.25"/>
    <row r="506" ht="39.950000000000003" customHeight="1" x14ac:dyDescent="0.25"/>
    <row r="507" ht="39.950000000000003" customHeight="1" x14ac:dyDescent="0.25"/>
    <row r="508" ht="39.950000000000003" customHeight="1" x14ac:dyDescent="0.25"/>
    <row r="509" ht="39.950000000000003" customHeight="1" x14ac:dyDescent="0.25"/>
    <row r="510" ht="39.950000000000003" customHeight="1" x14ac:dyDescent="0.25"/>
    <row r="511" ht="39.950000000000003" customHeight="1" x14ac:dyDescent="0.25"/>
    <row r="512" ht="39.950000000000003" customHeight="1" x14ac:dyDescent="0.25"/>
    <row r="513" ht="39.950000000000003" customHeight="1" x14ac:dyDescent="0.25"/>
    <row r="514" ht="39.950000000000003" customHeight="1" x14ac:dyDescent="0.25"/>
    <row r="515" ht="39.950000000000003" customHeight="1" x14ac:dyDescent="0.25"/>
    <row r="516" ht="39.950000000000003" customHeight="1" x14ac:dyDescent="0.25"/>
    <row r="517" ht="39.950000000000003" customHeight="1" x14ac:dyDescent="0.25"/>
    <row r="518" ht="39.950000000000003" customHeight="1" x14ac:dyDescent="0.25"/>
    <row r="519" ht="39.950000000000003" customHeight="1" x14ac:dyDescent="0.25"/>
    <row r="520" ht="39.950000000000003" customHeight="1" x14ac:dyDescent="0.25"/>
    <row r="521" ht="39.950000000000003" customHeight="1" x14ac:dyDescent="0.25"/>
    <row r="522" ht="39.950000000000003" customHeight="1" x14ac:dyDescent="0.25"/>
    <row r="523" ht="39.950000000000003" customHeight="1" x14ac:dyDescent="0.25"/>
    <row r="524" ht="39.950000000000003" customHeight="1" x14ac:dyDescent="0.25"/>
    <row r="525" ht="39.950000000000003" customHeight="1" x14ac:dyDescent="0.25"/>
    <row r="526" ht="39.950000000000003" customHeight="1" x14ac:dyDescent="0.25"/>
    <row r="527" ht="39.950000000000003" customHeight="1" x14ac:dyDescent="0.25"/>
    <row r="528" ht="39.950000000000003" customHeight="1" x14ac:dyDescent="0.25"/>
    <row r="529" ht="39.950000000000003" customHeight="1" x14ac:dyDescent="0.25"/>
    <row r="530" ht="39.950000000000003" customHeight="1" x14ac:dyDescent="0.25"/>
    <row r="531" ht="39.950000000000003" customHeight="1" x14ac:dyDescent="0.25"/>
    <row r="532" ht="39.950000000000003" customHeight="1" x14ac:dyDescent="0.25"/>
    <row r="533" ht="39.950000000000003" customHeight="1" x14ac:dyDescent="0.25"/>
    <row r="534" ht="39.950000000000003" customHeight="1" x14ac:dyDescent="0.25"/>
    <row r="535" ht="39.950000000000003" customHeight="1" x14ac:dyDescent="0.25"/>
    <row r="536" ht="39.950000000000003" customHeight="1" x14ac:dyDescent="0.25"/>
    <row r="537" ht="39.950000000000003" customHeight="1" x14ac:dyDescent="0.25"/>
    <row r="538" ht="39.950000000000003" customHeight="1" x14ac:dyDescent="0.25"/>
    <row r="539" ht="39.950000000000003" customHeight="1" x14ac:dyDescent="0.25"/>
    <row r="540" ht="39.950000000000003" customHeight="1" x14ac:dyDescent="0.25"/>
    <row r="541" ht="39.950000000000003" customHeight="1" x14ac:dyDescent="0.25"/>
    <row r="542" ht="39.950000000000003" customHeight="1" x14ac:dyDescent="0.25"/>
    <row r="543" ht="39.950000000000003" customHeight="1" x14ac:dyDescent="0.25"/>
    <row r="544" ht="39.950000000000003" customHeight="1" x14ac:dyDescent="0.25"/>
    <row r="545" ht="39.950000000000003" customHeight="1" x14ac:dyDescent="0.25"/>
    <row r="546" ht="39.950000000000003" customHeight="1" x14ac:dyDescent="0.25"/>
    <row r="547" ht="39.950000000000003" customHeight="1" x14ac:dyDescent="0.25"/>
    <row r="548" ht="39.950000000000003" customHeight="1" x14ac:dyDescent="0.25"/>
    <row r="549" ht="39.950000000000003" customHeight="1" x14ac:dyDescent="0.25"/>
    <row r="550" ht="39.950000000000003" customHeight="1" x14ac:dyDescent="0.25"/>
    <row r="551" ht="39.950000000000003" customHeight="1" x14ac:dyDescent="0.25"/>
    <row r="552" ht="39.950000000000003" customHeight="1" x14ac:dyDescent="0.25"/>
    <row r="553" ht="39.950000000000003" customHeight="1" x14ac:dyDescent="0.25"/>
    <row r="554" ht="39.950000000000003" customHeight="1" x14ac:dyDescent="0.25"/>
    <row r="555" ht="39.950000000000003" customHeight="1" x14ac:dyDescent="0.25"/>
    <row r="556" ht="39.950000000000003" customHeight="1" x14ac:dyDescent="0.25"/>
    <row r="557" ht="39.950000000000003" customHeight="1" x14ac:dyDescent="0.25"/>
    <row r="558" ht="39.950000000000003" customHeight="1" x14ac:dyDescent="0.25"/>
    <row r="559" ht="39.950000000000003" customHeight="1" x14ac:dyDescent="0.25"/>
    <row r="560" ht="39.950000000000003" customHeight="1" x14ac:dyDescent="0.25"/>
    <row r="561" ht="39.950000000000003" customHeight="1" x14ac:dyDescent="0.25"/>
    <row r="562" ht="39.950000000000003" customHeight="1" x14ac:dyDescent="0.25"/>
    <row r="563" ht="39.950000000000003" customHeight="1" x14ac:dyDescent="0.25"/>
    <row r="564" ht="39.950000000000003" customHeight="1" x14ac:dyDescent="0.25"/>
    <row r="565" ht="39.950000000000003" customHeight="1" x14ac:dyDescent="0.25"/>
    <row r="566" ht="39.950000000000003" customHeight="1" x14ac:dyDescent="0.25"/>
    <row r="567" ht="39.950000000000003" customHeight="1" x14ac:dyDescent="0.25"/>
    <row r="568" ht="39.950000000000003" customHeight="1" x14ac:dyDescent="0.25"/>
    <row r="569" ht="39.950000000000003" customHeight="1" x14ac:dyDescent="0.25"/>
    <row r="570" ht="39.950000000000003" customHeight="1" x14ac:dyDescent="0.25"/>
    <row r="571" ht="39.950000000000003" customHeight="1" x14ac:dyDescent="0.25"/>
    <row r="572" ht="39.950000000000003" customHeight="1" x14ac:dyDescent="0.25"/>
    <row r="573" ht="39.950000000000003" customHeight="1" x14ac:dyDescent="0.25"/>
    <row r="574" ht="39.950000000000003" customHeight="1" x14ac:dyDescent="0.25"/>
    <row r="575" ht="39.950000000000003" customHeight="1" x14ac:dyDescent="0.25"/>
    <row r="576" ht="39.950000000000003" customHeight="1" x14ac:dyDescent="0.25"/>
    <row r="577" ht="39.950000000000003" customHeight="1" x14ac:dyDescent="0.25"/>
    <row r="578" ht="39.950000000000003" customHeight="1" x14ac:dyDescent="0.25"/>
    <row r="579" ht="39.950000000000003" customHeight="1" x14ac:dyDescent="0.25"/>
    <row r="580" ht="39.950000000000003" customHeight="1" x14ac:dyDescent="0.25"/>
    <row r="581" ht="39.950000000000003" customHeight="1" x14ac:dyDescent="0.25"/>
    <row r="582" ht="39.950000000000003" customHeight="1" x14ac:dyDescent="0.25"/>
    <row r="583" ht="39.950000000000003" customHeight="1" x14ac:dyDescent="0.25"/>
    <row r="584" ht="39.950000000000003" customHeight="1" x14ac:dyDescent="0.25"/>
    <row r="585" ht="39.950000000000003" customHeight="1" x14ac:dyDescent="0.25"/>
    <row r="586" ht="39.950000000000003" customHeight="1" x14ac:dyDescent="0.25"/>
    <row r="587" ht="39.950000000000003" customHeight="1" x14ac:dyDescent="0.25"/>
    <row r="588" ht="39.950000000000003" customHeight="1" x14ac:dyDescent="0.25"/>
    <row r="589" ht="39.950000000000003" customHeight="1" x14ac:dyDescent="0.25"/>
    <row r="590" ht="39.950000000000003" customHeight="1" x14ac:dyDescent="0.25"/>
    <row r="591" ht="39.950000000000003" customHeight="1" x14ac:dyDescent="0.25"/>
    <row r="592" ht="39.950000000000003" customHeight="1" x14ac:dyDescent="0.25"/>
    <row r="593" ht="39.950000000000003" customHeight="1" x14ac:dyDescent="0.25"/>
    <row r="594" ht="39.950000000000003" customHeight="1" x14ac:dyDescent="0.25"/>
    <row r="595" ht="39.950000000000003" customHeight="1" x14ac:dyDescent="0.25"/>
    <row r="596" ht="39.950000000000003" customHeight="1" x14ac:dyDescent="0.25"/>
    <row r="597" ht="39.950000000000003" customHeight="1" x14ac:dyDescent="0.25"/>
    <row r="598" ht="39.950000000000003" customHeight="1" x14ac:dyDescent="0.25"/>
    <row r="599" ht="39.950000000000003" customHeight="1" x14ac:dyDescent="0.25"/>
    <row r="600" ht="39.950000000000003" customHeight="1" x14ac:dyDescent="0.25"/>
    <row r="601" ht="39.950000000000003" customHeight="1" x14ac:dyDescent="0.25"/>
    <row r="602" ht="39.950000000000003" customHeight="1" x14ac:dyDescent="0.25"/>
    <row r="603" ht="39.950000000000003" customHeight="1" x14ac:dyDescent="0.25"/>
    <row r="604" ht="39.950000000000003" customHeight="1" x14ac:dyDescent="0.25"/>
    <row r="605" ht="39.950000000000003" customHeight="1" x14ac:dyDescent="0.25"/>
    <row r="606" ht="39.950000000000003" customHeight="1" x14ac:dyDescent="0.25"/>
    <row r="607" ht="39.950000000000003" customHeight="1" x14ac:dyDescent="0.25"/>
    <row r="608" ht="39.950000000000003" customHeight="1" x14ac:dyDescent="0.25"/>
    <row r="609" ht="39.950000000000003" customHeight="1" x14ac:dyDescent="0.25"/>
    <row r="610" ht="39.950000000000003" customHeight="1" x14ac:dyDescent="0.25"/>
    <row r="611" ht="39.950000000000003" customHeight="1" x14ac:dyDescent="0.25"/>
    <row r="612" ht="39.950000000000003" customHeight="1" x14ac:dyDescent="0.25"/>
    <row r="613" ht="39.950000000000003" customHeight="1" x14ac:dyDescent="0.25"/>
    <row r="614" ht="39.950000000000003" customHeight="1" x14ac:dyDescent="0.25"/>
    <row r="615" ht="39.950000000000003" customHeight="1" x14ac:dyDescent="0.25"/>
    <row r="616" ht="39.950000000000003" customHeight="1" x14ac:dyDescent="0.25"/>
    <row r="617" ht="39.950000000000003" customHeight="1" x14ac:dyDescent="0.25"/>
    <row r="618" ht="39.950000000000003" customHeight="1" x14ac:dyDescent="0.25"/>
    <row r="619" ht="39.950000000000003" customHeight="1" x14ac:dyDescent="0.25"/>
    <row r="620" ht="39.950000000000003" customHeight="1" x14ac:dyDescent="0.25"/>
    <row r="621" ht="39.950000000000003" customHeight="1" x14ac:dyDescent="0.25"/>
    <row r="622" ht="39.950000000000003" customHeight="1" x14ac:dyDescent="0.25"/>
    <row r="623" ht="39.950000000000003" customHeight="1" x14ac:dyDescent="0.25"/>
    <row r="624" ht="39.950000000000003" customHeight="1" x14ac:dyDescent="0.25"/>
    <row r="625" ht="39.950000000000003" customHeight="1" x14ac:dyDescent="0.25"/>
    <row r="626" ht="39.950000000000003" customHeight="1" x14ac:dyDescent="0.25"/>
    <row r="627" ht="39.950000000000003" customHeight="1" x14ac:dyDescent="0.25"/>
    <row r="628" ht="39.950000000000003" customHeight="1" x14ac:dyDescent="0.25"/>
    <row r="629" ht="39.950000000000003" customHeight="1" x14ac:dyDescent="0.25"/>
    <row r="630" ht="39.950000000000003" customHeight="1" x14ac:dyDescent="0.25"/>
    <row r="631" ht="39.950000000000003" customHeight="1" x14ac:dyDescent="0.25"/>
    <row r="632" ht="39.950000000000003" customHeight="1" x14ac:dyDescent="0.25"/>
    <row r="633" ht="39.950000000000003" customHeight="1" x14ac:dyDescent="0.25"/>
    <row r="634" ht="39.950000000000003" customHeight="1" x14ac:dyDescent="0.25"/>
    <row r="635" ht="39.950000000000003" customHeight="1" x14ac:dyDescent="0.25"/>
    <row r="636" ht="39.950000000000003" customHeight="1" x14ac:dyDescent="0.25"/>
    <row r="637" ht="39.950000000000003" customHeight="1" x14ac:dyDescent="0.25"/>
    <row r="638" ht="39.950000000000003" customHeight="1" x14ac:dyDescent="0.25"/>
    <row r="639" ht="39.950000000000003" customHeight="1" x14ac:dyDescent="0.25"/>
    <row r="640" ht="39.950000000000003" customHeight="1" x14ac:dyDescent="0.25"/>
    <row r="641" ht="39.950000000000003" customHeight="1" x14ac:dyDescent="0.25"/>
    <row r="642" ht="39.950000000000003" customHeight="1" x14ac:dyDescent="0.25"/>
    <row r="643" ht="39.950000000000003" customHeight="1" x14ac:dyDescent="0.25"/>
    <row r="644" ht="39.950000000000003" customHeight="1" x14ac:dyDescent="0.25"/>
    <row r="645" ht="39.950000000000003" customHeight="1" x14ac:dyDescent="0.25"/>
    <row r="646" ht="39.950000000000003" customHeight="1" x14ac:dyDescent="0.25"/>
    <row r="647" ht="39.950000000000003" customHeight="1" x14ac:dyDescent="0.25"/>
    <row r="648" ht="39.950000000000003" customHeight="1" x14ac:dyDescent="0.25"/>
    <row r="649" ht="39.950000000000003" customHeight="1" x14ac:dyDescent="0.25"/>
  </sheetData>
  <autoFilter ref="A3:AL60" xr:uid="{8294514B-E58C-4C81-B2FC-38B67DB88A36}"/>
  <mergeCells count="43">
    <mergeCell ref="A42:A44"/>
    <mergeCell ref="B42:B44"/>
    <mergeCell ref="A46:A49"/>
    <mergeCell ref="B46:B49"/>
    <mergeCell ref="A50:A57"/>
    <mergeCell ref="B50:B57"/>
    <mergeCell ref="A24:A26"/>
    <mergeCell ref="B24:B26"/>
    <mergeCell ref="A27:A33"/>
    <mergeCell ref="B27:B33"/>
    <mergeCell ref="A34:A40"/>
    <mergeCell ref="B34:B40"/>
    <mergeCell ref="A8:A16"/>
    <mergeCell ref="B8:B16"/>
    <mergeCell ref="A17:A19"/>
    <mergeCell ref="B17:B19"/>
    <mergeCell ref="A21:A23"/>
    <mergeCell ref="B21:B23"/>
    <mergeCell ref="AJ1:AJ2"/>
    <mergeCell ref="AK1:AK2"/>
    <mergeCell ref="AL1:AL2"/>
    <mergeCell ref="A6:A7"/>
    <mergeCell ref="B6:B7"/>
    <mergeCell ref="AD1:AD2"/>
    <mergeCell ref="AE1:AE2"/>
    <mergeCell ref="AF1:AF2"/>
    <mergeCell ref="AG1:AG2"/>
    <mergeCell ref="AH1:AH2"/>
    <mergeCell ref="AI1:AI2"/>
    <mergeCell ref="X1:X2"/>
    <mergeCell ref="Y1:Y2"/>
    <mergeCell ref="Z1:Z2"/>
    <mergeCell ref="AA1:AA2"/>
    <mergeCell ref="AB1:AB2"/>
    <mergeCell ref="AC1:AC2"/>
    <mergeCell ref="A1:C1"/>
    <mergeCell ref="D1:J1"/>
    <mergeCell ref="K1:T1"/>
    <mergeCell ref="U1:U2"/>
    <mergeCell ref="V1:V2"/>
    <mergeCell ref="W1:W2"/>
    <mergeCell ref="K2:T2"/>
    <mergeCell ref="A2:J2"/>
  </mergeCells>
  <conditionalFormatting sqref="U4:AL58">
    <cfRule type="cellIs" dxfId="41" priority="1" stopIfTrue="1" operator="greaterThan">
      <formula>0</formula>
    </cfRule>
    <cfRule type="cellIs" dxfId="40" priority="2" stopIfTrue="1" operator="greaterThan">
      <formula>0</formula>
    </cfRule>
    <cfRule type="cellIs" dxfId="39" priority="3" stopIfTrue="1" operator="greaterThan">
      <formula>0</formula>
    </cfRule>
  </conditionalFormatting>
  <hyperlinks>
    <hyperlink ref="E499" r:id="rId1" display="https://www.havan.com.br/mangueira-para-gas-de-cozinha-glp-1-20m-durin-05207.html" xr:uid="{2E28B731-5153-4D44-AEE5-D2ABD43CE78B}"/>
  </hyperlinks>
  <pageMargins left="0.511811024" right="0.511811024" top="0.78740157499999996" bottom="0.78740157499999996" header="0.31496062000000002" footer="0.31496062000000002"/>
  <pageSetup paperSize="9" orientation="portrait"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4C325D-617C-4C76-A395-A9AE10CE2724}">
  <dimension ref="A1:AL60"/>
  <sheetViews>
    <sheetView zoomScale="78" zoomScaleNormal="78" workbookViewId="0">
      <selection activeCell="F60" sqref="F60"/>
    </sheetView>
  </sheetViews>
  <sheetFormatPr defaultColWidth="9.7109375" defaultRowHeight="39.950000000000003" customHeight="1" x14ac:dyDescent="0.25"/>
  <cols>
    <col min="1" max="1" width="7" style="19" customWidth="1"/>
    <col min="2" max="2" width="17.140625" style="19" customWidth="1"/>
    <col min="3" max="3" width="10.7109375" style="1" customWidth="1"/>
    <col min="4" max="4" width="27.85546875" style="23" customWidth="1"/>
    <col min="5" max="5" width="26.28515625" style="24" customWidth="1"/>
    <col min="6" max="6" width="13.140625" style="24" customWidth="1"/>
    <col min="7" max="7" width="14.85546875" style="1" customWidth="1"/>
    <col min="8" max="8" width="10" style="1" customWidth="1"/>
    <col min="9" max="9" width="16.7109375" style="1" customWidth="1"/>
    <col min="10" max="10" width="16.140625" style="17" bestFit="1" customWidth="1"/>
    <col min="11" max="14" width="13.85546875" style="4" customWidth="1"/>
    <col min="15" max="15" width="18.5703125" style="4" customWidth="1"/>
    <col min="16" max="18" width="13.85546875" style="4" hidden="1" customWidth="1"/>
    <col min="19" max="19" width="13.28515625" style="16" customWidth="1"/>
    <col min="20" max="20" width="12.5703125" style="5" customWidth="1"/>
    <col min="21" max="32" width="13.7109375" style="6" customWidth="1"/>
    <col min="33" max="38" width="13.7109375" style="2" customWidth="1"/>
    <col min="39" max="16384" width="9.7109375" style="2"/>
  </cols>
  <sheetData>
    <row r="1" spans="1:38" ht="39.950000000000003" customHeight="1" x14ac:dyDescent="0.25">
      <c r="A1" s="296" t="s">
        <v>709</v>
      </c>
      <c r="B1" s="297"/>
      <c r="C1" s="296"/>
      <c r="D1" s="296" t="s">
        <v>465</v>
      </c>
      <c r="E1" s="296"/>
      <c r="F1" s="296"/>
      <c r="G1" s="296"/>
      <c r="H1" s="296"/>
      <c r="I1" s="296"/>
      <c r="J1" s="296"/>
      <c r="K1" s="316" t="s">
        <v>464</v>
      </c>
      <c r="L1" s="317"/>
      <c r="M1" s="317"/>
      <c r="N1" s="317"/>
      <c r="O1" s="317"/>
      <c r="P1" s="317"/>
      <c r="Q1" s="317"/>
      <c r="R1" s="317"/>
      <c r="S1" s="317"/>
      <c r="T1" s="317"/>
      <c r="U1" s="295" t="s">
        <v>466</v>
      </c>
      <c r="V1" s="295" t="s">
        <v>466</v>
      </c>
      <c r="W1" s="295" t="s">
        <v>466</v>
      </c>
      <c r="X1" s="295" t="s">
        <v>466</v>
      </c>
      <c r="Y1" s="295" t="s">
        <v>466</v>
      </c>
      <c r="Z1" s="295" t="s">
        <v>466</v>
      </c>
      <c r="AA1" s="295" t="s">
        <v>466</v>
      </c>
      <c r="AB1" s="295" t="s">
        <v>466</v>
      </c>
      <c r="AC1" s="295" t="s">
        <v>466</v>
      </c>
      <c r="AD1" s="295" t="s">
        <v>466</v>
      </c>
      <c r="AE1" s="295" t="s">
        <v>466</v>
      </c>
      <c r="AF1" s="295" t="s">
        <v>466</v>
      </c>
      <c r="AG1" s="295" t="s">
        <v>466</v>
      </c>
      <c r="AH1" s="295" t="s">
        <v>466</v>
      </c>
      <c r="AI1" s="295" t="s">
        <v>466</v>
      </c>
      <c r="AJ1" s="295" t="s">
        <v>466</v>
      </c>
      <c r="AK1" s="295" t="s">
        <v>466</v>
      </c>
      <c r="AL1" s="295" t="s">
        <v>466</v>
      </c>
    </row>
    <row r="2" spans="1:38" ht="29.1" customHeight="1" x14ac:dyDescent="0.25">
      <c r="A2" s="302" t="s">
        <v>722</v>
      </c>
      <c r="B2" s="303"/>
      <c r="C2" s="303"/>
      <c r="D2" s="303"/>
      <c r="E2" s="303"/>
      <c r="F2" s="303"/>
      <c r="G2" s="303"/>
      <c r="H2" s="303"/>
      <c r="I2" s="303"/>
      <c r="J2" s="304"/>
      <c r="K2" s="299" t="s">
        <v>720</v>
      </c>
      <c r="L2" s="300"/>
      <c r="M2" s="300"/>
      <c r="N2" s="300"/>
      <c r="O2" s="300"/>
      <c r="P2" s="300"/>
      <c r="Q2" s="300"/>
      <c r="R2" s="300"/>
      <c r="S2" s="300"/>
      <c r="T2" s="301"/>
      <c r="U2" s="295"/>
      <c r="V2" s="295"/>
      <c r="W2" s="295"/>
      <c r="X2" s="295"/>
      <c r="Y2" s="295"/>
      <c r="Z2" s="295"/>
      <c r="AA2" s="295"/>
      <c r="AB2" s="295"/>
      <c r="AC2" s="295"/>
      <c r="AD2" s="295"/>
      <c r="AE2" s="295"/>
      <c r="AF2" s="295"/>
      <c r="AG2" s="295"/>
      <c r="AH2" s="295"/>
      <c r="AI2" s="295"/>
      <c r="AJ2" s="295"/>
      <c r="AK2" s="295"/>
      <c r="AL2" s="295"/>
    </row>
    <row r="3" spans="1:38" s="3" customFormat="1" ht="57.2" customHeight="1" x14ac:dyDescent="0.2">
      <c r="A3" s="20" t="s">
        <v>462</v>
      </c>
      <c r="B3" s="21" t="s">
        <v>6</v>
      </c>
      <c r="C3" s="20" t="s">
        <v>11</v>
      </c>
      <c r="D3" s="20" t="s">
        <v>463</v>
      </c>
      <c r="E3" s="20" t="s">
        <v>16</v>
      </c>
      <c r="F3" s="21" t="s">
        <v>23</v>
      </c>
      <c r="G3" s="21" t="s">
        <v>24</v>
      </c>
      <c r="H3" s="21" t="s">
        <v>25</v>
      </c>
      <c r="I3" s="21" t="s">
        <v>8</v>
      </c>
      <c r="J3" s="22" t="s">
        <v>12</v>
      </c>
      <c r="K3" s="21" t="s">
        <v>13</v>
      </c>
      <c r="L3" s="102" t="s">
        <v>703</v>
      </c>
      <c r="M3" s="102" t="s">
        <v>704</v>
      </c>
      <c r="N3" s="102" t="s">
        <v>699</v>
      </c>
      <c r="O3" s="102" t="s">
        <v>619</v>
      </c>
      <c r="P3" s="102" t="s">
        <v>700</v>
      </c>
      <c r="Q3" s="102" t="s">
        <v>701</v>
      </c>
      <c r="R3" s="102" t="s">
        <v>702</v>
      </c>
      <c r="S3" s="25" t="s">
        <v>0</v>
      </c>
      <c r="T3" s="26" t="s">
        <v>2</v>
      </c>
      <c r="U3" s="28" t="s">
        <v>1</v>
      </c>
      <c r="V3" s="28" t="s">
        <v>1</v>
      </c>
      <c r="W3" s="28" t="s">
        <v>1</v>
      </c>
      <c r="X3" s="28" t="s">
        <v>1</v>
      </c>
      <c r="Y3" s="28" t="s">
        <v>1</v>
      </c>
      <c r="Z3" s="28" t="s">
        <v>1</v>
      </c>
      <c r="AA3" s="28" t="s">
        <v>1</v>
      </c>
      <c r="AB3" s="28" t="s">
        <v>1</v>
      </c>
      <c r="AC3" s="28" t="s">
        <v>1</v>
      </c>
      <c r="AD3" s="28" t="s">
        <v>1</v>
      </c>
      <c r="AE3" s="28" t="s">
        <v>1</v>
      </c>
      <c r="AF3" s="28" t="s">
        <v>1</v>
      </c>
      <c r="AG3" s="28" t="s">
        <v>1</v>
      </c>
      <c r="AH3" s="28" t="s">
        <v>1</v>
      </c>
      <c r="AI3" s="28" t="s">
        <v>1</v>
      </c>
      <c r="AJ3" s="28" t="s">
        <v>1</v>
      </c>
      <c r="AK3" s="28" t="s">
        <v>1</v>
      </c>
      <c r="AL3" s="28" t="s">
        <v>1</v>
      </c>
    </row>
    <row r="4" spans="1:38" ht="39.950000000000003" customHeight="1" x14ac:dyDescent="0.25">
      <c r="A4" s="75">
        <v>1</v>
      </c>
      <c r="B4" s="76" t="s">
        <v>467</v>
      </c>
      <c r="C4" s="77">
        <v>1</v>
      </c>
      <c r="D4" s="78" t="s">
        <v>541</v>
      </c>
      <c r="E4" s="79" t="s">
        <v>468</v>
      </c>
      <c r="F4" s="46" t="s">
        <v>469</v>
      </c>
      <c r="G4" s="54" t="s">
        <v>601</v>
      </c>
      <c r="H4" s="38" t="s">
        <v>597</v>
      </c>
      <c r="I4" s="98">
        <v>33903026</v>
      </c>
      <c r="J4" s="100">
        <v>38.409999999999997</v>
      </c>
      <c r="K4" s="8"/>
      <c r="L4" s="109">
        <f>IF(SUM(U4:AL4)&gt;K4+N4,K4+N4,SUM(U4:AL4))</f>
        <v>0</v>
      </c>
      <c r="M4" s="109">
        <f>(SUM(U4:AL4))</f>
        <v>0</v>
      </c>
      <c r="N4" s="120"/>
      <c r="O4" s="119">
        <f>ROUND(IF(K4*0.25-0.5&lt;0,0,K4*0.25-0.5),0)-R4-P4</f>
        <v>0</v>
      </c>
      <c r="P4" s="120"/>
      <c r="Q4" s="120"/>
      <c r="R4" s="120"/>
      <c r="S4" s="13">
        <f>K4+N4+P4+Q4-M4</f>
        <v>0</v>
      </c>
      <c r="T4" s="14" t="str">
        <f t="shared" ref="T4:T58" si="0">IF(S4&lt;0,"ATENÇÃO","OK")</f>
        <v>OK</v>
      </c>
      <c r="U4" s="30"/>
      <c r="V4" s="34"/>
      <c r="W4" s="30"/>
      <c r="X4" s="31"/>
      <c r="Y4" s="31"/>
      <c r="Z4" s="31"/>
      <c r="AA4" s="31"/>
      <c r="AB4" s="30"/>
      <c r="AC4" s="30"/>
      <c r="AD4" s="30"/>
      <c r="AE4" s="30"/>
      <c r="AF4" s="30"/>
      <c r="AG4" s="31"/>
      <c r="AH4" s="31"/>
      <c r="AI4" s="31"/>
      <c r="AJ4" s="31"/>
      <c r="AK4" s="31"/>
      <c r="AL4" s="31"/>
    </row>
    <row r="5" spans="1:38" ht="39.950000000000003" customHeight="1" x14ac:dyDescent="0.25">
      <c r="A5" s="80">
        <v>2</v>
      </c>
      <c r="B5" s="81" t="s">
        <v>470</v>
      </c>
      <c r="C5" s="82">
        <v>2</v>
      </c>
      <c r="D5" s="83" t="s">
        <v>542</v>
      </c>
      <c r="E5" s="84" t="s">
        <v>471</v>
      </c>
      <c r="F5" s="85" t="s">
        <v>472</v>
      </c>
      <c r="G5" s="97">
        <v>105961017</v>
      </c>
      <c r="H5" s="238" t="s">
        <v>597</v>
      </c>
      <c r="I5" s="99">
        <v>33903017</v>
      </c>
      <c r="J5" s="101">
        <v>33.200000000000003</v>
      </c>
      <c r="K5" s="8"/>
      <c r="L5" s="109">
        <f t="shared" ref="L5:L58" si="1">IF(SUM(U5:AL5)&gt;K5+N5,K5+N5,SUM(U5:AL5))</f>
        <v>0</v>
      </c>
      <c r="M5" s="109">
        <f t="shared" ref="M5:M58" si="2">(SUM(U5:AL5))</f>
        <v>0</v>
      </c>
      <c r="N5" s="120"/>
      <c r="O5" s="119">
        <f t="shared" ref="O5:O58" si="3">ROUND(IF(K5*0.25-0.5&lt;0,0,K5*0.25-0.5),0)-R5-P5</f>
        <v>0</v>
      </c>
      <c r="P5" s="120"/>
      <c r="Q5" s="120"/>
      <c r="R5" s="120"/>
      <c r="S5" s="13">
        <f t="shared" ref="S5:S58" si="4">K5+N5+P5+Q5-M5</f>
        <v>0</v>
      </c>
      <c r="T5" s="14" t="str">
        <f>IF(S5&lt;0,"ATENÇÃO","OK")</f>
        <v>OK</v>
      </c>
      <c r="U5" s="30"/>
      <c r="V5" s="34"/>
      <c r="W5" s="30"/>
      <c r="X5" s="31"/>
      <c r="Y5" s="31"/>
      <c r="Z5" s="31"/>
      <c r="AA5" s="31"/>
      <c r="AB5" s="30"/>
      <c r="AC5" s="30"/>
      <c r="AD5" s="30"/>
      <c r="AE5" s="30"/>
      <c r="AF5" s="30"/>
      <c r="AG5" s="31"/>
      <c r="AH5" s="31"/>
      <c r="AI5" s="31"/>
      <c r="AJ5" s="31"/>
      <c r="AK5" s="31"/>
      <c r="AL5" s="31"/>
    </row>
    <row r="6" spans="1:38" ht="39.950000000000003" customHeight="1" x14ac:dyDescent="0.25">
      <c r="A6" s="305">
        <v>3</v>
      </c>
      <c r="B6" s="307" t="s">
        <v>473</v>
      </c>
      <c r="C6" s="77">
        <v>3</v>
      </c>
      <c r="D6" s="67" t="s">
        <v>543</v>
      </c>
      <c r="E6" s="68" t="s">
        <v>474</v>
      </c>
      <c r="F6" s="46" t="s">
        <v>472</v>
      </c>
      <c r="G6" s="54" t="s">
        <v>602</v>
      </c>
      <c r="H6" s="38" t="s">
        <v>597</v>
      </c>
      <c r="I6" s="98">
        <v>33903017</v>
      </c>
      <c r="J6" s="100">
        <v>36.270000000000003</v>
      </c>
      <c r="K6" s="8"/>
      <c r="L6" s="109">
        <f t="shared" si="1"/>
        <v>0</v>
      </c>
      <c r="M6" s="109">
        <f t="shared" si="2"/>
        <v>0</v>
      </c>
      <c r="N6" s="120"/>
      <c r="O6" s="119">
        <f t="shared" si="3"/>
        <v>0</v>
      </c>
      <c r="P6" s="120"/>
      <c r="Q6" s="120"/>
      <c r="R6" s="120"/>
      <c r="S6" s="13">
        <f t="shared" si="4"/>
        <v>0</v>
      </c>
      <c r="T6" s="14" t="str">
        <f t="shared" si="0"/>
        <v>OK</v>
      </c>
      <c r="U6" s="30"/>
      <c r="V6" s="34"/>
      <c r="W6" s="30"/>
      <c r="X6" s="31"/>
      <c r="Y6" s="31"/>
      <c r="Z6" s="31"/>
      <c r="AA6" s="31"/>
      <c r="AB6" s="30"/>
      <c r="AC6" s="30"/>
      <c r="AD6" s="30"/>
      <c r="AE6" s="30"/>
      <c r="AF6" s="30"/>
      <c r="AG6" s="31"/>
      <c r="AH6" s="31"/>
      <c r="AI6" s="31"/>
      <c r="AJ6" s="31"/>
      <c r="AK6" s="31"/>
      <c r="AL6" s="31"/>
    </row>
    <row r="7" spans="1:38" ht="39.950000000000003" customHeight="1" x14ac:dyDescent="0.25">
      <c r="A7" s="306"/>
      <c r="B7" s="308"/>
      <c r="C7" s="77">
        <v>4</v>
      </c>
      <c r="D7" s="67" t="s">
        <v>544</v>
      </c>
      <c r="E7" s="68" t="s">
        <v>475</v>
      </c>
      <c r="F7" s="46" t="s">
        <v>476</v>
      </c>
      <c r="G7" s="54">
        <v>25097009</v>
      </c>
      <c r="H7" s="38" t="s">
        <v>597</v>
      </c>
      <c r="I7" s="98">
        <v>33903017</v>
      </c>
      <c r="J7" s="100">
        <v>32.130000000000003</v>
      </c>
      <c r="K7" s="8"/>
      <c r="L7" s="109">
        <f t="shared" si="1"/>
        <v>0</v>
      </c>
      <c r="M7" s="109">
        <f t="shared" si="2"/>
        <v>0</v>
      </c>
      <c r="N7" s="120"/>
      <c r="O7" s="119">
        <f t="shared" si="3"/>
        <v>0</v>
      </c>
      <c r="P7" s="120"/>
      <c r="Q7" s="120"/>
      <c r="R7" s="120"/>
      <c r="S7" s="13">
        <f t="shared" si="4"/>
        <v>0</v>
      </c>
      <c r="T7" s="14" t="str">
        <f t="shared" si="0"/>
        <v>OK</v>
      </c>
      <c r="U7" s="30"/>
      <c r="V7" s="34"/>
      <c r="W7" s="30"/>
      <c r="X7" s="31"/>
      <c r="Y7" s="31"/>
      <c r="Z7" s="31"/>
      <c r="AA7" s="31"/>
      <c r="AB7" s="30"/>
      <c r="AC7" s="30"/>
      <c r="AD7" s="30"/>
      <c r="AE7" s="30"/>
      <c r="AF7" s="30"/>
      <c r="AG7" s="31"/>
      <c r="AH7" s="31"/>
      <c r="AI7" s="31"/>
      <c r="AJ7" s="31"/>
      <c r="AK7" s="31"/>
      <c r="AL7" s="31"/>
    </row>
    <row r="8" spans="1:38" ht="39.950000000000003" customHeight="1" x14ac:dyDescent="0.25">
      <c r="A8" s="309">
        <v>4</v>
      </c>
      <c r="B8" s="311" t="s">
        <v>477</v>
      </c>
      <c r="C8" s="82">
        <v>5</v>
      </c>
      <c r="D8" s="83" t="s">
        <v>545</v>
      </c>
      <c r="E8" s="84" t="s">
        <v>478</v>
      </c>
      <c r="F8" s="85" t="s">
        <v>472</v>
      </c>
      <c r="G8" s="97">
        <v>77500014</v>
      </c>
      <c r="H8" s="238" t="s">
        <v>597</v>
      </c>
      <c r="I8" s="99">
        <v>33903017</v>
      </c>
      <c r="J8" s="101">
        <v>28</v>
      </c>
      <c r="K8" s="8"/>
      <c r="L8" s="109">
        <f t="shared" si="1"/>
        <v>0</v>
      </c>
      <c r="M8" s="109">
        <f t="shared" si="2"/>
        <v>0</v>
      </c>
      <c r="N8" s="120"/>
      <c r="O8" s="119">
        <f t="shared" si="3"/>
        <v>0</v>
      </c>
      <c r="P8" s="120"/>
      <c r="Q8" s="120"/>
      <c r="R8" s="120"/>
      <c r="S8" s="13">
        <f t="shared" si="4"/>
        <v>0</v>
      </c>
      <c r="T8" s="14" t="str">
        <f t="shared" si="0"/>
        <v>OK</v>
      </c>
      <c r="U8" s="30"/>
      <c r="V8" s="34"/>
      <c r="W8" s="30"/>
      <c r="X8" s="31"/>
      <c r="Y8" s="31"/>
      <c r="Z8" s="31"/>
      <c r="AA8" s="31"/>
      <c r="AB8" s="30"/>
      <c r="AC8" s="30"/>
      <c r="AD8" s="30"/>
      <c r="AE8" s="30"/>
      <c r="AF8" s="30"/>
      <c r="AG8" s="31"/>
      <c r="AH8" s="31"/>
      <c r="AI8" s="31"/>
      <c r="AJ8" s="31"/>
      <c r="AK8" s="31"/>
      <c r="AL8" s="31"/>
    </row>
    <row r="9" spans="1:38" ht="39.950000000000003" customHeight="1" x14ac:dyDescent="0.25">
      <c r="A9" s="310"/>
      <c r="B9" s="312"/>
      <c r="C9" s="82">
        <v>6</v>
      </c>
      <c r="D9" s="86" t="s">
        <v>546</v>
      </c>
      <c r="E9" s="87" t="s">
        <v>479</v>
      </c>
      <c r="F9" s="88" t="s">
        <v>480</v>
      </c>
      <c r="G9" s="97">
        <v>77500014</v>
      </c>
      <c r="H9" s="238" t="s">
        <v>597</v>
      </c>
      <c r="I9" s="99" t="s">
        <v>600</v>
      </c>
      <c r="J9" s="101">
        <v>665</v>
      </c>
      <c r="K9" s="8"/>
      <c r="L9" s="109">
        <f t="shared" si="1"/>
        <v>0</v>
      </c>
      <c r="M9" s="109">
        <f t="shared" si="2"/>
        <v>0</v>
      </c>
      <c r="N9" s="120"/>
      <c r="O9" s="119">
        <f t="shared" si="3"/>
        <v>0</v>
      </c>
      <c r="P9" s="120"/>
      <c r="Q9" s="120"/>
      <c r="R9" s="120"/>
      <c r="S9" s="13">
        <f t="shared" si="4"/>
        <v>0</v>
      </c>
      <c r="T9" s="14" t="str">
        <f t="shared" si="0"/>
        <v>OK</v>
      </c>
      <c r="U9" s="30"/>
      <c r="V9" s="34"/>
      <c r="W9" s="30"/>
      <c r="X9" s="31"/>
      <c r="Y9" s="31"/>
      <c r="Z9" s="31"/>
      <c r="AA9" s="31"/>
      <c r="AB9" s="30"/>
      <c r="AC9" s="30"/>
      <c r="AD9" s="30"/>
      <c r="AE9" s="30"/>
      <c r="AF9" s="30"/>
      <c r="AG9" s="31"/>
      <c r="AH9" s="31"/>
      <c r="AI9" s="31"/>
      <c r="AJ9" s="31"/>
      <c r="AK9" s="31"/>
      <c r="AL9" s="31"/>
    </row>
    <row r="10" spans="1:38" ht="39.950000000000003" customHeight="1" x14ac:dyDescent="0.25">
      <c r="A10" s="310"/>
      <c r="B10" s="312"/>
      <c r="C10" s="82">
        <v>7</v>
      </c>
      <c r="D10" s="89" t="s">
        <v>547</v>
      </c>
      <c r="E10" s="87" t="s">
        <v>481</v>
      </c>
      <c r="F10" s="88" t="s">
        <v>480</v>
      </c>
      <c r="G10" s="97">
        <v>77500014</v>
      </c>
      <c r="H10" s="238" t="s">
        <v>597</v>
      </c>
      <c r="I10" s="99" t="s">
        <v>600</v>
      </c>
      <c r="J10" s="101">
        <v>246</v>
      </c>
      <c r="K10" s="8"/>
      <c r="L10" s="109">
        <f t="shared" si="1"/>
        <v>0</v>
      </c>
      <c r="M10" s="109">
        <f t="shared" si="2"/>
        <v>0</v>
      </c>
      <c r="N10" s="120"/>
      <c r="O10" s="119">
        <f t="shared" si="3"/>
        <v>0</v>
      </c>
      <c r="P10" s="120"/>
      <c r="Q10" s="120"/>
      <c r="R10" s="120"/>
      <c r="S10" s="13">
        <f t="shared" si="4"/>
        <v>0</v>
      </c>
      <c r="T10" s="14" t="str">
        <f t="shared" si="0"/>
        <v>OK</v>
      </c>
      <c r="U10" s="30"/>
      <c r="V10" s="34"/>
      <c r="W10" s="30"/>
      <c r="X10" s="31"/>
      <c r="Y10" s="31"/>
      <c r="Z10" s="31"/>
      <c r="AA10" s="31"/>
      <c r="AB10" s="30"/>
      <c r="AC10" s="30"/>
      <c r="AD10" s="30"/>
      <c r="AE10" s="30"/>
      <c r="AF10" s="30"/>
      <c r="AG10" s="31"/>
      <c r="AH10" s="31"/>
      <c r="AI10" s="31"/>
      <c r="AJ10" s="31"/>
      <c r="AK10" s="31"/>
      <c r="AL10" s="31"/>
    </row>
    <row r="11" spans="1:38" ht="39.950000000000003" customHeight="1" x14ac:dyDescent="0.25">
      <c r="A11" s="310"/>
      <c r="B11" s="312"/>
      <c r="C11" s="82">
        <v>8</v>
      </c>
      <c r="D11" s="90" t="s">
        <v>548</v>
      </c>
      <c r="E11" s="87" t="s">
        <v>482</v>
      </c>
      <c r="F11" s="85" t="s">
        <v>472</v>
      </c>
      <c r="G11" s="97">
        <v>125377006</v>
      </c>
      <c r="H11" s="238" t="s">
        <v>597</v>
      </c>
      <c r="I11" s="97">
        <v>33903017</v>
      </c>
      <c r="J11" s="101">
        <v>30</v>
      </c>
      <c r="K11" s="8"/>
      <c r="L11" s="109">
        <f t="shared" si="1"/>
        <v>0</v>
      </c>
      <c r="M11" s="109">
        <f t="shared" si="2"/>
        <v>0</v>
      </c>
      <c r="N11" s="120"/>
      <c r="O11" s="119">
        <f t="shared" si="3"/>
        <v>0</v>
      </c>
      <c r="P11" s="120"/>
      <c r="Q11" s="120"/>
      <c r="R11" s="120"/>
      <c r="S11" s="13">
        <f t="shared" si="4"/>
        <v>0</v>
      </c>
      <c r="T11" s="14" t="str">
        <f t="shared" si="0"/>
        <v>OK</v>
      </c>
      <c r="U11" s="30"/>
      <c r="V11" s="34"/>
      <c r="W11" s="30"/>
      <c r="X11" s="31"/>
      <c r="Y11" s="31"/>
      <c r="Z11" s="31"/>
      <c r="AA11" s="34"/>
      <c r="AB11" s="30"/>
      <c r="AC11" s="30"/>
      <c r="AD11" s="30"/>
      <c r="AE11" s="30"/>
      <c r="AF11" s="30"/>
      <c r="AG11" s="31"/>
      <c r="AH11" s="31"/>
      <c r="AI11" s="31"/>
      <c r="AJ11" s="31"/>
      <c r="AK11" s="31"/>
      <c r="AL11" s="31"/>
    </row>
    <row r="12" spans="1:38" ht="39.950000000000003" customHeight="1" x14ac:dyDescent="0.25">
      <c r="A12" s="310"/>
      <c r="B12" s="312"/>
      <c r="C12" s="82">
        <v>9</v>
      </c>
      <c r="D12" s="86" t="s">
        <v>549</v>
      </c>
      <c r="E12" s="91" t="s">
        <v>483</v>
      </c>
      <c r="F12" s="85" t="s">
        <v>472</v>
      </c>
      <c r="G12" s="97">
        <v>125377006</v>
      </c>
      <c r="H12" s="238" t="s">
        <v>597</v>
      </c>
      <c r="I12" s="97">
        <v>33903017</v>
      </c>
      <c r="J12" s="101">
        <v>930</v>
      </c>
      <c r="K12" s="8"/>
      <c r="L12" s="109">
        <f t="shared" si="1"/>
        <v>0</v>
      </c>
      <c r="M12" s="109">
        <f t="shared" si="2"/>
        <v>0</v>
      </c>
      <c r="N12" s="120"/>
      <c r="O12" s="119">
        <f t="shared" si="3"/>
        <v>0</v>
      </c>
      <c r="P12" s="120"/>
      <c r="Q12" s="120"/>
      <c r="R12" s="120"/>
      <c r="S12" s="13">
        <f t="shared" si="4"/>
        <v>0</v>
      </c>
      <c r="T12" s="14" t="str">
        <f t="shared" si="0"/>
        <v>OK</v>
      </c>
      <c r="U12" s="30"/>
      <c r="V12" s="34"/>
      <c r="W12" s="30"/>
      <c r="X12" s="31"/>
      <c r="Y12" s="31"/>
      <c r="Z12" s="31"/>
      <c r="AA12" s="31"/>
      <c r="AB12" s="30"/>
      <c r="AC12" s="30"/>
      <c r="AD12" s="30"/>
      <c r="AE12" s="30"/>
      <c r="AF12" s="30"/>
      <c r="AG12" s="31"/>
      <c r="AH12" s="31"/>
      <c r="AI12" s="31"/>
      <c r="AJ12" s="31"/>
      <c r="AK12" s="31"/>
      <c r="AL12" s="31"/>
    </row>
    <row r="13" spans="1:38" ht="39.950000000000003" customHeight="1" x14ac:dyDescent="0.25">
      <c r="A13" s="310"/>
      <c r="B13" s="312"/>
      <c r="C13" s="82">
        <v>10</v>
      </c>
      <c r="D13" s="92" t="s">
        <v>550</v>
      </c>
      <c r="E13" s="91" t="s">
        <v>484</v>
      </c>
      <c r="F13" s="85" t="s">
        <v>472</v>
      </c>
      <c r="G13" s="97">
        <v>125377006</v>
      </c>
      <c r="H13" s="238" t="s">
        <v>597</v>
      </c>
      <c r="I13" s="97">
        <v>33903047</v>
      </c>
      <c r="J13" s="101">
        <v>380</v>
      </c>
      <c r="K13" s="8"/>
      <c r="L13" s="109">
        <f t="shared" si="1"/>
        <v>0</v>
      </c>
      <c r="M13" s="109">
        <f t="shared" si="2"/>
        <v>0</v>
      </c>
      <c r="N13" s="120"/>
      <c r="O13" s="119">
        <f t="shared" si="3"/>
        <v>0</v>
      </c>
      <c r="P13" s="120"/>
      <c r="Q13" s="120"/>
      <c r="R13" s="120"/>
      <c r="S13" s="13">
        <f t="shared" si="4"/>
        <v>0</v>
      </c>
      <c r="T13" s="14" t="str">
        <f t="shared" si="0"/>
        <v>OK</v>
      </c>
      <c r="U13" s="30"/>
      <c r="V13" s="34"/>
      <c r="W13" s="30"/>
      <c r="X13" s="31"/>
      <c r="Y13" s="31"/>
      <c r="Z13" s="31"/>
      <c r="AA13" s="31"/>
      <c r="AB13" s="30"/>
      <c r="AC13" s="30"/>
      <c r="AD13" s="30"/>
      <c r="AE13" s="30"/>
      <c r="AF13" s="30"/>
      <c r="AG13" s="31"/>
      <c r="AH13" s="31"/>
      <c r="AI13" s="31"/>
      <c r="AJ13" s="31"/>
      <c r="AK13" s="31"/>
      <c r="AL13" s="31"/>
    </row>
    <row r="14" spans="1:38" ht="52.5" customHeight="1" x14ac:dyDescent="0.25">
      <c r="A14" s="310"/>
      <c r="B14" s="312"/>
      <c r="C14" s="82">
        <v>11</v>
      </c>
      <c r="D14" s="90" t="s">
        <v>551</v>
      </c>
      <c r="E14" s="91" t="s">
        <v>485</v>
      </c>
      <c r="F14" s="85" t="s">
        <v>472</v>
      </c>
      <c r="G14" s="97">
        <v>125377006</v>
      </c>
      <c r="H14" s="238" t="s">
        <v>597</v>
      </c>
      <c r="I14" s="97">
        <v>33903047</v>
      </c>
      <c r="J14" s="101">
        <v>31</v>
      </c>
      <c r="K14" s="8"/>
      <c r="L14" s="109">
        <f t="shared" si="1"/>
        <v>0</v>
      </c>
      <c r="M14" s="109">
        <f t="shared" si="2"/>
        <v>0</v>
      </c>
      <c r="N14" s="120"/>
      <c r="O14" s="119">
        <f t="shared" si="3"/>
        <v>0</v>
      </c>
      <c r="P14" s="120"/>
      <c r="Q14" s="120"/>
      <c r="R14" s="120"/>
      <c r="S14" s="13">
        <f t="shared" si="4"/>
        <v>0</v>
      </c>
      <c r="T14" s="14" t="str">
        <f t="shared" si="0"/>
        <v>OK</v>
      </c>
      <c r="U14" s="30"/>
      <c r="V14" s="34"/>
      <c r="W14" s="30"/>
      <c r="X14" s="31"/>
      <c r="Y14" s="33"/>
      <c r="Z14" s="32"/>
      <c r="AA14" s="31"/>
      <c r="AB14" s="30"/>
      <c r="AC14" s="30"/>
      <c r="AD14" s="30"/>
      <c r="AE14" s="30"/>
      <c r="AF14" s="30"/>
      <c r="AG14" s="31"/>
      <c r="AH14" s="31"/>
      <c r="AI14" s="31"/>
      <c r="AJ14" s="31"/>
      <c r="AK14" s="31"/>
      <c r="AL14" s="31"/>
    </row>
    <row r="15" spans="1:38" ht="39.950000000000003" customHeight="1" x14ac:dyDescent="0.25">
      <c r="A15" s="310"/>
      <c r="B15" s="312"/>
      <c r="C15" s="82">
        <v>12</v>
      </c>
      <c r="D15" s="86" t="s">
        <v>552</v>
      </c>
      <c r="E15" s="87" t="s">
        <v>486</v>
      </c>
      <c r="F15" s="85" t="s">
        <v>472</v>
      </c>
      <c r="G15" s="97">
        <v>504220065</v>
      </c>
      <c r="H15" s="238" t="s">
        <v>597</v>
      </c>
      <c r="I15" s="99" t="s">
        <v>600</v>
      </c>
      <c r="J15" s="101">
        <v>150</v>
      </c>
      <c r="K15" s="8"/>
      <c r="L15" s="109">
        <f t="shared" si="1"/>
        <v>0</v>
      </c>
      <c r="M15" s="109">
        <f t="shared" si="2"/>
        <v>0</v>
      </c>
      <c r="N15" s="120"/>
      <c r="O15" s="119">
        <f t="shared" si="3"/>
        <v>0</v>
      </c>
      <c r="P15" s="120"/>
      <c r="Q15" s="120"/>
      <c r="R15" s="120"/>
      <c r="S15" s="13">
        <f t="shared" si="4"/>
        <v>0</v>
      </c>
      <c r="T15" s="14" t="str">
        <f t="shared" si="0"/>
        <v>OK</v>
      </c>
      <c r="U15" s="30"/>
      <c r="V15" s="34"/>
      <c r="W15" s="30"/>
      <c r="X15" s="31"/>
      <c r="Y15" s="33"/>
      <c r="Z15" s="32"/>
      <c r="AA15" s="31"/>
      <c r="AB15" s="30"/>
      <c r="AC15" s="30"/>
      <c r="AD15" s="30"/>
      <c r="AE15" s="30"/>
      <c r="AF15" s="30"/>
      <c r="AG15" s="31"/>
      <c r="AH15" s="31"/>
      <c r="AI15" s="31"/>
      <c r="AJ15" s="31"/>
      <c r="AK15" s="31"/>
      <c r="AL15" s="31"/>
    </row>
    <row r="16" spans="1:38" ht="39.950000000000003" customHeight="1" x14ac:dyDescent="0.25">
      <c r="A16" s="310"/>
      <c r="B16" s="313"/>
      <c r="C16" s="82">
        <v>13</v>
      </c>
      <c r="D16" s="92" t="s">
        <v>553</v>
      </c>
      <c r="E16" s="91" t="s">
        <v>487</v>
      </c>
      <c r="F16" s="85" t="s">
        <v>472</v>
      </c>
      <c r="G16" s="97">
        <v>504220065</v>
      </c>
      <c r="H16" s="238" t="s">
        <v>597</v>
      </c>
      <c r="I16" s="99" t="s">
        <v>600</v>
      </c>
      <c r="J16" s="101">
        <v>285</v>
      </c>
      <c r="K16" s="8"/>
      <c r="L16" s="109">
        <f t="shared" si="1"/>
        <v>0</v>
      </c>
      <c r="M16" s="109">
        <f t="shared" si="2"/>
        <v>0</v>
      </c>
      <c r="N16" s="120"/>
      <c r="O16" s="119">
        <f t="shared" si="3"/>
        <v>0</v>
      </c>
      <c r="P16" s="120"/>
      <c r="Q16" s="120"/>
      <c r="R16" s="120"/>
      <c r="S16" s="13">
        <f t="shared" si="4"/>
        <v>0</v>
      </c>
      <c r="T16" s="14" t="str">
        <f t="shared" si="0"/>
        <v>OK</v>
      </c>
      <c r="U16" s="30"/>
      <c r="V16" s="34"/>
      <c r="W16" s="30"/>
      <c r="X16" s="31"/>
      <c r="Y16" s="33"/>
      <c r="Z16" s="32"/>
      <c r="AA16" s="31"/>
      <c r="AB16" s="30"/>
      <c r="AC16" s="30"/>
      <c r="AD16" s="30"/>
      <c r="AE16" s="30"/>
      <c r="AF16" s="30"/>
      <c r="AG16" s="31"/>
      <c r="AH16" s="31"/>
      <c r="AI16" s="31"/>
      <c r="AJ16" s="31"/>
      <c r="AK16" s="31"/>
      <c r="AL16" s="31"/>
    </row>
    <row r="17" spans="1:38" ht="39.950000000000003" customHeight="1" x14ac:dyDescent="0.25">
      <c r="A17" s="305">
        <v>5</v>
      </c>
      <c r="B17" s="307" t="s">
        <v>488</v>
      </c>
      <c r="C17" s="77">
        <v>14</v>
      </c>
      <c r="D17" s="67" t="s">
        <v>554</v>
      </c>
      <c r="E17" s="68" t="s">
        <v>489</v>
      </c>
      <c r="F17" s="46" t="s">
        <v>472</v>
      </c>
      <c r="G17" s="54">
        <v>79588061</v>
      </c>
      <c r="H17" s="38" t="s">
        <v>597</v>
      </c>
      <c r="I17" s="54">
        <v>33903017</v>
      </c>
      <c r="J17" s="100">
        <v>501.2</v>
      </c>
      <c r="K17" s="8"/>
      <c r="L17" s="109">
        <f t="shared" si="1"/>
        <v>0</v>
      </c>
      <c r="M17" s="109">
        <f t="shared" si="2"/>
        <v>0</v>
      </c>
      <c r="N17" s="120"/>
      <c r="O17" s="119">
        <f t="shared" si="3"/>
        <v>0</v>
      </c>
      <c r="P17" s="120"/>
      <c r="Q17" s="120"/>
      <c r="R17" s="120"/>
      <c r="S17" s="13">
        <f t="shared" si="4"/>
        <v>0</v>
      </c>
      <c r="T17" s="14" t="str">
        <f t="shared" si="0"/>
        <v>OK</v>
      </c>
      <c r="U17" s="30"/>
      <c r="V17" s="34"/>
      <c r="W17" s="30"/>
      <c r="X17" s="31"/>
      <c r="Y17" s="33"/>
      <c r="Z17" s="32"/>
      <c r="AA17" s="31"/>
      <c r="AB17" s="30"/>
      <c r="AC17" s="30"/>
      <c r="AD17" s="30"/>
      <c r="AE17" s="30"/>
      <c r="AF17" s="30"/>
      <c r="AG17" s="31"/>
      <c r="AH17" s="31"/>
      <c r="AI17" s="31"/>
      <c r="AJ17" s="31"/>
      <c r="AK17" s="31"/>
      <c r="AL17" s="31"/>
    </row>
    <row r="18" spans="1:38" ht="39.950000000000003" customHeight="1" x14ac:dyDescent="0.25">
      <c r="A18" s="306"/>
      <c r="B18" s="314"/>
      <c r="C18" s="77">
        <v>15</v>
      </c>
      <c r="D18" s="67" t="s">
        <v>555</v>
      </c>
      <c r="E18" s="68" t="s">
        <v>490</v>
      </c>
      <c r="F18" s="46" t="s">
        <v>472</v>
      </c>
      <c r="G18" s="54">
        <v>79588061</v>
      </c>
      <c r="H18" s="38" t="s">
        <v>597</v>
      </c>
      <c r="I18" s="54">
        <v>33903017</v>
      </c>
      <c r="J18" s="100">
        <v>677.7</v>
      </c>
      <c r="K18" s="8"/>
      <c r="L18" s="109">
        <f t="shared" si="1"/>
        <v>0</v>
      </c>
      <c r="M18" s="109">
        <f t="shared" si="2"/>
        <v>0</v>
      </c>
      <c r="N18" s="120"/>
      <c r="O18" s="119">
        <f t="shared" si="3"/>
        <v>0</v>
      </c>
      <c r="P18" s="120"/>
      <c r="Q18" s="120"/>
      <c r="R18" s="120"/>
      <c r="S18" s="13">
        <f t="shared" si="4"/>
        <v>0</v>
      </c>
      <c r="T18" s="14" t="str">
        <f t="shared" si="0"/>
        <v>OK</v>
      </c>
      <c r="U18" s="30"/>
      <c r="V18" s="34"/>
      <c r="W18" s="30"/>
      <c r="X18" s="31"/>
      <c r="Y18" s="33"/>
      <c r="Z18" s="32"/>
      <c r="AA18" s="31"/>
      <c r="AB18" s="30"/>
      <c r="AC18" s="30"/>
      <c r="AD18" s="30"/>
      <c r="AE18" s="30"/>
      <c r="AF18" s="30"/>
      <c r="AG18" s="31"/>
      <c r="AH18" s="31"/>
      <c r="AI18" s="31"/>
      <c r="AJ18" s="31"/>
      <c r="AK18" s="31"/>
      <c r="AL18" s="31"/>
    </row>
    <row r="19" spans="1:38" ht="39.950000000000003" customHeight="1" x14ac:dyDescent="0.25">
      <c r="A19" s="306"/>
      <c r="B19" s="308"/>
      <c r="C19" s="77">
        <v>16</v>
      </c>
      <c r="D19" s="67" t="s">
        <v>556</v>
      </c>
      <c r="E19" s="68" t="s">
        <v>491</v>
      </c>
      <c r="F19" s="46" t="s">
        <v>472</v>
      </c>
      <c r="G19" s="54">
        <v>79588061</v>
      </c>
      <c r="H19" s="38" t="s">
        <v>597</v>
      </c>
      <c r="I19" s="54" t="s">
        <v>15</v>
      </c>
      <c r="J19" s="100">
        <v>460.2</v>
      </c>
      <c r="K19" s="8"/>
      <c r="L19" s="109">
        <f t="shared" si="1"/>
        <v>0</v>
      </c>
      <c r="M19" s="109">
        <f t="shared" si="2"/>
        <v>0</v>
      </c>
      <c r="N19" s="120"/>
      <c r="O19" s="119">
        <f t="shared" si="3"/>
        <v>0</v>
      </c>
      <c r="P19" s="120"/>
      <c r="Q19" s="120"/>
      <c r="R19" s="120"/>
      <c r="S19" s="13">
        <f t="shared" si="4"/>
        <v>0</v>
      </c>
      <c r="T19" s="14" t="str">
        <f t="shared" si="0"/>
        <v>OK</v>
      </c>
      <c r="U19" s="30"/>
      <c r="V19" s="34"/>
      <c r="W19" s="30"/>
      <c r="X19" s="31"/>
      <c r="Y19" s="33"/>
      <c r="Z19" s="32"/>
      <c r="AA19" s="31"/>
      <c r="AB19" s="30"/>
      <c r="AC19" s="30"/>
      <c r="AD19" s="30"/>
      <c r="AE19" s="30"/>
      <c r="AF19" s="30"/>
      <c r="AG19" s="31"/>
      <c r="AH19" s="31"/>
      <c r="AI19" s="31"/>
      <c r="AJ19" s="31"/>
      <c r="AK19" s="31"/>
      <c r="AL19" s="31"/>
    </row>
    <row r="20" spans="1:38" ht="39.950000000000003" customHeight="1" x14ac:dyDescent="0.25">
      <c r="A20" s="80">
        <v>6</v>
      </c>
      <c r="B20" s="81" t="s">
        <v>470</v>
      </c>
      <c r="C20" s="82">
        <v>17</v>
      </c>
      <c r="D20" s="90" t="s">
        <v>557</v>
      </c>
      <c r="E20" s="91" t="s">
        <v>492</v>
      </c>
      <c r="F20" s="85" t="s">
        <v>472</v>
      </c>
      <c r="G20" s="97">
        <v>504220069</v>
      </c>
      <c r="H20" s="238" t="s">
        <v>597</v>
      </c>
      <c r="I20" s="97">
        <v>33903017</v>
      </c>
      <c r="J20" s="101">
        <v>621.25</v>
      </c>
      <c r="K20" s="8"/>
      <c r="L20" s="109">
        <f t="shared" si="1"/>
        <v>0</v>
      </c>
      <c r="M20" s="109">
        <f t="shared" si="2"/>
        <v>0</v>
      </c>
      <c r="N20" s="120"/>
      <c r="O20" s="119">
        <f t="shared" si="3"/>
        <v>0</v>
      </c>
      <c r="P20" s="120"/>
      <c r="Q20" s="120"/>
      <c r="R20" s="120"/>
      <c r="S20" s="13">
        <f t="shared" si="4"/>
        <v>0</v>
      </c>
      <c r="T20" s="14" t="str">
        <f t="shared" si="0"/>
        <v>OK</v>
      </c>
      <c r="U20" s="30"/>
      <c r="V20" s="34"/>
      <c r="W20" s="30"/>
      <c r="X20" s="31"/>
      <c r="Y20" s="33"/>
      <c r="Z20" s="32"/>
      <c r="AA20" s="31"/>
      <c r="AB20" s="30"/>
      <c r="AC20" s="30"/>
      <c r="AD20" s="30"/>
      <c r="AE20" s="30"/>
      <c r="AF20" s="30"/>
      <c r="AG20" s="31"/>
      <c r="AH20" s="31"/>
      <c r="AI20" s="31"/>
      <c r="AJ20" s="31"/>
      <c r="AK20" s="31"/>
      <c r="AL20" s="31"/>
    </row>
    <row r="21" spans="1:38" ht="39.950000000000003" customHeight="1" x14ac:dyDescent="0.25">
      <c r="A21" s="305">
        <v>9</v>
      </c>
      <c r="B21" s="307" t="s">
        <v>493</v>
      </c>
      <c r="C21" s="77">
        <v>26</v>
      </c>
      <c r="D21" s="78" t="s">
        <v>558</v>
      </c>
      <c r="E21" s="79" t="s">
        <v>494</v>
      </c>
      <c r="F21" s="46" t="s">
        <v>472</v>
      </c>
      <c r="G21" s="54" t="s">
        <v>596</v>
      </c>
      <c r="H21" s="38" t="s">
        <v>597</v>
      </c>
      <c r="I21" s="54">
        <v>33903017</v>
      </c>
      <c r="J21" s="100">
        <v>105</v>
      </c>
      <c r="K21" s="8"/>
      <c r="L21" s="109">
        <f t="shared" si="1"/>
        <v>0</v>
      </c>
      <c r="M21" s="109">
        <f t="shared" si="2"/>
        <v>0</v>
      </c>
      <c r="N21" s="120"/>
      <c r="O21" s="119">
        <f t="shared" si="3"/>
        <v>0</v>
      </c>
      <c r="P21" s="120"/>
      <c r="Q21" s="120"/>
      <c r="R21" s="120"/>
      <c r="S21" s="13">
        <f t="shared" si="4"/>
        <v>0</v>
      </c>
      <c r="T21" s="14" t="str">
        <f t="shared" si="0"/>
        <v>OK</v>
      </c>
      <c r="U21" s="30"/>
      <c r="V21" s="34"/>
      <c r="W21" s="30"/>
      <c r="X21" s="31"/>
      <c r="Y21" s="33"/>
      <c r="Z21" s="32"/>
      <c r="AA21" s="31"/>
      <c r="AB21" s="30"/>
      <c r="AC21" s="30"/>
      <c r="AD21" s="30"/>
      <c r="AE21" s="30"/>
      <c r="AF21" s="30"/>
      <c r="AG21" s="31"/>
      <c r="AH21" s="31"/>
      <c r="AI21" s="31"/>
      <c r="AJ21" s="31"/>
      <c r="AK21" s="31"/>
      <c r="AL21" s="31"/>
    </row>
    <row r="22" spans="1:38" ht="39.950000000000003" customHeight="1" x14ac:dyDescent="0.25">
      <c r="A22" s="306"/>
      <c r="B22" s="314"/>
      <c r="C22" s="77">
        <v>27</v>
      </c>
      <c r="D22" s="93" t="s">
        <v>559</v>
      </c>
      <c r="E22" s="94" t="s">
        <v>495</v>
      </c>
      <c r="F22" s="43" t="s">
        <v>472</v>
      </c>
      <c r="G22" s="54">
        <v>105392001</v>
      </c>
      <c r="H22" s="38" t="s">
        <v>597</v>
      </c>
      <c r="I22" s="54">
        <v>33903017</v>
      </c>
      <c r="J22" s="100">
        <v>450.09</v>
      </c>
      <c r="K22" s="8"/>
      <c r="L22" s="109">
        <f t="shared" si="1"/>
        <v>0</v>
      </c>
      <c r="M22" s="109">
        <f t="shared" si="2"/>
        <v>0</v>
      </c>
      <c r="N22" s="120"/>
      <c r="O22" s="119">
        <f t="shared" si="3"/>
        <v>0</v>
      </c>
      <c r="P22" s="120"/>
      <c r="Q22" s="120"/>
      <c r="R22" s="120"/>
      <c r="S22" s="13">
        <f t="shared" si="4"/>
        <v>0</v>
      </c>
      <c r="T22" s="14" t="str">
        <f t="shared" si="0"/>
        <v>OK</v>
      </c>
      <c r="U22" s="30"/>
      <c r="V22" s="34"/>
      <c r="W22" s="30"/>
      <c r="X22" s="31"/>
      <c r="Y22" s="33"/>
      <c r="Z22" s="32"/>
      <c r="AA22" s="31"/>
      <c r="AB22" s="30"/>
      <c r="AC22" s="30"/>
      <c r="AD22" s="30"/>
      <c r="AE22" s="30"/>
      <c r="AF22" s="30"/>
      <c r="AG22" s="31"/>
      <c r="AH22" s="31"/>
      <c r="AI22" s="31"/>
      <c r="AJ22" s="31"/>
      <c r="AK22" s="31"/>
      <c r="AL22" s="31"/>
    </row>
    <row r="23" spans="1:38" ht="39.950000000000003" customHeight="1" x14ac:dyDescent="0.25">
      <c r="A23" s="306"/>
      <c r="B23" s="308"/>
      <c r="C23" s="77">
        <v>28</v>
      </c>
      <c r="D23" s="67" t="s">
        <v>560</v>
      </c>
      <c r="E23" s="68" t="s">
        <v>496</v>
      </c>
      <c r="F23" s="43" t="s">
        <v>497</v>
      </c>
      <c r="G23" s="54">
        <v>105392001</v>
      </c>
      <c r="H23" s="38" t="s">
        <v>597</v>
      </c>
      <c r="I23" s="54">
        <v>33903017</v>
      </c>
      <c r="J23" s="100">
        <v>1371</v>
      </c>
      <c r="K23" s="8"/>
      <c r="L23" s="109">
        <f t="shared" si="1"/>
        <v>0</v>
      </c>
      <c r="M23" s="109">
        <f t="shared" si="2"/>
        <v>0</v>
      </c>
      <c r="N23" s="120"/>
      <c r="O23" s="119">
        <f t="shared" si="3"/>
        <v>0</v>
      </c>
      <c r="P23" s="120"/>
      <c r="Q23" s="120"/>
      <c r="R23" s="120"/>
      <c r="S23" s="13">
        <f t="shared" si="4"/>
        <v>0</v>
      </c>
      <c r="T23" s="14" t="str">
        <f t="shared" si="0"/>
        <v>OK</v>
      </c>
      <c r="U23" s="30"/>
      <c r="V23" s="34"/>
      <c r="W23" s="30"/>
      <c r="X23" s="31"/>
      <c r="Y23" s="33"/>
      <c r="Z23" s="32"/>
      <c r="AA23" s="31"/>
      <c r="AB23" s="30"/>
      <c r="AC23" s="30"/>
      <c r="AD23" s="30"/>
      <c r="AE23" s="30"/>
      <c r="AF23" s="30"/>
      <c r="AG23" s="31"/>
      <c r="AH23" s="31"/>
      <c r="AI23" s="31"/>
      <c r="AJ23" s="31"/>
      <c r="AK23" s="31"/>
      <c r="AL23" s="31"/>
    </row>
    <row r="24" spans="1:38" ht="39.950000000000003" customHeight="1" x14ac:dyDescent="0.25">
      <c r="A24" s="309">
        <v>10</v>
      </c>
      <c r="B24" s="311" t="s">
        <v>498</v>
      </c>
      <c r="C24" s="82">
        <v>29</v>
      </c>
      <c r="D24" s="83" t="s">
        <v>561</v>
      </c>
      <c r="E24" s="84" t="s">
        <v>499</v>
      </c>
      <c r="F24" s="85" t="s">
        <v>383</v>
      </c>
      <c r="G24" s="97" t="s">
        <v>598</v>
      </c>
      <c r="H24" s="238" t="s">
        <v>597</v>
      </c>
      <c r="I24" s="97">
        <v>33903029</v>
      </c>
      <c r="J24" s="101">
        <v>229.85</v>
      </c>
      <c r="K24" s="8"/>
      <c r="L24" s="109">
        <f t="shared" si="1"/>
        <v>0</v>
      </c>
      <c r="M24" s="109">
        <f t="shared" si="2"/>
        <v>0</v>
      </c>
      <c r="N24" s="120"/>
      <c r="O24" s="119">
        <f t="shared" si="3"/>
        <v>0</v>
      </c>
      <c r="P24" s="120"/>
      <c r="Q24" s="120"/>
      <c r="R24" s="120"/>
      <c r="S24" s="13">
        <f t="shared" si="4"/>
        <v>0</v>
      </c>
      <c r="T24" s="14" t="str">
        <f t="shared" si="0"/>
        <v>OK</v>
      </c>
      <c r="U24" s="30"/>
      <c r="V24" s="34"/>
      <c r="W24" s="30"/>
      <c r="X24" s="31"/>
      <c r="Y24" s="33"/>
      <c r="Z24" s="32"/>
      <c r="AA24" s="31"/>
      <c r="AB24" s="30"/>
      <c r="AC24" s="30"/>
      <c r="AD24" s="30"/>
      <c r="AE24" s="30"/>
      <c r="AF24" s="30"/>
      <c r="AG24" s="31"/>
      <c r="AH24" s="31"/>
      <c r="AI24" s="31"/>
      <c r="AJ24" s="31"/>
      <c r="AK24" s="31"/>
      <c r="AL24" s="31"/>
    </row>
    <row r="25" spans="1:38" ht="39.950000000000003" customHeight="1" x14ac:dyDescent="0.25">
      <c r="A25" s="310"/>
      <c r="B25" s="312"/>
      <c r="C25" s="82">
        <v>30</v>
      </c>
      <c r="D25" s="86" t="s">
        <v>562</v>
      </c>
      <c r="E25" s="87" t="s">
        <v>500</v>
      </c>
      <c r="F25" s="85" t="s">
        <v>383</v>
      </c>
      <c r="G25" s="97" t="s">
        <v>599</v>
      </c>
      <c r="H25" s="238" t="s">
        <v>597</v>
      </c>
      <c r="I25" s="97">
        <v>33903029</v>
      </c>
      <c r="J25" s="101">
        <v>471.08</v>
      </c>
      <c r="K25" s="8"/>
      <c r="L25" s="109">
        <f t="shared" si="1"/>
        <v>0</v>
      </c>
      <c r="M25" s="109">
        <f t="shared" si="2"/>
        <v>0</v>
      </c>
      <c r="N25" s="120"/>
      <c r="O25" s="119">
        <f t="shared" si="3"/>
        <v>0</v>
      </c>
      <c r="P25" s="120"/>
      <c r="Q25" s="120"/>
      <c r="R25" s="120"/>
      <c r="S25" s="13">
        <f t="shared" si="4"/>
        <v>0</v>
      </c>
      <c r="T25" s="14" t="str">
        <f t="shared" si="0"/>
        <v>OK</v>
      </c>
      <c r="U25" s="30"/>
      <c r="V25" s="34"/>
      <c r="W25" s="30"/>
      <c r="X25" s="31"/>
      <c r="Y25" s="33"/>
      <c r="Z25" s="32"/>
      <c r="AA25" s="31"/>
      <c r="AB25" s="30"/>
      <c r="AC25" s="30"/>
      <c r="AD25" s="30"/>
      <c r="AE25" s="30"/>
      <c r="AF25" s="30"/>
      <c r="AG25" s="31"/>
      <c r="AH25" s="31"/>
      <c r="AI25" s="31"/>
      <c r="AJ25" s="31"/>
      <c r="AK25" s="31"/>
      <c r="AL25" s="31"/>
    </row>
    <row r="26" spans="1:38" ht="81.75" customHeight="1" x14ac:dyDescent="0.25">
      <c r="A26" s="310"/>
      <c r="B26" s="313"/>
      <c r="C26" s="156">
        <v>31</v>
      </c>
      <c r="D26" s="89" t="s">
        <v>708</v>
      </c>
      <c r="E26" s="87" t="s">
        <v>501</v>
      </c>
      <c r="F26" s="158" t="s">
        <v>383</v>
      </c>
      <c r="G26" s="232" t="s">
        <v>599</v>
      </c>
      <c r="H26" s="91" t="s">
        <v>597</v>
      </c>
      <c r="I26" s="157">
        <v>33903029</v>
      </c>
      <c r="J26" s="159">
        <v>230.39</v>
      </c>
      <c r="K26" s="8">
        <v>18</v>
      </c>
      <c r="L26" s="109">
        <f t="shared" si="1"/>
        <v>0</v>
      </c>
      <c r="M26" s="109">
        <f t="shared" si="2"/>
        <v>0</v>
      </c>
      <c r="N26" s="120">
        <v>-18</v>
      </c>
      <c r="O26" s="119">
        <f t="shared" si="3"/>
        <v>4</v>
      </c>
      <c r="P26" s="120"/>
      <c r="Q26" s="120"/>
      <c r="R26" s="120"/>
      <c r="S26" s="13">
        <f t="shared" si="4"/>
        <v>0</v>
      </c>
      <c r="T26" s="14" t="str">
        <f t="shared" si="0"/>
        <v>OK</v>
      </c>
      <c r="U26" s="30"/>
      <c r="V26" s="34"/>
      <c r="W26" s="30"/>
      <c r="X26" s="31"/>
      <c r="Y26" s="33"/>
      <c r="Z26" s="32"/>
      <c r="AA26" s="31"/>
      <c r="AB26" s="30"/>
      <c r="AC26" s="30"/>
      <c r="AD26" s="30"/>
      <c r="AE26" s="30"/>
      <c r="AF26" s="30"/>
      <c r="AG26" s="31"/>
      <c r="AH26" s="31"/>
      <c r="AI26" s="31"/>
      <c r="AJ26" s="31"/>
      <c r="AK26" s="31"/>
      <c r="AL26" s="31"/>
    </row>
    <row r="27" spans="1:38" ht="57.2" customHeight="1" x14ac:dyDescent="0.25">
      <c r="A27" s="305">
        <v>12</v>
      </c>
      <c r="B27" s="307" t="s">
        <v>467</v>
      </c>
      <c r="C27" s="77">
        <v>33</v>
      </c>
      <c r="D27" s="67" t="s">
        <v>564</v>
      </c>
      <c r="E27" s="68" t="s">
        <v>502</v>
      </c>
      <c r="F27" s="46" t="s">
        <v>503</v>
      </c>
      <c r="G27" s="54" t="s">
        <v>603</v>
      </c>
      <c r="H27" s="38" t="s">
        <v>597</v>
      </c>
      <c r="I27" s="54">
        <v>33903026</v>
      </c>
      <c r="J27" s="100">
        <v>43.53</v>
      </c>
      <c r="K27" s="8"/>
      <c r="L27" s="109">
        <f t="shared" si="1"/>
        <v>0</v>
      </c>
      <c r="M27" s="109">
        <f t="shared" si="2"/>
        <v>0</v>
      </c>
      <c r="N27" s="120"/>
      <c r="O27" s="119">
        <f t="shared" si="3"/>
        <v>0</v>
      </c>
      <c r="P27" s="120"/>
      <c r="Q27" s="120"/>
      <c r="R27" s="120"/>
      <c r="S27" s="13">
        <f t="shared" si="4"/>
        <v>0</v>
      </c>
      <c r="T27" s="14" t="str">
        <f t="shared" si="0"/>
        <v>OK</v>
      </c>
      <c r="U27" s="30"/>
      <c r="V27" s="34"/>
      <c r="W27" s="30"/>
      <c r="X27" s="33"/>
      <c r="Y27" s="31"/>
      <c r="Z27" s="31"/>
      <c r="AA27" s="31"/>
      <c r="AB27" s="30"/>
      <c r="AC27" s="30"/>
      <c r="AD27" s="30"/>
      <c r="AE27" s="30"/>
      <c r="AF27" s="30"/>
      <c r="AG27" s="31"/>
      <c r="AH27" s="31"/>
      <c r="AI27" s="31"/>
      <c r="AJ27" s="31"/>
      <c r="AK27" s="31"/>
      <c r="AL27" s="31"/>
    </row>
    <row r="28" spans="1:38" ht="57.2" customHeight="1" x14ac:dyDescent="0.25">
      <c r="A28" s="315"/>
      <c r="B28" s="314"/>
      <c r="C28" s="77">
        <v>34</v>
      </c>
      <c r="D28" s="67" t="s">
        <v>565</v>
      </c>
      <c r="E28" s="68" t="s">
        <v>504</v>
      </c>
      <c r="F28" s="46" t="s">
        <v>503</v>
      </c>
      <c r="G28" s="54" t="s">
        <v>603</v>
      </c>
      <c r="H28" s="38" t="s">
        <v>597</v>
      </c>
      <c r="I28" s="54">
        <v>33903026</v>
      </c>
      <c r="J28" s="100">
        <v>58.25</v>
      </c>
      <c r="K28" s="8"/>
      <c r="L28" s="109">
        <f t="shared" si="1"/>
        <v>0</v>
      </c>
      <c r="M28" s="109">
        <f t="shared" si="2"/>
        <v>0</v>
      </c>
      <c r="N28" s="120"/>
      <c r="O28" s="119">
        <f t="shared" si="3"/>
        <v>0</v>
      </c>
      <c r="P28" s="120"/>
      <c r="Q28" s="120"/>
      <c r="R28" s="120"/>
      <c r="S28" s="13">
        <f t="shared" si="4"/>
        <v>0</v>
      </c>
      <c r="T28" s="14" t="str">
        <f t="shared" si="0"/>
        <v>OK</v>
      </c>
      <c r="U28" s="30"/>
      <c r="V28" s="34"/>
      <c r="W28" s="30"/>
      <c r="X28" s="33"/>
      <c r="Y28" s="31"/>
      <c r="Z28" s="31"/>
      <c r="AA28" s="31"/>
      <c r="AB28" s="30"/>
      <c r="AC28" s="30"/>
      <c r="AD28" s="30"/>
      <c r="AE28" s="30"/>
      <c r="AF28" s="30"/>
      <c r="AG28" s="31"/>
      <c r="AH28" s="31"/>
      <c r="AI28" s="31"/>
      <c r="AJ28" s="31"/>
      <c r="AK28" s="31"/>
      <c r="AL28" s="31"/>
    </row>
    <row r="29" spans="1:38" ht="57.2" customHeight="1" x14ac:dyDescent="0.25">
      <c r="A29" s="315"/>
      <c r="B29" s="314"/>
      <c r="C29" s="77">
        <v>35</v>
      </c>
      <c r="D29" s="67" t="s">
        <v>566</v>
      </c>
      <c r="E29" s="68" t="s">
        <v>505</v>
      </c>
      <c r="F29" s="46" t="s">
        <v>503</v>
      </c>
      <c r="G29" s="54" t="s">
        <v>603</v>
      </c>
      <c r="H29" s="38" t="s">
        <v>597</v>
      </c>
      <c r="I29" s="54">
        <v>33903026</v>
      </c>
      <c r="J29" s="100">
        <v>308.75</v>
      </c>
      <c r="K29" s="8"/>
      <c r="L29" s="109">
        <f t="shared" si="1"/>
        <v>0</v>
      </c>
      <c r="M29" s="109">
        <f t="shared" si="2"/>
        <v>0</v>
      </c>
      <c r="N29" s="120"/>
      <c r="O29" s="119">
        <f t="shared" si="3"/>
        <v>0</v>
      </c>
      <c r="P29" s="120"/>
      <c r="Q29" s="120"/>
      <c r="R29" s="120"/>
      <c r="S29" s="13">
        <f t="shared" si="4"/>
        <v>0</v>
      </c>
      <c r="T29" s="14" t="str">
        <f t="shared" si="0"/>
        <v>OK</v>
      </c>
      <c r="U29" s="30"/>
      <c r="V29" s="34"/>
      <c r="W29" s="30"/>
      <c r="X29" s="33"/>
      <c r="Y29" s="31"/>
      <c r="Z29" s="31"/>
      <c r="AA29" s="31"/>
      <c r="AB29" s="30"/>
      <c r="AC29" s="30"/>
      <c r="AD29" s="30"/>
      <c r="AE29" s="30"/>
      <c r="AF29" s="30"/>
      <c r="AG29" s="31"/>
      <c r="AH29" s="31"/>
      <c r="AI29" s="31"/>
      <c r="AJ29" s="31"/>
      <c r="AK29" s="31"/>
      <c r="AL29" s="31"/>
    </row>
    <row r="30" spans="1:38" ht="69" customHeight="1" x14ac:dyDescent="0.25">
      <c r="A30" s="315"/>
      <c r="B30" s="314"/>
      <c r="C30" s="77">
        <v>36</v>
      </c>
      <c r="D30" s="67" t="s">
        <v>567</v>
      </c>
      <c r="E30" s="68" t="s">
        <v>506</v>
      </c>
      <c r="F30" s="46" t="s">
        <v>503</v>
      </c>
      <c r="G30" s="54" t="s">
        <v>603</v>
      </c>
      <c r="H30" s="38" t="s">
        <v>597</v>
      </c>
      <c r="I30" s="54">
        <v>33903026</v>
      </c>
      <c r="J30" s="100">
        <v>88.13</v>
      </c>
      <c r="K30" s="8"/>
      <c r="L30" s="109">
        <f t="shared" si="1"/>
        <v>0</v>
      </c>
      <c r="M30" s="109">
        <f t="shared" si="2"/>
        <v>0</v>
      </c>
      <c r="N30" s="120"/>
      <c r="O30" s="119">
        <f t="shared" si="3"/>
        <v>0</v>
      </c>
      <c r="P30" s="120"/>
      <c r="Q30" s="120"/>
      <c r="R30" s="120"/>
      <c r="S30" s="13">
        <f t="shared" si="4"/>
        <v>0</v>
      </c>
      <c r="T30" s="14" t="str">
        <f t="shared" si="0"/>
        <v>OK</v>
      </c>
      <c r="U30" s="30"/>
      <c r="V30" s="34"/>
      <c r="W30" s="30"/>
      <c r="X30" s="31"/>
      <c r="Y30" s="31"/>
      <c r="Z30" s="31"/>
      <c r="AA30" s="31"/>
      <c r="AB30" s="30"/>
      <c r="AC30" s="30"/>
      <c r="AD30" s="30"/>
      <c r="AE30" s="30"/>
      <c r="AF30" s="30"/>
      <c r="AG30" s="31"/>
      <c r="AH30" s="31"/>
      <c r="AI30" s="31"/>
      <c r="AJ30" s="31"/>
      <c r="AK30" s="31"/>
      <c r="AL30" s="31"/>
    </row>
    <row r="31" spans="1:38" ht="39.950000000000003" customHeight="1" x14ac:dyDescent="0.25">
      <c r="A31" s="315"/>
      <c r="B31" s="314"/>
      <c r="C31" s="77">
        <v>37</v>
      </c>
      <c r="D31" s="95" t="s">
        <v>568</v>
      </c>
      <c r="E31" s="94" t="s">
        <v>506</v>
      </c>
      <c r="F31" s="46" t="s">
        <v>503</v>
      </c>
      <c r="G31" s="54" t="s">
        <v>603</v>
      </c>
      <c r="H31" s="38" t="s">
        <v>597</v>
      </c>
      <c r="I31" s="54">
        <v>33903026</v>
      </c>
      <c r="J31" s="100">
        <v>333.27</v>
      </c>
      <c r="K31" s="8"/>
      <c r="L31" s="109">
        <f t="shared" si="1"/>
        <v>0</v>
      </c>
      <c r="M31" s="109">
        <f t="shared" si="2"/>
        <v>0</v>
      </c>
      <c r="N31" s="120"/>
      <c r="O31" s="119">
        <f t="shared" si="3"/>
        <v>0</v>
      </c>
      <c r="P31" s="120"/>
      <c r="Q31" s="120"/>
      <c r="R31" s="120"/>
      <c r="S31" s="13">
        <f t="shared" si="4"/>
        <v>0</v>
      </c>
      <c r="T31" s="14" t="str">
        <f t="shared" si="0"/>
        <v>OK</v>
      </c>
      <c r="U31" s="30"/>
      <c r="V31" s="34"/>
      <c r="W31" s="30"/>
      <c r="X31" s="31"/>
      <c r="Y31" s="31"/>
      <c r="Z31" s="31"/>
      <c r="AA31" s="31"/>
      <c r="AB31" s="30"/>
      <c r="AC31" s="30"/>
      <c r="AD31" s="30"/>
      <c r="AE31" s="30"/>
      <c r="AF31" s="30"/>
      <c r="AG31" s="31"/>
      <c r="AH31" s="31"/>
      <c r="AI31" s="31"/>
      <c r="AJ31" s="31"/>
      <c r="AK31" s="31"/>
      <c r="AL31" s="31"/>
    </row>
    <row r="32" spans="1:38" ht="39.950000000000003" customHeight="1" x14ac:dyDescent="0.25">
      <c r="A32" s="315"/>
      <c r="B32" s="314"/>
      <c r="C32" s="77">
        <v>38</v>
      </c>
      <c r="D32" s="95" t="s">
        <v>569</v>
      </c>
      <c r="E32" s="94" t="s">
        <v>507</v>
      </c>
      <c r="F32" s="46" t="s">
        <v>503</v>
      </c>
      <c r="G32" s="54" t="s">
        <v>603</v>
      </c>
      <c r="H32" s="38" t="s">
        <v>597</v>
      </c>
      <c r="I32" s="54">
        <v>33903026</v>
      </c>
      <c r="J32" s="100">
        <v>331.19</v>
      </c>
      <c r="K32" s="8"/>
      <c r="L32" s="109">
        <f t="shared" si="1"/>
        <v>0</v>
      </c>
      <c r="M32" s="109">
        <f t="shared" si="2"/>
        <v>0</v>
      </c>
      <c r="N32" s="120"/>
      <c r="O32" s="119">
        <f t="shared" si="3"/>
        <v>0</v>
      </c>
      <c r="P32" s="120"/>
      <c r="Q32" s="120"/>
      <c r="R32" s="120"/>
      <c r="S32" s="13">
        <f t="shared" si="4"/>
        <v>0</v>
      </c>
      <c r="T32" s="14" t="str">
        <f t="shared" si="0"/>
        <v>OK</v>
      </c>
      <c r="U32" s="30"/>
      <c r="V32" s="34"/>
      <c r="W32" s="30"/>
      <c r="X32" s="31"/>
      <c r="Y32" s="31"/>
      <c r="Z32" s="31"/>
      <c r="AA32" s="31"/>
      <c r="AB32" s="30"/>
      <c r="AC32" s="30"/>
      <c r="AD32" s="30"/>
      <c r="AE32" s="30"/>
      <c r="AF32" s="30"/>
      <c r="AG32" s="31"/>
      <c r="AH32" s="31"/>
      <c r="AI32" s="31"/>
      <c r="AJ32" s="31"/>
      <c r="AK32" s="31"/>
      <c r="AL32" s="31"/>
    </row>
    <row r="33" spans="1:38" ht="39.950000000000003" customHeight="1" x14ac:dyDescent="0.25">
      <c r="A33" s="315"/>
      <c r="B33" s="308"/>
      <c r="C33" s="77">
        <v>39</v>
      </c>
      <c r="D33" s="67" t="s">
        <v>570</v>
      </c>
      <c r="E33" s="68" t="s">
        <v>508</v>
      </c>
      <c r="F33" s="46" t="s">
        <v>503</v>
      </c>
      <c r="G33" s="54" t="s">
        <v>603</v>
      </c>
      <c r="H33" s="38" t="s">
        <v>597</v>
      </c>
      <c r="I33" s="54">
        <v>33903026</v>
      </c>
      <c r="J33" s="100">
        <v>549.65</v>
      </c>
      <c r="K33" s="8"/>
      <c r="L33" s="109">
        <f t="shared" si="1"/>
        <v>0</v>
      </c>
      <c r="M33" s="109">
        <f t="shared" si="2"/>
        <v>0</v>
      </c>
      <c r="N33" s="120"/>
      <c r="O33" s="119">
        <f t="shared" si="3"/>
        <v>0</v>
      </c>
      <c r="P33" s="120"/>
      <c r="Q33" s="120"/>
      <c r="R33" s="120"/>
      <c r="S33" s="13">
        <f t="shared" si="4"/>
        <v>0</v>
      </c>
      <c r="T33" s="14" t="str">
        <f t="shared" si="0"/>
        <v>OK</v>
      </c>
      <c r="U33" s="30"/>
      <c r="V33" s="34"/>
      <c r="W33" s="30"/>
      <c r="X33" s="31"/>
      <c r="Y33" s="31"/>
      <c r="Z33" s="31"/>
      <c r="AA33" s="31"/>
      <c r="AB33" s="30"/>
      <c r="AC33" s="30"/>
      <c r="AD33" s="30"/>
      <c r="AE33" s="30"/>
      <c r="AF33" s="30"/>
      <c r="AG33" s="31"/>
      <c r="AH33" s="31"/>
      <c r="AI33" s="31"/>
      <c r="AJ33" s="31"/>
      <c r="AK33" s="31"/>
      <c r="AL33" s="31"/>
    </row>
    <row r="34" spans="1:38" ht="39.950000000000003" customHeight="1" x14ac:dyDescent="0.25">
      <c r="A34" s="309">
        <v>18</v>
      </c>
      <c r="B34" s="311" t="s">
        <v>509</v>
      </c>
      <c r="C34" s="82">
        <v>59</v>
      </c>
      <c r="D34" s="90" t="s">
        <v>571</v>
      </c>
      <c r="E34" s="91" t="s">
        <v>510</v>
      </c>
      <c r="F34" s="85" t="s">
        <v>472</v>
      </c>
      <c r="G34" s="97" t="s">
        <v>604</v>
      </c>
      <c r="H34" s="238" t="s">
        <v>597</v>
      </c>
      <c r="I34" s="97">
        <v>33903017</v>
      </c>
      <c r="J34" s="101">
        <v>241.02</v>
      </c>
      <c r="K34" s="8"/>
      <c r="L34" s="109">
        <f t="shared" si="1"/>
        <v>0</v>
      </c>
      <c r="M34" s="109">
        <f t="shared" si="2"/>
        <v>0</v>
      </c>
      <c r="N34" s="120"/>
      <c r="O34" s="119">
        <f t="shared" si="3"/>
        <v>0</v>
      </c>
      <c r="P34" s="120"/>
      <c r="Q34" s="120"/>
      <c r="R34" s="120"/>
      <c r="S34" s="13">
        <f t="shared" si="4"/>
        <v>0</v>
      </c>
      <c r="T34" s="14" t="str">
        <f t="shared" si="0"/>
        <v>OK</v>
      </c>
      <c r="U34" s="30"/>
      <c r="V34" s="34"/>
      <c r="W34" s="30"/>
      <c r="X34" s="31"/>
      <c r="Y34" s="31"/>
      <c r="Z34" s="31"/>
      <c r="AA34" s="31"/>
      <c r="AB34" s="30"/>
      <c r="AC34" s="30"/>
      <c r="AD34" s="30"/>
      <c r="AE34" s="30"/>
      <c r="AF34" s="30"/>
      <c r="AG34" s="31"/>
      <c r="AH34" s="31"/>
      <c r="AI34" s="31"/>
      <c r="AJ34" s="31"/>
      <c r="AK34" s="31"/>
      <c r="AL34" s="31"/>
    </row>
    <row r="35" spans="1:38" ht="39.950000000000003" customHeight="1" x14ac:dyDescent="0.25">
      <c r="A35" s="310"/>
      <c r="B35" s="312"/>
      <c r="C35" s="82">
        <v>60</v>
      </c>
      <c r="D35" s="90" t="s">
        <v>572</v>
      </c>
      <c r="E35" s="91" t="s">
        <v>730</v>
      </c>
      <c r="F35" s="85" t="s">
        <v>472</v>
      </c>
      <c r="G35" s="97" t="s">
        <v>605</v>
      </c>
      <c r="H35" s="238" t="s">
        <v>597</v>
      </c>
      <c r="I35" s="97">
        <v>33903017</v>
      </c>
      <c r="J35" s="101">
        <v>285.95999999999998</v>
      </c>
      <c r="K35" s="8"/>
      <c r="L35" s="109">
        <f t="shared" si="1"/>
        <v>0</v>
      </c>
      <c r="M35" s="109">
        <f t="shared" si="2"/>
        <v>0</v>
      </c>
      <c r="N35" s="120"/>
      <c r="O35" s="119">
        <f t="shared" si="3"/>
        <v>0</v>
      </c>
      <c r="P35" s="120"/>
      <c r="Q35" s="120"/>
      <c r="R35" s="120"/>
      <c r="S35" s="13">
        <f t="shared" si="4"/>
        <v>0</v>
      </c>
      <c r="T35" s="14" t="str">
        <f t="shared" si="0"/>
        <v>OK</v>
      </c>
      <c r="U35" s="30"/>
      <c r="V35" s="34"/>
      <c r="W35" s="30"/>
      <c r="X35" s="31"/>
      <c r="Y35" s="31"/>
      <c r="Z35" s="31"/>
      <c r="AA35" s="31"/>
      <c r="AB35" s="30"/>
      <c r="AC35" s="30"/>
      <c r="AD35" s="30"/>
      <c r="AE35" s="30"/>
      <c r="AF35" s="30"/>
      <c r="AG35" s="31"/>
      <c r="AH35" s="31"/>
      <c r="AI35" s="31"/>
      <c r="AJ35" s="31"/>
      <c r="AK35" s="31"/>
      <c r="AL35" s="31"/>
    </row>
    <row r="36" spans="1:38" ht="39.950000000000003" customHeight="1" x14ac:dyDescent="0.25">
      <c r="A36" s="310"/>
      <c r="B36" s="312"/>
      <c r="C36" s="82">
        <v>61</v>
      </c>
      <c r="D36" s="90" t="s">
        <v>573</v>
      </c>
      <c r="E36" s="91" t="s">
        <v>512</v>
      </c>
      <c r="F36" s="85" t="s">
        <v>472</v>
      </c>
      <c r="G36" s="97" t="s">
        <v>605</v>
      </c>
      <c r="H36" s="238" t="s">
        <v>597</v>
      </c>
      <c r="I36" s="97">
        <v>33903017</v>
      </c>
      <c r="J36" s="101">
        <v>652.70000000000005</v>
      </c>
      <c r="K36" s="8"/>
      <c r="L36" s="109">
        <f t="shared" si="1"/>
        <v>0</v>
      </c>
      <c r="M36" s="109">
        <f t="shared" si="2"/>
        <v>0</v>
      </c>
      <c r="N36" s="120"/>
      <c r="O36" s="119">
        <f t="shared" si="3"/>
        <v>0</v>
      </c>
      <c r="P36" s="120"/>
      <c r="Q36" s="120"/>
      <c r="R36" s="120"/>
      <c r="S36" s="13">
        <f t="shared" si="4"/>
        <v>0</v>
      </c>
      <c r="T36" s="14" t="str">
        <f t="shared" si="0"/>
        <v>OK</v>
      </c>
      <c r="U36" s="30"/>
      <c r="V36" s="34"/>
      <c r="W36" s="30"/>
      <c r="X36" s="31"/>
      <c r="Y36" s="31"/>
      <c r="Z36" s="31"/>
      <c r="AA36" s="31"/>
      <c r="AB36" s="30"/>
      <c r="AC36" s="30"/>
      <c r="AD36" s="30"/>
      <c r="AE36" s="30"/>
      <c r="AF36" s="30"/>
      <c r="AG36" s="31"/>
      <c r="AH36" s="31"/>
      <c r="AI36" s="31"/>
      <c r="AJ36" s="31"/>
      <c r="AK36" s="31"/>
      <c r="AL36" s="31"/>
    </row>
    <row r="37" spans="1:38" ht="39.950000000000003" customHeight="1" x14ac:dyDescent="0.25">
      <c r="A37" s="310"/>
      <c r="B37" s="312"/>
      <c r="C37" s="82">
        <v>62</v>
      </c>
      <c r="D37" s="92" t="s">
        <v>574</v>
      </c>
      <c r="E37" s="91" t="s">
        <v>513</v>
      </c>
      <c r="F37" s="85" t="s">
        <v>472</v>
      </c>
      <c r="G37" s="97" t="s">
        <v>605</v>
      </c>
      <c r="H37" s="238" t="s">
        <v>597</v>
      </c>
      <c r="I37" s="97">
        <v>33903017</v>
      </c>
      <c r="J37" s="101">
        <v>646.72</v>
      </c>
      <c r="K37" s="8"/>
      <c r="L37" s="109">
        <f t="shared" si="1"/>
        <v>0</v>
      </c>
      <c r="M37" s="109">
        <f t="shared" si="2"/>
        <v>0</v>
      </c>
      <c r="N37" s="120"/>
      <c r="O37" s="119">
        <f t="shared" si="3"/>
        <v>0</v>
      </c>
      <c r="P37" s="120"/>
      <c r="Q37" s="120"/>
      <c r="R37" s="120"/>
      <c r="S37" s="13">
        <f t="shared" si="4"/>
        <v>0</v>
      </c>
      <c r="T37" s="14" t="str">
        <f t="shared" si="0"/>
        <v>OK</v>
      </c>
      <c r="U37" s="30"/>
      <c r="V37" s="34"/>
      <c r="W37" s="30"/>
      <c r="X37" s="31"/>
      <c r="Y37" s="31"/>
      <c r="Z37" s="31"/>
      <c r="AA37" s="31"/>
      <c r="AB37" s="30"/>
      <c r="AC37" s="30"/>
      <c r="AD37" s="30"/>
      <c r="AE37" s="30"/>
      <c r="AF37" s="30"/>
      <c r="AG37" s="31"/>
      <c r="AH37" s="31"/>
      <c r="AI37" s="31"/>
      <c r="AJ37" s="31"/>
      <c r="AK37" s="31"/>
      <c r="AL37" s="31"/>
    </row>
    <row r="38" spans="1:38" ht="39.950000000000003" customHeight="1" x14ac:dyDescent="0.25">
      <c r="A38" s="310"/>
      <c r="B38" s="312"/>
      <c r="C38" s="82">
        <v>63</v>
      </c>
      <c r="D38" s="89" t="s">
        <v>575</v>
      </c>
      <c r="E38" s="87" t="s">
        <v>514</v>
      </c>
      <c r="F38" s="85" t="s">
        <v>472</v>
      </c>
      <c r="G38" s="97" t="s">
        <v>605</v>
      </c>
      <c r="H38" s="238" t="s">
        <v>597</v>
      </c>
      <c r="I38" s="97">
        <v>33903017</v>
      </c>
      <c r="J38" s="101">
        <v>1144.82</v>
      </c>
      <c r="K38" s="8"/>
      <c r="L38" s="109">
        <f t="shared" si="1"/>
        <v>0</v>
      </c>
      <c r="M38" s="109">
        <f t="shared" si="2"/>
        <v>0</v>
      </c>
      <c r="N38" s="120"/>
      <c r="O38" s="119">
        <f t="shared" si="3"/>
        <v>0</v>
      </c>
      <c r="P38" s="120"/>
      <c r="Q38" s="120"/>
      <c r="R38" s="120"/>
      <c r="S38" s="13">
        <f t="shared" si="4"/>
        <v>0</v>
      </c>
      <c r="T38" s="14" t="str">
        <f t="shared" si="0"/>
        <v>OK</v>
      </c>
      <c r="U38" s="29"/>
      <c r="V38" s="34"/>
      <c r="W38" s="30"/>
      <c r="X38" s="31"/>
      <c r="Y38" s="31"/>
      <c r="Z38" s="33"/>
      <c r="AA38" s="32"/>
      <c r="AB38" s="30"/>
      <c r="AC38" s="30"/>
      <c r="AD38" s="30"/>
      <c r="AE38" s="30"/>
      <c r="AF38" s="30"/>
      <c r="AG38" s="31"/>
      <c r="AH38" s="31"/>
      <c r="AI38" s="31"/>
      <c r="AJ38" s="31"/>
      <c r="AK38" s="31"/>
      <c r="AL38" s="31"/>
    </row>
    <row r="39" spans="1:38" ht="39.950000000000003" customHeight="1" x14ac:dyDescent="0.25">
      <c r="A39" s="310"/>
      <c r="B39" s="312"/>
      <c r="C39" s="82">
        <v>64</v>
      </c>
      <c r="D39" s="90" t="s">
        <v>576</v>
      </c>
      <c r="E39" s="91" t="s">
        <v>515</v>
      </c>
      <c r="F39" s="85" t="s">
        <v>472</v>
      </c>
      <c r="G39" s="97" t="s">
        <v>606</v>
      </c>
      <c r="H39" s="238" t="s">
        <v>597</v>
      </c>
      <c r="I39" s="97">
        <v>33903017</v>
      </c>
      <c r="J39" s="101">
        <v>2771.79</v>
      </c>
      <c r="K39" s="8"/>
      <c r="L39" s="109">
        <f t="shared" si="1"/>
        <v>0</v>
      </c>
      <c r="M39" s="109">
        <f t="shared" si="2"/>
        <v>0</v>
      </c>
      <c r="N39" s="120"/>
      <c r="O39" s="119">
        <f t="shared" si="3"/>
        <v>0</v>
      </c>
      <c r="P39" s="120"/>
      <c r="Q39" s="120"/>
      <c r="R39" s="120"/>
      <c r="S39" s="13">
        <f t="shared" si="4"/>
        <v>0</v>
      </c>
      <c r="T39" s="14" t="str">
        <f t="shared" si="0"/>
        <v>OK</v>
      </c>
      <c r="U39" s="29"/>
      <c r="V39" s="34"/>
      <c r="W39" s="30"/>
      <c r="X39" s="31"/>
      <c r="Y39" s="31"/>
      <c r="Z39" s="33"/>
      <c r="AA39" s="32"/>
      <c r="AB39" s="30"/>
      <c r="AC39" s="30"/>
      <c r="AD39" s="30"/>
      <c r="AE39" s="30"/>
      <c r="AF39" s="30"/>
      <c r="AG39" s="31"/>
      <c r="AH39" s="31"/>
      <c r="AI39" s="31"/>
      <c r="AJ39" s="31"/>
      <c r="AK39" s="31"/>
      <c r="AL39" s="31"/>
    </row>
    <row r="40" spans="1:38" ht="39.950000000000003" customHeight="1" x14ac:dyDescent="0.25">
      <c r="A40" s="310"/>
      <c r="B40" s="313"/>
      <c r="C40" s="82">
        <v>65</v>
      </c>
      <c r="D40" s="90" t="s">
        <v>577</v>
      </c>
      <c r="E40" s="91" t="s">
        <v>516</v>
      </c>
      <c r="F40" s="85" t="s">
        <v>472</v>
      </c>
      <c r="G40" s="97" t="s">
        <v>607</v>
      </c>
      <c r="H40" s="238" t="s">
        <v>597</v>
      </c>
      <c r="I40" s="97">
        <v>33903017</v>
      </c>
      <c r="J40" s="101">
        <v>1058.8599999999999</v>
      </c>
      <c r="K40" s="8"/>
      <c r="L40" s="109">
        <f t="shared" si="1"/>
        <v>0</v>
      </c>
      <c r="M40" s="109">
        <f t="shared" si="2"/>
        <v>0</v>
      </c>
      <c r="N40" s="120"/>
      <c r="O40" s="119">
        <f t="shared" si="3"/>
        <v>0</v>
      </c>
      <c r="P40" s="120"/>
      <c r="Q40" s="120"/>
      <c r="R40" s="120"/>
      <c r="S40" s="13">
        <f t="shared" si="4"/>
        <v>0</v>
      </c>
      <c r="T40" s="14" t="str">
        <f t="shared" si="0"/>
        <v>OK</v>
      </c>
      <c r="U40" s="29"/>
      <c r="V40" s="34"/>
      <c r="W40" s="30"/>
      <c r="X40" s="31"/>
      <c r="Y40" s="31"/>
      <c r="Z40" s="33"/>
      <c r="AA40" s="32"/>
      <c r="AB40" s="30"/>
      <c r="AC40" s="30"/>
      <c r="AD40" s="30"/>
      <c r="AE40" s="30"/>
      <c r="AF40" s="30"/>
      <c r="AG40" s="31"/>
      <c r="AH40" s="31"/>
      <c r="AI40" s="31"/>
      <c r="AJ40" s="31"/>
      <c r="AK40" s="31"/>
      <c r="AL40" s="31"/>
    </row>
    <row r="41" spans="1:38" ht="39.950000000000003" customHeight="1" x14ac:dyDescent="0.25">
      <c r="A41" s="75">
        <v>21</v>
      </c>
      <c r="B41" s="76" t="s">
        <v>517</v>
      </c>
      <c r="C41" s="77">
        <v>68</v>
      </c>
      <c r="D41" s="95" t="s">
        <v>578</v>
      </c>
      <c r="E41" s="94" t="s">
        <v>518</v>
      </c>
      <c r="F41" s="46" t="s">
        <v>519</v>
      </c>
      <c r="G41" s="54" t="s">
        <v>608</v>
      </c>
      <c r="H41" s="38" t="s">
        <v>597</v>
      </c>
      <c r="I41" s="54">
        <v>33903016</v>
      </c>
      <c r="J41" s="100">
        <v>56.81</v>
      </c>
      <c r="K41" s="8"/>
      <c r="L41" s="109">
        <f t="shared" si="1"/>
        <v>0</v>
      </c>
      <c r="M41" s="109">
        <f t="shared" si="2"/>
        <v>0</v>
      </c>
      <c r="N41" s="120"/>
      <c r="O41" s="119">
        <f t="shared" si="3"/>
        <v>0</v>
      </c>
      <c r="P41" s="120"/>
      <c r="Q41" s="120"/>
      <c r="R41" s="120"/>
      <c r="S41" s="13">
        <f t="shared" si="4"/>
        <v>0</v>
      </c>
      <c r="T41" s="14" t="str">
        <f t="shared" si="0"/>
        <v>OK</v>
      </c>
      <c r="U41" s="29"/>
      <c r="V41" s="34"/>
      <c r="W41" s="30"/>
      <c r="X41" s="31"/>
      <c r="Y41" s="31"/>
      <c r="Z41" s="33"/>
      <c r="AA41" s="32"/>
      <c r="AB41" s="30"/>
      <c r="AC41" s="30"/>
      <c r="AD41" s="30"/>
      <c r="AE41" s="30"/>
      <c r="AF41" s="30"/>
      <c r="AG41" s="31"/>
      <c r="AH41" s="31"/>
      <c r="AI41" s="31"/>
      <c r="AJ41" s="31"/>
      <c r="AK41" s="31"/>
      <c r="AL41" s="31"/>
    </row>
    <row r="42" spans="1:38" ht="39.950000000000003" customHeight="1" x14ac:dyDescent="0.25">
      <c r="A42" s="309">
        <v>23</v>
      </c>
      <c r="B42" s="311" t="s">
        <v>520</v>
      </c>
      <c r="C42" s="82">
        <v>75</v>
      </c>
      <c r="D42" s="83" t="s">
        <v>579</v>
      </c>
      <c r="E42" s="84" t="s">
        <v>521</v>
      </c>
      <c r="F42" s="85" t="s">
        <v>522</v>
      </c>
      <c r="G42" s="97" t="s">
        <v>609</v>
      </c>
      <c r="H42" s="238" t="s">
        <v>597</v>
      </c>
      <c r="I42" s="97">
        <v>33903017</v>
      </c>
      <c r="J42" s="101">
        <v>13.87</v>
      </c>
      <c r="K42" s="8"/>
      <c r="L42" s="109">
        <f t="shared" si="1"/>
        <v>0</v>
      </c>
      <c r="M42" s="109">
        <f t="shared" si="2"/>
        <v>0</v>
      </c>
      <c r="N42" s="120"/>
      <c r="O42" s="119">
        <f t="shared" si="3"/>
        <v>0</v>
      </c>
      <c r="P42" s="120"/>
      <c r="Q42" s="120"/>
      <c r="R42" s="120"/>
      <c r="S42" s="13">
        <f t="shared" si="4"/>
        <v>0</v>
      </c>
      <c r="T42" s="14" t="str">
        <f t="shared" si="0"/>
        <v>OK</v>
      </c>
      <c r="U42" s="29"/>
      <c r="V42" s="34"/>
      <c r="W42" s="30"/>
      <c r="X42" s="31"/>
      <c r="Y42" s="31"/>
      <c r="Z42" s="33"/>
      <c r="AA42" s="32"/>
      <c r="AB42" s="30"/>
      <c r="AC42" s="30"/>
      <c r="AD42" s="30"/>
      <c r="AE42" s="30"/>
      <c r="AF42" s="30"/>
      <c r="AG42" s="31"/>
      <c r="AH42" s="31"/>
      <c r="AI42" s="31"/>
      <c r="AJ42" s="31"/>
      <c r="AK42" s="31"/>
      <c r="AL42" s="31"/>
    </row>
    <row r="43" spans="1:38" ht="39.950000000000003" customHeight="1" x14ac:dyDescent="0.25">
      <c r="A43" s="310"/>
      <c r="B43" s="312"/>
      <c r="C43" s="82">
        <v>76</v>
      </c>
      <c r="D43" s="83" t="s">
        <v>580</v>
      </c>
      <c r="E43" s="84" t="s">
        <v>523</v>
      </c>
      <c r="F43" s="85" t="s">
        <v>524</v>
      </c>
      <c r="G43" s="97">
        <v>3816046</v>
      </c>
      <c r="H43" s="238" t="s">
        <v>597</v>
      </c>
      <c r="I43" s="97">
        <v>33903016</v>
      </c>
      <c r="J43" s="101">
        <v>24.91</v>
      </c>
      <c r="K43" s="8"/>
      <c r="L43" s="109">
        <f t="shared" si="1"/>
        <v>0</v>
      </c>
      <c r="M43" s="109">
        <f t="shared" si="2"/>
        <v>0</v>
      </c>
      <c r="N43" s="120"/>
      <c r="O43" s="119">
        <f t="shared" si="3"/>
        <v>0</v>
      </c>
      <c r="P43" s="120"/>
      <c r="Q43" s="120"/>
      <c r="R43" s="120"/>
      <c r="S43" s="13">
        <f t="shared" si="4"/>
        <v>0</v>
      </c>
      <c r="T43" s="14" t="str">
        <f t="shared" si="0"/>
        <v>OK</v>
      </c>
      <c r="U43" s="29"/>
      <c r="V43" s="34"/>
      <c r="W43" s="30"/>
      <c r="X43" s="31"/>
      <c r="Y43" s="31"/>
      <c r="Z43" s="33"/>
      <c r="AA43" s="32"/>
      <c r="AB43" s="30"/>
      <c r="AC43" s="30"/>
      <c r="AD43" s="30"/>
      <c r="AE43" s="30"/>
      <c r="AF43" s="30"/>
      <c r="AG43" s="31"/>
      <c r="AH43" s="31"/>
      <c r="AI43" s="31"/>
      <c r="AJ43" s="31"/>
      <c r="AK43" s="31"/>
      <c r="AL43" s="31"/>
    </row>
    <row r="44" spans="1:38" ht="39.950000000000003" customHeight="1" x14ac:dyDescent="0.25">
      <c r="A44" s="310"/>
      <c r="B44" s="313"/>
      <c r="C44" s="82">
        <v>77</v>
      </c>
      <c r="D44" s="83" t="s">
        <v>581</v>
      </c>
      <c r="E44" s="84" t="s">
        <v>523</v>
      </c>
      <c r="F44" s="85" t="s">
        <v>525</v>
      </c>
      <c r="G44" s="97">
        <v>36021004</v>
      </c>
      <c r="H44" s="238" t="s">
        <v>597</v>
      </c>
      <c r="I44" s="97">
        <v>33903011</v>
      </c>
      <c r="J44" s="101">
        <v>27.94</v>
      </c>
      <c r="K44" s="8"/>
      <c r="L44" s="109">
        <f t="shared" si="1"/>
        <v>0</v>
      </c>
      <c r="M44" s="109">
        <f t="shared" si="2"/>
        <v>0</v>
      </c>
      <c r="N44" s="120"/>
      <c r="O44" s="119">
        <f t="shared" si="3"/>
        <v>0</v>
      </c>
      <c r="P44" s="120"/>
      <c r="Q44" s="120"/>
      <c r="R44" s="120"/>
      <c r="S44" s="13">
        <f t="shared" si="4"/>
        <v>0</v>
      </c>
      <c r="T44" s="14" t="str">
        <f t="shared" si="0"/>
        <v>OK</v>
      </c>
      <c r="U44" s="29"/>
      <c r="V44" s="34"/>
      <c r="W44" s="30"/>
      <c r="X44" s="31"/>
      <c r="Y44" s="31"/>
      <c r="Z44" s="33"/>
      <c r="AA44" s="32"/>
      <c r="AB44" s="30"/>
      <c r="AC44" s="30"/>
      <c r="AD44" s="30"/>
      <c r="AE44" s="30"/>
      <c r="AF44" s="30"/>
      <c r="AG44" s="31"/>
      <c r="AH44" s="31"/>
      <c r="AI44" s="31"/>
      <c r="AJ44" s="31"/>
      <c r="AK44" s="31"/>
      <c r="AL44" s="31"/>
    </row>
    <row r="45" spans="1:38" ht="39.950000000000003" customHeight="1" x14ac:dyDescent="0.25">
      <c r="A45" s="75">
        <v>24</v>
      </c>
      <c r="B45" s="76" t="s">
        <v>526</v>
      </c>
      <c r="C45" s="77">
        <v>78</v>
      </c>
      <c r="D45" s="96" t="s">
        <v>582</v>
      </c>
      <c r="E45" s="68" t="s">
        <v>527</v>
      </c>
      <c r="F45" s="46" t="s">
        <v>522</v>
      </c>
      <c r="G45" s="54" t="s">
        <v>610</v>
      </c>
      <c r="H45" s="38" t="s">
        <v>597</v>
      </c>
      <c r="I45" s="54">
        <v>33903017</v>
      </c>
      <c r="J45" s="100">
        <v>250</v>
      </c>
      <c r="K45" s="8"/>
      <c r="L45" s="109">
        <f t="shared" si="1"/>
        <v>0</v>
      </c>
      <c r="M45" s="109">
        <f t="shared" si="2"/>
        <v>0</v>
      </c>
      <c r="N45" s="120"/>
      <c r="O45" s="119">
        <f t="shared" si="3"/>
        <v>0</v>
      </c>
      <c r="P45" s="120"/>
      <c r="Q45" s="120"/>
      <c r="R45" s="120"/>
      <c r="S45" s="13">
        <f t="shared" si="4"/>
        <v>0</v>
      </c>
      <c r="T45" s="14" t="str">
        <f t="shared" si="0"/>
        <v>OK</v>
      </c>
      <c r="U45" s="29"/>
      <c r="V45" s="34"/>
      <c r="W45" s="30"/>
      <c r="X45" s="31"/>
      <c r="Y45" s="31"/>
      <c r="Z45" s="33"/>
      <c r="AA45" s="32"/>
      <c r="AB45" s="30"/>
      <c r="AC45" s="30"/>
      <c r="AD45" s="30"/>
      <c r="AE45" s="30"/>
      <c r="AF45" s="30"/>
      <c r="AG45" s="31"/>
      <c r="AH45" s="31"/>
      <c r="AI45" s="31"/>
      <c r="AJ45" s="31"/>
      <c r="AK45" s="31"/>
      <c r="AL45" s="31"/>
    </row>
    <row r="46" spans="1:38" ht="39.950000000000003" customHeight="1" x14ac:dyDescent="0.25">
      <c r="A46" s="309">
        <v>30</v>
      </c>
      <c r="B46" s="311" t="s">
        <v>528</v>
      </c>
      <c r="C46" s="82">
        <v>84</v>
      </c>
      <c r="D46" s="92" t="s">
        <v>583</v>
      </c>
      <c r="E46" s="91" t="s">
        <v>529</v>
      </c>
      <c r="F46" s="85" t="s">
        <v>530</v>
      </c>
      <c r="G46" s="97" t="s">
        <v>611</v>
      </c>
      <c r="H46" s="238" t="s">
        <v>597</v>
      </c>
      <c r="I46" s="97">
        <v>33903017</v>
      </c>
      <c r="J46" s="101">
        <v>1357.6</v>
      </c>
      <c r="K46" s="8"/>
      <c r="L46" s="109">
        <f t="shared" si="1"/>
        <v>0</v>
      </c>
      <c r="M46" s="109">
        <f t="shared" si="2"/>
        <v>0</v>
      </c>
      <c r="N46" s="120"/>
      <c r="O46" s="119">
        <f t="shared" si="3"/>
        <v>0</v>
      </c>
      <c r="P46" s="120"/>
      <c r="Q46" s="120"/>
      <c r="R46" s="120"/>
      <c r="S46" s="13">
        <f t="shared" si="4"/>
        <v>0</v>
      </c>
      <c r="T46" s="14" t="str">
        <f t="shared" si="0"/>
        <v>OK</v>
      </c>
      <c r="U46" s="29"/>
      <c r="V46" s="34"/>
      <c r="W46" s="30"/>
      <c r="X46" s="31"/>
      <c r="Y46" s="31"/>
      <c r="Z46" s="33"/>
      <c r="AA46" s="32"/>
      <c r="AB46" s="30"/>
      <c r="AC46" s="30"/>
      <c r="AD46" s="30"/>
      <c r="AE46" s="30"/>
      <c r="AF46" s="30"/>
      <c r="AG46" s="31"/>
      <c r="AH46" s="31"/>
      <c r="AI46" s="31"/>
      <c r="AJ46" s="31"/>
      <c r="AK46" s="31"/>
      <c r="AL46" s="31"/>
    </row>
    <row r="47" spans="1:38" ht="39.950000000000003" customHeight="1" x14ac:dyDescent="0.25">
      <c r="A47" s="310"/>
      <c r="B47" s="312"/>
      <c r="C47" s="82">
        <v>85</v>
      </c>
      <c r="D47" s="92" t="s">
        <v>584</v>
      </c>
      <c r="E47" s="91" t="s">
        <v>529</v>
      </c>
      <c r="F47" s="85" t="s">
        <v>530</v>
      </c>
      <c r="G47" s="97" t="s">
        <v>611</v>
      </c>
      <c r="H47" s="238" t="s">
        <v>597</v>
      </c>
      <c r="I47" s="97">
        <v>33903017</v>
      </c>
      <c r="J47" s="101">
        <v>1413.46</v>
      </c>
      <c r="K47" s="8"/>
      <c r="L47" s="109">
        <f t="shared" si="1"/>
        <v>0</v>
      </c>
      <c r="M47" s="109">
        <f t="shared" si="2"/>
        <v>0</v>
      </c>
      <c r="N47" s="120"/>
      <c r="O47" s="119">
        <f t="shared" si="3"/>
        <v>0</v>
      </c>
      <c r="P47" s="120"/>
      <c r="Q47" s="120"/>
      <c r="R47" s="120"/>
      <c r="S47" s="13">
        <f t="shared" si="4"/>
        <v>0</v>
      </c>
      <c r="T47" s="14" t="str">
        <f t="shared" si="0"/>
        <v>OK</v>
      </c>
      <c r="U47" s="29"/>
      <c r="V47" s="34"/>
      <c r="W47" s="30"/>
      <c r="X47" s="31"/>
      <c r="Y47" s="31"/>
      <c r="Z47" s="33"/>
      <c r="AA47" s="32"/>
      <c r="AB47" s="30"/>
      <c r="AC47" s="30"/>
      <c r="AD47" s="30"/>
      <c r="AE47" s="30"/>
      <c r="AF47" s="30"/>
      <c r="AG47" s="31"/>
      <c r="AH47" s="31"/>
      <c r="AI47" s="31"/>
      <c r="AJ47" s="31"/>
      <c r="AK47" s="31"/>
      <c r="AL47" s="31"/>
    </row>
    <row r="48" spans="1:38" ht="39.950000000000003" customHeight="1" x14ac:dyDescent="0.25">
      <c r="A48" s="310"/>
      <c r="B48" s="312"/>
      <c r="C48" s="82">
        <v>86</v>
      </c>
      <c r="D48" s="92" t="s">
        <v>585</v>
      </c>
      <c r="E48" s="91" t="s">
        <v>529</v>
      </c>
      <c r="F48" s="85" t="s">
        <v>530</v>
      </c>
      <c r="G48" s="97" t="s">
        <v>611</v>
      </c>
      <c r="H48" s="238" t="s">
        <v>597</v>
      </c>
      <c r="I48" s="97">
        <v>33903017</v>
      </c>
      <c r="J48" s="101">
        <v>1452.36</v>
      </c>
      <c r="K48" s="8"/>
      <c r="L48" s="109">
        <f t="shared" si="1"/>
        <v>0</v>
      </c>
      <c r="M48" s="109">
        <f t="shared" si="2"/>
        <v>0</v>
      </c>
      <c r="N48" s="120"/>
      <c r="O48" s="119">
        <f t="shared" si="3"/>
        <v>0</v>
      </c>
      <c r="P48" s="120"/>
      <c r="Q48" s="120"/>
      <c r="R48" s="120"/>
      <c r="S48" s="13">
        <f t="shared" si="4"/>
        <v>0</v>
      </c>
      <c r="T48" s="14" t="str">
        <f t="shared" si="0"/>
        <v>OK</v>
      </c>
      <c r="U48" s="29"/>
      <c r="V48" s="34"/>
      <c r="W48" s="30"/>
      <c r="X48" s="31"/>
      <c r="Y48" s="31"/>
      <c r="Z48" s="33"/>
      <c r="AA48" s="32"/>
      <c r="AB48" s="30"/>
      <c r="AC48" s="30"/>
      <c r="AD48" s="30"/>
      <c r="AE48" s="30"/>
      <c r="AF48" s="30"/>
      <c r="AG48" s="31"/>
      <c r="AH48" s="31"/>
      <c r="AI48" s="31"/>
      <c r="AJ48" s="31"/>
      <c r="AK48" s="31"/>
      <c r="AL48" s="31"/>
    </row>
    <row r="49" spans="1:38" ht="39.950000000000003" customHeight="1" x14ac:dyDescent="0.25">
      <c r="A49" s="310"/>
      <c r="B49" s="313"/>
      <c r="C49" s="82">
        <v>87</v>
      </c>
      <c r="D49" s="92" t="s">
        <v>586</v>
      </c>
      <c r="E49" s="91" t="s">
        <v>529</v>
      </c>
      <c r="F49" s="85" t="s">
        <v>530</v>
      </c>
      <c r="G49" s="97" t="s">
        <v>611</v>
      </c>
      <c r="H49" s="238" t="s">
        <v>597</v>
      </c>
      <c r="I49" s="97">
        <v>33903017</v>
      </c>
      <c r="J49" s="101">
        <v>1462.34</v>
      </c>
      <c r="K49" s="8"/>
      <c r="L49" s="109">
        <f t="shared" si="1"/>
        <v>0</v>
      </c>
      <c r="M49" s="109">
        <f t="shared" si="2"/>
        <v>0</v>
      </c>
      <c r="N49" s="120"/>
      <c r="O49" s="119">
        <f t="shared" si="3"/>
        <v>0</v>
      </c>
      <c r="P49" s="120"/>
      <c r="Q49" s="120"/>
      <c r="R49" s="120"/>
      <c r="S49" s="13">
        <f t="shared" si="4"/>
        <v>0</v>
      </c>
      <c r="T49" s="14" t="str">
        <f t="shared" si="0"/>
        <v>OK</v>
      </c>
      <c r="U49" s="29"/>
      <c r="V49" s="34"/>
      <c r="W49" s="30"/>
      <c r="X49" s="31"/>
      <c r="Y49" s="31"/>
      <c r="Z49" s="33"/>
      <c r="AA49" s="32"/>
      <c r="AB49" s="30"/>
      <c r="AC49" s="30"/>
      <c r="AD49" s="30"/>
      <c r="AE49" s="30"/>
      <c r="AF49" s="30"/>
      <c r="AG49" s="31"/>
      <c r="AH49" s="31"/>
      <c r="AI49" s="31"/>
      <c r="AJ49" s="31"/>
      <c r="AK49" s="31"/>
      <c r="AL49" s="31"/>
    </row>
    <row r="50" spans="1:38" ht="39.950000000000003" customHeight="1" x14ac:dyDescent="0.25">
      <c r="A50" s="305">
        <v>32</v>
      </c>
      <c r="B50" s="307" t="s">
        <v>532</v>
      </c>
      <c r="C50" s="77">
        <v>89</v>
      </c>
      <c r="D50" s="95" t="s">
        <v>587</v>
      </c>
      <c r="E50" s="94" t="s">
        <v>533</v>
      </c>
      <c r="F50" s="46" t="s">
        <v>531</v>
      </c>
      <c r="G50" s="54" t="s">
        <v>612</v>
      </c>
      <c r="H50" s="38" t="s">
        <v>597</v>
      </c>
      <c r="I50" s="54">
        <v>33903041</v>
      </c>
      <c r="J50" s="100">
        <v>68.25</v>
      </c>
      <c r="K50" s="8"/>
      <c r="L50" s="109">
        <f t="shared" si="1"/>
        <v>0</v>
      </c>
      <c r="M50" s="109">
        <f t="shared" si="2"/>
        <v>0</v>
      </c>
      <c r="N50" s="120"/>
      <c r="O50" s="119">
        <f t="shared" si="3"/>
        <v>0</v>
      </c>
      <c r="P50" s="120"/>
      <c r="Q50" s="120"/>
      <c r="R50" s="120"/>
      <c r="S50" s="13">
        <f t="shared" si="4"/>
        <v>0</v>
      </c>
      <c r="T50" s="14" t="str">
        <f t="shared" si="0"/>
        <v>OK</v>
      </c>
      <c r="U50" s="29"/>
      <c r="V50" s="34"/>
      <c r="W50" s="30"/>
      <c r="X50" s="31"/>
      <c r="Y50" s="31"/>
      <c r="Z50" s="33"/>
      <c r="AA50" s="32"/>
      <c r="AB50" s="30"/>
      <c r="AC50" s="30"/>
      <c r="AD50" s="30"/>
      <c r="AE50" s="30"/>
      <c r="AF50" s="30"/>
      <c r="AG50" s="31"/>
      <c r="AH50" s="31"/>
      <c r="AI50" s="31"/>
      <c r="AJ50" s="31"/>
      <c r="AK50" s="31"/>
      <c r="AL50" s="31"/>
    </row>
    <row r="51" spans="1:38" ht="39.950000000000003" customHeight="1" x14ac:dyDescent="0.25">
      <c r="A51" s="315"/>
      <c r="B51" s="314"/>
      <c r="C51" s="77">
        <v>90</v>
      </c>
      <c r="D51" s="95" t="s">
        <v>588</v>
      </c>
      <c r="E51" s="94" t="s">
        <v>534</v>
      </c>
      <c r="F51" s="46" t="s">
        <v>531</v>
      </c>
      <c r="G51" s="54" t="s">
        <v>612</v>
      </c>
      <c r="H51" s="38" t="s">
        <v>597</v>
      </c>
      <c r="I51" s="54">
        <v>33903041</v>
      </c>
      <c r="J51" s="100">
        <v>72.45</v>
      </c>
      <c r="K51" s="8"/>
      <c r="L51" s="109">
        <f t="shared" si="1"/>
        <v>0</v>
      </c>
      <c r="M51" s="109">
        <f t="shared" si="2"/>
        <v>0</v>
      </c>
      <c r="N51" s="120"/>
      <c r="O51" s="119">
        <f t="shared" si="3"/>
        <v>0</v>
      </c>
      <c r="P51" s="120"/>
      <c r="Q51" s="120"/>
      <c r="R51" s="120"/>
      <c r="S51" s="13">
        <f t="shared" si="4"/>
        <v>0</v>
      </c>
      <c r="T51" s="14" t="str">
        <f t="shared" si="0"/>
        <v>OK</v>
      </c>
      <c r="U51" s="29"/>
      <c r="V51" s="34"/>
      <c r="W51" s="30"/>
      <c r="X51" s="31"/>
      <c r="Y51" s="31"/>
      <c r="Z51" s="33"/>
      <c r="AA51" s="32"/>
      <c r="AB51" s="30"/>
      <c r="AC51" s="30"/>
      <c r="AD51" s="30"/>
      <c r="AE51" s="30"/>
      <c r="AF51" s="30"/>
      <c r="AG51" s="31"/>
      <c r="AH51" s="31"/>
      <c r="AI51" s="31"/>
      <c r="AJ51" s="31"/>
      <c r="AK51" s="31"/>
      <c r="AL51" s="31"/>
    </row>
    <row r="52" spans="1:38" ht="39.950000000000003" customHeight="1" x14ac:dyDescent="0.25">
      <c r="A52" s="315"/>
      <c r="B52" s="314"/>
      <c r="C52" s="77">
        <v>91</v>
      </c>
      <c r="D52" s="95" t="s">
        <v>589</v>
      </c>
      <c r="E52" s="94" t="s">
        <v>535</v>
      </c>
      <c r="F52" s="46" t="s">
        <v>531</v>
      </c>
      <c r="G52" s="54" t="s">
        <v>612</v>
      </c>
      <c r="H52" s="38" t="s">
        <v>597</v>
      </c>
      <c r="I52" s="54">
        <v>33903041</v>
      </c>
      <c r="J52" s="100">
        <v>71.400000000000006</v>
      </c>
      <c r="K52" s="8"/>
      <c r="L52" s="109">
        <f t="shared" si="1"/>
        <v>0</v>
      </c>
      <c r="M52" s="109">
        <f t="shared" si="2"/>
        <v>0</v>
      </c>
      <c r="N52" s="120"/>
      <c r="O52" s="119">
        <f t="shared" si="3"/>
        <v>0</v>
      </c>
      <c r="P52" s="120"/>
      <c r="Q52" s="120"/>
      <c r="R52" s="120"/>
      <c r="S52" s="13">
        <f t="shared" si="4"/>
        <v>0</v>
      </c>
      <c r="T52" s="14" t="str">
        <f t="shared" si="0"/>
        <v>OK</v>
      </c>
      <c r="U52" s="29"/>
      <c r="V52" s="34"/>
      <c r="W52" s="30"/>
      <c r="X52" s="31"/>
      <c r="Y52" s="31"/>
      <c r="Z52" s="33"/>
      <c r="AA52" s="32"/>
      <c r="AB52" s="30"/>
      <c r="AC52" s="30"/>
      <c r="AD52" s="30"/>
      <c r="AE52" s="30"/>
      <c r="AF52" s="30"/>
      <c r="AG52" s="31"/>
      <c r="AH52" s="31"/>
      <c r="AI52" s="31"/>
      <c r="AJ52" s="31"/>
      <c r="AK52" s="31"/>
      <c r="AL52" s="31"/>
    </row>
    <row r="53" spans="1:38" ht="39.950000000000003" customHeight="1" x14ac:dyDescent="0.25">
      <c r="A53" s="315"/>
      <c r="B53" s="314"/>
      <c r="C53" s="77">
        <v>92</v>
      </c>
      <c r="D53" s="95" t="s">
        <v>590</v>
      </c>
      <c r="E53" s="94" t="s">
        <v>536</v>
      </c>
      <c r="F53" s="46" t="s">
        <v>531</v>
      </c>
      <c r="G53" s="54" t="s">
        <v>612</v>
      </c>
      <c r="H53" s="38" t="s">
        <v>597</v>
      </c>
      <c r="I53" s="54">
        <v>33903041</v>
      </c>
      <c r="J53" s="100">
        <v>99.75</v>
      </c>
      <c r="K53" s="8"/>
      <c r="L53" s="109">
        <f t="shared" si="1"/>
        <v>0</v>
      </c>
      <c r="M53" s="109">
        <f t="shared" si="2"/>
        <v>0</v>
      </c>
      <c r="N53" s="120"/>
      <c r="O53" s="119">
        <f t="shared" si="3"/>
        <v>0</v>
      </c>
      <c r="P53" s="120"/>
      <c r="Q53" s="120"/>
      <c r="R53" s="120"/>
      <c r="S53" s="13">
        <f t="shared" si="4"/>
        <v>0</v>
      </c>
      <c r="T53" s="14" t="str">
        <f t="shared" si="0"/>
        <v>OK</v>
      </c>
      <c r="U53" s="29"/>
      <c r="V53" s="34"/>
      <c r="W53" s="30"/>
      <c r="X53" s="31"/>
      <c r="Y53" s="31"/>
      <c r="Z53" s="33"/>
      <c r="AA53" s="32"/>
      <c r="AB53" s="30"/>
      <c r="AC53" s="30"/>
      <c r="AD53" s="30"/>
      <c r="AE53" s="30"/>
      <c r="AF53" s="30"/>
      <c r="AG53" s="31"/>
      <c r="AH53" s="31"/>
      <c r="AI53" s="31"/>
      <c r="AJ53" s="31"/>
      <c r="AK53" s="31"/>
      <c r="AL53" s="31"/>
    </row>
    <row r="54" spans="1:38" ht="39.950000000000003" customHeight="1" x14ac:dyDescent="0.25">
      <c r="A54" s="315"/>
      <c r="B54" s="314"/>
      <c r="C54" s="77">
        <v>93</v>
      </c>
      <c r="D54" s="95" t="s">
        <v>591</v>
      </c>
      <c r="E54" s="94" t="s">
        <v>537</v>
      </c>
      <c r="F54" s="46" t="s">
        <v>531</v>
      </c>
      <c r="G54" s="54" t="s">
        <v>612</v>
      </c>
      <c r="H54" s="38" t="s">
        <v>597</v>
      </c>
      <c r="I54" s="54">
        <v>33903041</v>
      </c>
      <c r="J54" s="100">
        <v>136.5</v>
      </c>
      <c r="K54" s="8"/>
      <c r="L54" s="109">
        <f t="shared" si="1"/>
        <v>0</v>
      </c>
      <c r="M54" s="109">
        <f t="shared" si="2"/>
        <v>0</v>
      </c>
      <c r="N54" s="120"/>
      <c r="O54" s="119">
        <f t="shared" si="3"/>
        <v>0</v>
      </c>
      <c r="P54" s="120"/>
      <c r="Q54" s="120"/>
      <c r="R54" s="120"/>
      <c r="S54" s="13">
        <f t="shared" si="4"/>
        <v>0</v>
      </c>
      <c r="T54" s="14" t="str">
        <f t="shared" si="0"/>
        <v>OK</v>
      </c>
      <c r="U54" s="29"/>
      <c r="V54" s="34"/>
      <c r="W54" s="30"/>
      <c r="X54" s="31"/>
      <c r="Y54" s="31"/>
      <c r="Z54" s="33"/>
      <c r="AA54" s="32"/>
      <c r="AB54" s="30"/>
      <c r="AC54" s="30"/>
      <c r="AD54" s="30"/>
      <c r="AE54" s="30"/>
      <c r="AF54" s="30"/>
      <c r="AG54" s="31"/>
      <c r="AH54" s="31"/>
      <c r="AI54" s="31"/>
      <c r="AJ54" s="31"/>
      <c r="AK54" s="31"/>
      <c r="AL54" s="31"/>
    </row>
    <row r="55" spans="1:38" ht="39.950000000000003" customHeight="1" x14ac:dyDescent="0.25">
      <c r="A55" s="315"/>
      <c r="B55" s="314"/>
      <c r="C55" s="77">
        <v>94</v>
      </c>
      <c r="D55" s="95" t="s">
        <v>592</v>
      </c>
      <c r="E55" s="94" t="s">
        <v>534</v>
      </c>
      <c r="F55" s="46" t="s">
        <v>531</v>
      </c>
      <c r="G55" s="54" t="s">
        <v>612</v>
      </c>
      <c r="H55" s="38" t="s">
        <v>597</v>
      </c>
      <c r="I55" s="54">
        <v>33903041</v>
      </c>
      <c r="J55" s="100">
        <v>72.45</v>
      </c>
      <c r="K55" s="8"/>
      <c r="L55" s="109">
        <f t="shared" si="1"/>
        <v>0</v>
      </c>
      <c r="M55" s="109">
        <f t="shared" si="2"/>
        <v>0</v>
      </c>
      <c r="N55" s="120"/>
      <c r="O55" s="119">
        <f t="shared" si="3"/>
        <v>0</v>
      </c>
      <c r="P55" s="120"/>
      <c r="Q55" s="120"/>
      <c r="R55" s="120"/>
      <c r="S55" s="13">
        <f t="shared" si="4"/>
        <v>0</v>
      </c>
      <c r="T55" s="14" t="str">
        <f t="shared" si="0"/>
        <v>OK</v>
      </c>
      <c r="U55" s="29"/>
      <c r="V55" s="34"/>
      <c r="W55" s="30"/>
      <c r="X55" s="31"/>
      <c r="Y55" s="31"/>
      <c r="Z55" s="33"/>
      <c r="AA55" s="32"/>
      <c r="AB55" s="30"/>
      <c r="AC55" s="30"/>
      <c r="AD55" s="30"/>
      <c r="AE55" s="30"/>
      <c r="AF55" s="30"/>
      <c r="AG55" s="31"/>
      <c r="AH55" s="31"/>
      <c r="AI55" s="31"/>
      <c r="AJ55" s="31"/>
      <c r="AK55" s="31"/>
      <c r="AL55" s="31"/>
    </row>
    <row r="56" spans="1:38" ht="39.950000000000003" customHeight="1" x14ac:dyDescent="0.25">
      <c r="A56" s="315"/>
      <c r="B56" s="314"/>
      <c r="C56" s="77">
        <v>95</v>
      </c>
      <c r="D56" s="95" t="s">
        <v>593</v>
      </c>
      <c r="E56" s="94" t="s">
        <v>535</v>
      </c>
      <c r="F56" s="46" t="s">
        <v>531</v>
      </c>
      <c r="G56" s="54" t="s">
        <v>612</v>
      </c>
      <c r="H56" s="38" t="s">
        <v>597</v>
      </c>
      <c r="I56" s="54">
        <v>33903041</v>
      </c>
      <c r="J56" s="100">
        <v>71.400000000000006</v>
      </c>
      <c r="K56" s="8"/>
      <c r="L56" s="109">
        <f t="shared" si="1"/>
        <v>0</v>
      </c>
      <c r="M56" s="109">
        <f t="shared" si="2"/>
        <v>0</v>
      </c>
      <c r="N56" s="120"/>
      <c r="O56" s="119">
        <f t="shared" si="3"/>
        <v>0</v>
      </c>
      <c r="P56" s="120"/>
      <c r="Q56" s="120"/>
      <c r="R56" s="120"/>
      <c r="S56" s="13">
        <f t="shared" si="4"/>
        <v>0</v>
      </c>
      <c r="T56" s="14" t="str">
        <f t="shared" si="0"/>
        <v>OK</v>
      </c>
      <c r="U56" s="29"/>
      <c r="V56" s="34"/>
      <c r="W56" s="30"/>
      <c r="X56" s="31"/>
      <c r="Y56" s="31"/>
      <c r="Z56" s="33"/>
      <c r="AA56" s="32"/>
      <c r="AB56" s="30"/>
      <c r="AC56" s="30"/>
      <c r="AD56" s="30"/>
      <c r="AE56" s="30"/>
      <c r="AF56" s="30"/>
      <c r="AG56" s="31"/>
      <c r="AH56" s="31"/>
      <c r="AI56" s="31"/>
      <c r="AJ56" s="31"/>
      <c r="AK56" s="31"/>
      <c r="AL56" s="31"/>
    </row>
    <row r="57" spans="1:38" ht="39.950000000000003" customHeight="1" x14ac:dyDescent="0.25">
      <c r="A57" s="315"/>
      <c r="B57" s="308"/>
      <c r="C57" s="77">
        <v>96</v>
      </c>
      <c r="D57" s="67" t="s">
        <v>594</v>
      </c>
      <c r="E57" s="68" t="s">
        <v>537</v>
      </c>
      <c r="F57" s="46" t="s">
        <v>531</v>
      </c>
      <c r="G57" s="54" t="s">
        <v>612</v>
      </c>
      <c r="H57" s="38" t="s">
        <v>597</v>
      </c>
      <c r="I57" s="54">
        <v>33903041</v>
      </c>
      <c r="J57" s="100">
        <v>136.5</v>
      </c>
      <c r="K57" s="8"/>
      <c r="L57" s="109">
        <f t="shared" si="1"/>
        <v>0</v>
      </c>
      <c r="M57" s="109">
        <f t="shared" si="2"/>
        <v>0</v>
      </c>
      <c r="N57" s="120"/>
      <c r="O57" s="119">
        <f t="shared" si="3"/>
        <v>0</v>
      </c>
      <c r="P57" s="120"/>
      <c r="Q57" s="120"/>
      <c r="R57" s="120"/>
      <c r="S57" s="13">
        <f t="shared" si="4"/>
        <v>0</v>
      </c>
      <c r="T57" s="14" t="str">
        <f t="shared" si="0"/>
        <v>OK</v>
      </c>
      <c r="U57" s="29"/>
      <c r="V57" s="34"/>
      <c r="W57" s="30"/>
      <c r="X57" s="31"/>
      <c r="Y57" s="31"/>
      <c r="Z57" s="33"/>
      <c r="AA57" s="32"/>
      <c r="AB57" s="30"/>
      <c r="AC57" s="30"/>
      <c r="AD57" s="30"/>
      <c r="AE57" s="30"/>
      <c r="AF57" s="30"/>
      <c r="AG57" s="31"/>
      <c r="AH57" s="31"/>
      <c r="AI57" s="31"/>
      <c r="AJ57" s="31"/>
      <c r="AK57" s="31"/>
      <c r="AL57" s="31"/>
    </row>
    <row r="58" spans="1:38" ht="39.950000000000003" customHeight="1" x14ac:dyDescent="0.25">
      <c r="A58" s="80">
        <v>36</v>
      </c>
      <c r="B58" s="81" t="s">
        <v>538</v>
      </c>
      <c r="C58" s="82">
        <v>101</v>
      </c>
      <c r="D58" s="86" t="s">
        <v>595</v>
      </c>
      <c r="E58" s="87" t="s">
        <v>539</v>
      </c>
      <c r="F58" s="85" t="s">
        <v>540</v>
      </c>
      <c r="G58" s="97" t="s">
        <v>613</v>
      </c>
      <c r="H58" s="238" t="s">
        <v>597</v>
      </c>
      <c r="I58" s="97">
        <v>33903035</v>
      </c>
      <c r="J58" s="101">
        <v>204.7</v>
      </c>
      <c r="K58" s="8"/>
      <c r="L58" s="109">
        <f t="shared" si="1"/>
        <v>0</v>
      </c>
      <c r="M58" s="109">
        <f t="shared" si="2"/>
        <v>0</v>
      </c>
      <c r="N58" s="120"/>
      <c r="O58" s="119">
        <f t="shared" si="3"/>
        <v>0</v>
      </c>
      <c r="P58" s="120"/>
      <c r="Q58" s="120"/>
      <c r="R58" s="120"/>
      <c r="S58" s="13">
        <f t="shared" si="4"/>
        <v>0</v>
      </c>
      <c r="T58" s="14" t="str">
        <f t="shared" si="0"/>
        <v>OK</v>
      </c>
      <c r="U58" s="29"/>
      <c r="V58" s="34"/>
      <c r="W58" s="30"/>
      <c r="X58" s="31"/>
      <c r="Y58" s="31"/>
      <c r="Z58" s="33"/>
      <c r="AA58" s="32"/>
      <c r="AB58" s="30"/>
      <c r="AC58" s="30"/>
      <c r="AD58" s="30"/>
      <c r="AE58" s="30"/>
      <c r="AF58" s="30"/>
      <c r="AG58" s="31"/>
      <c r="AH58" s="31"/>
      <c r="AI58" s="31"/>
      <c r="AJ58" s="31"/>
      <c r="AK58" s="31"/>
      <c r="AL58" s="31"/>
    </row>
    <row r="59" spans="1:38" ht="39.950000000000003" customHeight="1" x14ac:dyDescent="0.25">
      <c r="K59" s="4">
        <f>SUM(K4:K58)</f>
        <v>18</v>
      </c>
      <c r="P59" s="4">
        <f t="shared" ref="P59:S59" si="5">SUM(P4:P58)</f>
        <v>0</v>
      </c>
      <c r="Q59" s="4">
        <f t="shared" si="5"/>
        <v>0</v>
      </c>
      <c r="R59" s="4">
        <f t="shared" si="5"/>
        <v>0</v>
      </c>
      <c r="S59" s="4">
        <f t="shared" si="5"/>
        <v>0</v>
      </c>
      <c r="U59" s="192">
        <f>SUMPRODUCT($J$4:$J$58,U4:U58)</f>
        <v>0</v>
      </c>
      <c r="V59" s="192">
        <f t="shared" ref="V59:AL59" si="6">SUMPRODUCT($J$4:$J$58,V4:V58)</f>
        <v>0</v>
      </c>
      <c r="W59" s="192">
        <f t="shared" si="6"/>
        <v>0</v>
      </c>
      <c r="X59" s="192">
        <f t="shared" si="6"/>
        <v>0</v>
      </c>
      <c r="Y59" s="192">
        <f t="shared" si="6"/>
        <v>0</v>
      </c>
      <c r="Z59" s="192">
        <f t="shared" si="6"/>
        <v>0</v>
      </c>
      <c r="AA59" s="192">
        <f t="shared" si="6"/>
        <v>0</v>
      </c>
      <c r="AB59" s="192">
        <f t="shared" si="6"/>
        <v>0</v>
      </c>
      <c r="AC59" s="192">
        <f t="shared" si="6"/>
        <v>0</v>
      </c>
      <c r="AD59" s="192">
        <f t="shared" si="6"/>
        <v>0</v>
      </c>
      <c r="AE59" s="192">
        <f t="shared" si="6"/>
        <v>0</v>
      </c>
      <c r="AF59" s="192">
        <f t="shared" si="6"/>
        <v>0</v>
      </c>
      <c r="AG59" s="192">
        <f t="shared" si="6"/>
        <v>0</v>
      </c>
      <c r="AH59" s="192">
        <f t="shared" si="6"/>
        <v>0</v>
      </c>
      <c r="AI59" s="192">
        <f t="shared" si="6"/>
        <v>0</v>
      </c>
      <c r="AJ59" s="192">
        <f t="shared" si="6"/>
        <v>0</v>
      </c>
      <c r="AK59" s="192">
        <f t="shared" si="6"/>
        <v>0</v>
      </c>
      <c r="AL59" s="192">
        <f t="shared" si="6"/>
        <v>0</v>
      </c>
    </row>
    <row r="60" spans="1:38" ht="39.950000000000003" customHeight="1" x14ac:dyDescent="0.25">
      <c r="K60" s="160">
        <f>SUMPRODUCT($J$4:$J$58,K4:K58)</f>
        <v>4147.0199999999995</v>
      </c>
      <c r="L60" s="160">
        <f t="shared" ref="L60:M60" si="7">SUMPRODUCT($J$4:$J$58,L4:L58)</f>
        <v>0</v>
      </c>
      <c r="M60" s="160">
        <f t="shared" si="7"/>
        <v>0</v>
      </c>
    </row>
  </sheetData>
  <mergeCells count="43">
    <mergeCell ref="A24:A26"/>
    <mergeCell ref="B24:B26"/>
    <mergeCell ref="A27:A33"/>
    <mergeCell ref="B27:B33"/>
    <mergeCell ref="A50:A57"/>
    <mergeCell ref="B50:B57"/>
    <mergeCell ref="A34:A40"/>
    <mergeCell ref="B34:B40"/>
    <mergeCell ref="A42:A44"/>
    <mergeCell ref="B42:B44"/>
    <mergeCell ref="A46:A49"/>
    <mergeCell ref="B46:B49"/>
    <mergeCell ref="A21:A23"/>
    <mergeCell ref="B21:B23"/>
    <mergeCell ref="AC1:AC2"/>
    <mergeCell ref="U1:U2"/>
    <mergeCell ref="W1:W2"/>
    <mergeCell ref="X1:X2"/>
    <mergeCell ref="Y1:Y2"/>
    <mergeCell ref="Z1:Z2"/>
    <mergeCell ref="A1:C1"/>
    <mergeCell ref="D1:J1"/>
    <mergeCell ref="A6:A7"/>
    <mergeCell ref="B6:B7"/>
    <mergeCell ref="A8:A16"/>
    <mergeCell ref="B8:B16"/>
    <mergeCell ref="A17:A19"/>
    <mergeCell ref="B17:B19"/>
    <mergeCell ref="A2:J2"/>
    <mergeCell ref="AL1:AL2"/>
    <mergeCell ref="AI1:AI2"/>
    <mergeCell ref="AB1:AB2"/>
    <mergeCell ref="K1:T1"/>
    <mergeCell ref="AA1:AA2"/>
    <mergeCell ref="AJ1:AJ2"/>
    <mergeCell ref="AK1:AK2"/>
    <mergeCell ref="AH1:AH2"/>
    <mergeCell ref="AD1:AD2"/>
    <mergeCell ref="AE1:AE2"/>
    <mergeCell ref="AF1:AF2"/>
    <mergeCell ref="AG1:AG2"/>
    <mergeCell ref="V1:V2"/>
    <mergeCell ref="K2:T2"/>
  </mergeCells>
  <conditionalFormatting sqref="U4:W58 AA4:AF58">
    <cfRule type="cellIs" dxfId="38" priority="1" stopIfTrue="1" operator="greaterThan">
      <formula>0</formula>
    </cfRule>
    <cfRule type="cellIs" dxfId="37" priority="2" stopIfTrue="1" operator="greaterThan">
      <formula>0</formula>
    </cfRule>
    <cfRule type="cellIs" dxfId="36" priority="3" stopIfTrue="1" operator="greaterThan">
      <formula>0</formula>
    </cfRule>
  </conditionalFormatting>
  <hyperlinks>
    <hyperlink ref="E499" r:id="rId1" display="https://www.havan.com.br/mangueira-para-gas-de-cozinha-glp-1-20m-durin-05207.html" xr:uid="{3D33373E-5FD9-40EC-8538-A1BF50F6C92B}"/>
  </hyperlinks>
  <pageMargins left="0.511811024" right="0.511811024" top="0.78740157499999996" bottom="0.78740157499999996" header="0.31496062000000002" footer="0.31496062000000002"/>
  <pageSetup paperSize="9" orientation="portrait"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734C3D-8F3F-4DAF-AF68-3FB83BFFF6AD}">
  <dimension ref="A1:AL60"/>
  <sheetViews>
    <sheetView zoomScale="75" zoomScaleNormal="75" workbookViewId="0">
      <selection activeCell="G61" sqref="G61"/>
    </sheetView>
  </sheetViews>
  <sheetFormatPr defaultColWidth="9.7109375" defaultRowHeight="39.950000000000003" customHeight="1" x14ac:dyDescent="0.25"/>
  <cols>
    <col min="1" max="1" width="7" style="19" customWidth="1"/>
    <col min="2" max="2" width="15.140625" style="19" customWidth="1"/>
    <col min="3" max="3" width="10.7109375" style="1" customWidth="1"/>
    <col min="4" max="4" width="47.5703125" style="23" customWidth="1"/>
    <col min="5" max="5" width="22" style="24" customWidth="1"/>
    <col min="6" max="6" width="9.85546875" style="24" customWidth="1"/>
    <col min="7" max="7" width="14.85546875" style="1" customWidth="1"/>
    <col min="8" max="8" width="10" style="1" customWidth="1"/>
    <col min="9" max="9" width="16.7109375" style="1" customWidth="1"/>
    <col min="10" max="10" width="16.140625" style="17" bestFit="1" customWidth="1"/>
    <col min="11" max="14" width="13.85546875" style="4" customWidth="1"/>
    <col min="15" max="15" width="18.5703125" style="4" customWidth="1"/>
    <col min="16" max="18" width="13.85546875" style="4" hidden="1" customWidth="1"/>
    <col min="19" max="19" width="13.28515625" style="16" customWidth="1"/>
    <col min="20" max="20" width="12.5703125" style="5" customWidth="1"/>
    <col min="21" max="32" width="13.7109375" style="6" customWidth="1"/>
    <col min="33" max="38" width="13.7109375" style="2" customWidth="1"/>
    <col min="39" max="16384" width="9.7109375" style="2"/>
  </cols>
  <sheetData>
    <row r="1" spans="1:38" ht="39.950000000000003" customHeight="1" x14ac:dyDescent="0.25">
      <c r="A1" s="296" t="s">
        <v>709</v>
      </c>
      <c r="B1" s="297"/>
      <c r="C1" s="296"/>
      <c r="D1" s="296" t="s">
        <v>465</v>
      </c>
      <c r="E1" s="296"/>
      <c r="F1" s="296"/>
      <c r="G1" s="296"/>
      <c r="H1" s="296"/>
      <c r="I1" s="296"/>
      <c r="J1" s="296"/>
      <c r="K1" s="316" t="s">
        <v>464</v>
      </c>
      <c r="L1" s="317"/>
      <c r="M1" s="317"/>
      <c r="N1" s="317"/>
      <c r="O1" s="317"/>
      <c r="P1" s="317"/>
      <c r="Q1" s="317"/>
      <c r="R1" s="317"/>
      <c r="S1" s="317"/>
      <c r="T1" s="317"/>
      <c r="U1" s="295" t="s">
        <v>466</v>
      </c>
      <c r="V1" s="295" t="s">
        <v>466</v>
      </c>
      <c r="W1" s="295" t="s">
        <v>466</v>
      </c>
      <c r="X1" s="295" t="s">
        <v>466</v>
      </c>
      <c r="Y1" s="295" t="s">
        <v>466</v>
      </c>
      <c r="Z1" s="295" t="s">
        <v>466</v>
      </c>
      <c r="AA1" s="295" t="s">
        <v>466</v>
      </c>
      <c r="AB1" s="295" t="s">
        <v>466</v>
      </c>
      <c r="AC1" s="295" t="s">
        <v>466</v>
      </c>
      <c r="AD1" s="295" t="s">
        <v>466</v>
      </c>
      <c r="AE1" s="295" t="s">
        <v>466</v>
      </c>
      <c r="AF1" s="295" t="s">
        <v>466</v>
      </c>
      <c r="AG1" s="295" t="s">
        <v>466</v>
      </c>
      <c r="AH1" s="295" t="s">
        <v>466</v>
      </c>
      <c r="AI1" s="295" t="s">
        <v>466</v>
      </c>
      <c r="AJ1" s="295" t="s">
        <v>466</v>
      </c>
      <c r="AK1" s="295" t="s">
        <v>466</v>
      </c>
      <c r="AL1" s="295" t="s">
        <v>466</v>
      </c>
    </row>
    <row r="2" spans="1:38" ht="28.5" customHeight="1" x14ac:dyDescent="0.25">
      <c r="A2" s="302" t="s">
        <v>826</v>
      </c>
      <c r="B2" s="303"/>
      <c r="C2" s="303"/>
      <c r="D2" s="303"/>
      <c r="E2" s="303"/>
      <c r="F2" s="303"/>
      <c r="G2" s="303"/>
      <c r="H2" s="303"/>
      <c r="I2" s="303"/>
      <c r="J2" s="304"/>
      <c r="K2" s="299" t="s">
        <v>720</v>
      </c>
      <c r="L2" s="300"/>
      <c r="M2" s="300"/>
      <c r="N2" s="300"/>
      <c r="O2" s="300"/>
      <c r="P2" s="300"/>
      <c r="Q2" s="300"/>
      <c r="R2" s="300"/>
      <c r="S2" s="300"/>
      <c r="T2" s="301"/>
      <c r="U2" s="295"/>
      <c r="V2" s="295"/>
      <c r="W2" s="295"/>
      <c r="X2" s="295"/>
      <c r="Y2" s="295"/>
      <c r="Z2" s="295"/>
      <c r="AA2" s="295"/>
      <c r="AB2" s="295"/>
      <c r="AC2" s="295"/>
      <c r="AD2" s="295"/>
      <c r="AE2" s="295"/>
      <c r="AF2" s="295"/>
      <c r="AG2" s="295"/>
      <c r="AH2" s="295"/>
      <c r="AI2" s="295"/>
      <c r="AJ2" s="295"/>
      <c r="AK2" s="295"/>
      <c r="AL2" s="295"/>
    </row>
    <row r="3" spans="1:38" s="3" customFormat="1" ht="57.2" customHeight="1" x14ac:dyDescent="0.2">
      <c r="A3" s="20" t="s">
        <v>462</v>
      </c>
      <c r="B3" s="21" t="s">
        <v>6</v>
      </c>
      <c r="C3" s="20" t="s">
        <v>11</v>
      </c>
      <c r="D3" s="20" t="s">
        <v>463</v>
      </c>
      <c r="E3" s="20" t="s">
        <v>16</v>
      </c>
      <c r="F3" s="21" t="s">
        <v>23</v>
      </c>
      <c r="G3" s="21" t="s">
        <v>24</v>
      </c>
      <c r="H3" s="21" t="s">
        <v>25</v>
      </c>
      <c r="I3" s="21" t="s">
        <v>8</v>
      </c>
      <c r="J3" s="22" t="s">
        <v>12</v>
      </c>
      <c r="K3" s="21" t="s">
        <v>13</v>
      </c>
      <c r="L3" s="102" t="s">
        <v>703</v>
      </c>
      <c r="M3" s="102" t="s">
        <v>704</v>
      </c>
      <c r="N3" s="102" t="s">
        <v>699</v>
      </c>
      <c r="O3" s="102" t="s">
        <v>619</v>
      </c>
      <c r="P3" s="102" t="s">
        <v>700</v>
      </c>
      <c r="Q3" s="102" t="s">
        <v>701</v>
      </c>
      <c r="R3" s="102" t="s">
        <v>702</v>
      </c>
      <c r="S3" s="25" t="s">
        <v>0</v>
      </c>
      <c r="T3" s="26" t="s">
        <v>2</v>
      </c>
      <c r="U3" s="28" t="s">
        <v>1</v>
      </c>
      <c r="V3" s="28" t="s">
        <v>1</v>
      </c>
      <c r="W3" s="28" t="s">
        <v>1</v>
      </c>
      <c r="X3" s="28" t="s">
        <v>1</v>
      </c>
      <c r="Y3" s="28" t="s">
        <v>1</v>
      </c>
      <c r="Z3" s="28" t="s">
        <v>1</v>
      </c>
      <c r="AA3" s="28" t="s">
        <v>1</v>
      </c>
      <c r="AB3" s="28" t="s">
        <v>1</v>
      </c>
      <c r="AC3" s="28" t="s">
        <v>1</v>
      </c>
      <c r="AD3" s="28" t="s">
        <v>1</v>
      </c>
      <c r="AE3" s="28" t="s">
        <v>1</v>
      </c>
      <c r="AF3" s="28" t="s">
        <v>1</v>
      </c>
      <c r="AG3" s="28" t="s">
        <v>1</v>
      </c>
      <c r="AH3" s="28" t="s">
        <v>1</v>
      </c>
      <c r="AI3" s="28" t="s">
        <v>1</v>
      </c>
      <c r="AJ3" s="28" t="s">
        <v>1</v>
      </c>
      <c r="AK3" s="28" t="s">
        <v>1</v>
      </c>
      <c r="AL3" s="28" t="s">
        <v>1</v>
      </c>
    </row>
    <row r="4" spans="1:38" ht="39.950000000000003" customHeight="1" x14ac:dyDescent="0.25">
      <c r="A4" s="75">
        <v>1</v>
      </c>
      <c r="B4" s="76" t="s">
        <v>467</v>
      </c>
      <c r="C4" s="77">
        <v>1</v>
      </c>
      <c r="D4" s="78" t="s">
        <v>541</v>
      </c>
      <c r="E4" s="79" t="s">
        <v>468</v>
      </c>
      <c r="F4" s="46" t="s">
        <v>469</v>
      </c>
      <c r="G4" s="54" t="s">
        <v>601</v>
      </c>
      <c r="H4" s="38" t="s">
        <v>597</v>
      </c>
      <c r="I4" s="98">
        <v>33903026</v>
      </c>
      <c r="J4" s="100">
        <v>38.409999999999997</v>
      </c>
      <c r="K4" s="153"/>
      <c r="L4" s="109">
        <f>IF(SUM(U4:AL4)&gt;K4+N4,K4+N4,SUM(U4:AL4))</f>
        <v>0</v>
      </c>
      <c r="M4" s="109">
        <f>(SUM(U4:AL4))</f>
        <v>0</v>
      </c>
      <c r="N4" s="120"/>
      <c r="O4" s="119">
        <f>ROUND(IF(K4*0.25-0.5&lt;0,0,K4*0.25-0.5),0)-R4-P4</f>
        <v>0</v>
      </c>
      <c r="P4" s="120"/>
      <c r="Q4" s="120"/>
      <c r="R4" s="120"/>
      <c r="S4" s="13">
        <f>K4+N4+P4+Q4-M4</f>
        <v>0</v>
      </c>
      <c r="T4" s="14" t="str">
        <f t="shared" ref="T4:T58" si="0">IF(S4&lt;0,"ATENÇÃO","OK")</f>
        <v>OK</v>
      </c>
      <c r="U4" s="30"/>
      <c r="V4" s="34"/>
      <c r="W4" s="30"/>
      <c r="X4" s="31"/>
      <c r="Y4" s="31"/>
      <c r="Z4" s="31"/>
      <c r="AA4" s="31"/>
      <c r="AB4" s="30"/>
      <c r="AC4" s="30"/>
      <c r="AD4" s="30"/>
      <c r="AE4" s="30"/>
      <c r="AF4" s="30"/>
      <c r="AG4" s="31"/>
      <c r="AH4" s="31"/>
      <c r="AI4" s="31"/>
      <c r="AJ4" s="31"/>
      <c r="AK4" s="31"/>
      <c r="AL4" s="31"/>
    </row>
    <row r="5" spans="1:38" ht="39.950000000000003" customHeight="1" x14ac:dyDescent="0.25">
      <c r="A5" s="80">
        <v>2</v>
      </c>
      <c r="B5" s="81" t="s">
        <v>470</v>
      </c>
      <c r="C5" s="82">
        <v>2</v>
      </c>
      <c r="D5" s="83" t="s">
        <v>542</v>
      </c>
      <c r="E5" s="84" t="s">
        <v>471</v>
      </c>
      <c r="F5" s="85" t="s">
        <v>472</v>
      </c>
      <c r="G5" s="97">
        <v>105961017</v>
      </c>
      <c r="H5" s="238" t="s">
        <v>597</v>
      </c>
      <c r="I5" s="99">
        <v>33903017</v>
      </c>
      <c r="J5" s="101">
        <v>33.200000000000003</v>
      </c>
      <c r="K5" s="153"/>
      <c r="L5" s="109">
        <f t="shared" ref="L5:L58" si="1">IF(SUM(U5:AL5)&gt;K5+N5,K5+N5,SUM(U5:AL5))</f>
        <v>0</v>
      </c>
      <c r="M5" s="109">
        <f t="shared" ref="M5:M58" si="2">(SUM(U5:AL5))</f>
        <v>0</v>
      </c>
      <c r="N5" s="120"/>
      <c r="O5" s="119">
        <f t="shared" ref="O5:O58" si="3">ROUND(IF(K5*0.25-0.5&lt;0,0,K5*0.25-0.5),0)-R5-P5</f>
        <v>0</v>
      </c>
      <c r="P5" s="120"/>
      <c r="Q5" s="120"/>
      <c r="R5" s="120"/>
      <c r="S5" s="13">
        <f t="shared" ref="S5:S58" si="4">K5+N5+P5+Q5-M5</f>
        <v>0</v>
      </c>
      <c r="T5" s="14" t="str">
        <f>IF(S5&lt;0,"ATENÇÃO","OK")</f>
        <v>OK</v>
      </c>
      <c r="U5" s="30"/>
      <c r="V5" s="34"/>
      <c r="W5" s="30"/>
      <c r="X5" s="31"/>
      <c r="Y5" s="31"/>
      <c r="Z5" s="31"/>
      <c r="AA5" s="31"/>
      <c r="AB5" s="30"/>
      <c r="AC5" s="30"/>
      <c r="AD5" s="30"/>
      <c r="AE5" s="30"/>
      <c r="AF5" s="30"/>
      <c r="AG5" s="31"/>
      <c r="AH5" s="31"/>
      <c r="AI5" s="31"/>
      <c r="AJ5" s="31"/>
      <c r="AK5" s="31"/>
      <c r="AL5" s="31"/>
    </row>
    <row r="6" spans="1:38" ht="39.950000000000003" customHeight="1" x14ac:dyDescent="0.25">
      <c r="A6" s="305">
        <v>3</v>
      </c>
      <c r="B6" s="307" t="s">
        <v>473</v>
      </c>
      <c r="C6" s="77">
        <v>3</v>
      </c>
      <c r="D6" s="67" t="s">
        <v>543</v>
      </c>
      <c r="E6" s="68" t="s">
        <v>474</v>
      </c>
      <c r="F6" s="46" t="s">
        <v>472</v>
      </c>
      <c r="G6" s="54" t="s">
        <v>602</v>
      </c>
      <c r="H6" s="38" t="s">
        <v>597</v>
      </c>
      <c r="I6" s="98">
        <v>33903017</v>
      </c>
      <c r="J6" s="100">
        <v>36.270000000000003</v>
      </c>
      <c r="K6" s="153"/>
      <c r="L6" s="109">
        <f t="shared" si="1"/>
        <v>0</v>
      </c>
      <c r="M6" s="109">
        <f t="shared" si="2"/>
        <v>0</v>
      </c>
      <c r="N6" s="120"/>
      <c r="O6" s="119">
        <f t="shared" si="3"/>
        <v>0</v>
      </c>
      <c r="P6" s="120"/>
      <c r="Q6" s="120"/>
      <c r="R6" s="120"/>
      <c r="S6" s="13">
        <f t="shared" si="4"/>
        <v>0</v>
      </c>
      <c r="T6" s="14" t="str">
        <f t="shared" si="0"/>
        <v>OK</v>
      </c>
      <c r="U6" s="30"/>
      <c r="V6" s="34"/>
      <c r="W6" s="30"/>
      <c r="X6" s="31"/>
      <c r="Y6" s="31"/>
      <c r="Z6" s="31"/>
      <c r="AA6" s="31"/>
      <c r="AB6" s="30"/>
      <c r="AC6" s="30"/>
      <c r="AD6" s="30"/>
      <c r="AE6" s="30"/>
      <c r="AF6" s="30"/>
      <c r="AG6" s="31"/>
      <c r="AH6" s="31"/>
      <c r="AI6" s="31"/>
      <c r="AJ6" s="31"/>
      <c r="AK6" s="31"/>
      <c r="AL6" s="31"/>
    </row>
    <row r="7" spans="1:38" ht="39.950000000000003" customHeight="1" x14ac:dyDescent="0.25">
      <c r="A7" s="306"/>
      <c r="B7" s="308"/>
      <c r="C7" s="77">
        <v>4</v>
      </c>
      <c r="D7" s="67" t="s">
        <v>544</v>
      </c>
      <c r="E7" s="68" t="s">
        <v>475</v>
      </c>
      <c r="F7" s="46" t="s">
        <v>476</v>
      </c>
      <c r="G7" s="54">
        <v>25097009</v>
      </c>
      <c r="H7" s="38" t="s">
        <v>597</v>
      </c>
      <c r="I7" s="98">
        <v>33903017</v>
      </c>
      <c r="J7" s="100">
        <v>32.130000000000003</v>
      </c>
      <c r="K7" s="153"/>
      <c r="L7" s="109">
        <f t="shared" si="1"/>
        <v>0</v>
      </c>
      <c r="M7" s="109">
        <f t="shared" si="2"/>
        <v>0</v>
      </c>
      <c r="N7" s="120"/>
      <c r="O7" s="119">
        <f t="shared" si="3"/>
        <v>0</v>
      </c>
      <c r="P7" s="120"/>
      <c r="Q7" s="120"/>
      <c r="R7" s="120"/>
      <c r="S7" s="13">
        <f t="shared" si="4"/>
        <v>0</v>
      </c>
      <c r="T7" s="14" t="str">
        <f t="shared" si="0"/>
        <v>OK</v>
      </c>
      <c r="U7" s="30"/>
      <c r="V7" s="34"/>
      <c r="W7" s="30"/>
      <c r="X7" s="31"/>
      <c r="Y7" s="31"/>
      <c r="Z7" s="31"/>
      <c r="AA7" s="31"/>
      <c r="AB7" s="30"/>
      <c r="AC7" s="30"/>
      <c r="AD7" s="30"/>
      <c r="AE7" s="30"/>
      <c r="AF7" s="30"/>
      <c r="AG7" s="31"/>
      <c r="AH7" s="31"/>
      <c r="AI7" s="31"/>
      <c r="AJ7" s="31"/>
      <c r="AK7" s="31"/>
      <c r="AL7" s="31"/>
    </row>
    <row r="8" spans="1:38" ht="39.950000000000003" customHeight="1" x14ac:dyDescent="0.25">
      <c r="A8" s="309">
        <v>4</v>
      </c>
      <c r="B8" s="311" t="s">
        <v>477</v>
      </c>
      <c r="C8" s="82">
        <v>5</v>
      </c>
      <c r="D8" s="83" t="s">
        <v>545</v>
      </c>
      <c r="E8" s="84" t="s">
        <v>478</v>
      </c>
      <c r="F8" s="85" t="s">
        <v>472</v>
      </c>
      <c r="G8" s="97">
        <v>77500014</v>
      </c>
      <c r="H8" s="238" t="s">
        <v>597</v>
      </c>
      <c r="I8" s="99">
        <v>33903017</v>
      </c>
      <c r="J8" s="101">
        <v>28</v>
      </c>
      <c r="K8" s="153"/>
      <c r="L8" s="109">
        <f t="shared" si="1"/>
        <v>0</v>
      </c>
      <c r="M8" s="109">
        <f t="shared" si="2"/>
        <v>0</v>
      </c>
      <c r="N8" s="120"/>
      <c r="O8" s="119">
        <f t="shared" si="3"/>
        <v>0</v>
      </c>
      <c r="P8" s="120"/>
      <c r="Q8" s="120"/>
      <c r="R8" s="120"/>
      <c r="S8" s="13">
        <f t="shared" si="4"/>
        <v>0</v>
      </c>
      <c r="T8" s="14" t="str">
        <f t="shared" si="0"/>
        <v>OK</v>
      </c>
      <c r="U8" s="30"/>
      <c r="V8" s="34"/>
      <c r="W8" s="30"/>
      <c r="X8" s="31"/>
      <c r="Y8" s="31"/>
      <c r="Z8" s="31"/>
      <c r="AA8" s="31"/>
      <c r="AB8" s="30"/>
      <c r="AC8" s="30"/>
      <c r="AD8" s="30"/>
      <c r="AE8" s="30"/>
      <c r="AF8" s="30"/>
      <c r="AG8" s="31"/>
      <c r="AH8" s="31"/>
      <c r="AI8" s="31"/>
      <c r="AJ8" s="31"/>
      <c r="AK8" s="31"/>
      <c r="AL8" s="31"/>
    </row>
    <row r="9" spans="1:38" ht="39.950000000000003" customHeight="1" x14ac:dyDescent="0.25">
      <c r="A9" s="310"/>
      <c r="B9" s="312"/>
      <c r="C9" s="82">
        <v>6</v>
      </c>
      <c r="D9" s="86" t="s">
        <v>546</v>
      </c>
      <c r="E9" s="87" t="s">
        <v>479</v>
      </c>
      <c r="F9" s="88" t="s">
        <v>480</v>
      </c>
      <c r="G9" s="97">
        <v>77500014</v>
      </c>
      <c r="H9" s="238" t="s">
        <v>597</v>
      </c>
      <c r="I9" s="99" t="s">
        <v>600</v>
      </c>
      <c r="J9" s="101">
        <v>665</v>
      </c>
      <c r="K9" s="153"/>
      <c r="L9" s="109">
        <f t="shared" si="1"/>
        <v>0</v>
      </c>
      <c r="M9" s="109">
        <f t="shared" si="2"/>
        <v>0</v>
      </c>
      <c r="N9" s="120"/>
      <c r="O9" s="119">
        <f t="shared" si="3"/>
        <v>0</v>
      </c>
      <c r="P9" s="120"/>
      <c r="Q9" s="120"/>
      <c r="R9" s="120"/>
      <c r="S9" s="13">
        <f t="shared" si="4"/>
        <v>0</v>
      </c>
      <c r="T9" s="14" t="str">
        <f t="shared" si="0"/>
        <v>OK</v>
      </c>
      <c r="U9" s="30"/>
      <c r="V9" s="34"/>
      <c r="W9" s="30"/>
      <c r="X9" s="31"/>
      <c r="Y9" s="31"/>
      <c r="Z9" s="31"/>
      <c r="AA9" s="31"/>
      <c r="AB9" s="30"/>
      <c r="AC9" s="30"/>
      <c r="AD9" s="30"/>
      <c r="AE9" s="30"/>
      <c r="AF9" s="30"/>
      <c r="AG9" s="31"/>
      <c r="AH9" s="31"/>
      <c r="AI9" s="31"/>
      <c r="AJ9" s="31"/>
      <c r="AK9" s="31"/>
      <c r="AL9" s="31"/>
    </row>
    <row r="10" spans="1:38" ht="39.950000000000003" customHeight="1" x14ac:dyDescent="0.25">
      <c r="A10" s="310"/>
      <c r="B10" s="312"/>
      <c r="C10" s="82">
        <v>7</v>
      </c>
      <c r="D10" s="89" t="s">
        <v>547</v>
      </c>
      <c r="E10" s="87" t="s">
        <v>481</v>
      </c>
      <c r="F10" s="88" t="s">
        <v>480</v>
      </c>
      <c r="G10" s="97">
        <v>77500014</v>
      </c>
      <c r="H10" s="238" t="s">
        <v>597</v>
      </c>
      <c r="I10" s="99" t="s">
        <v>600</v>
      </c>
      <c r="J10" s="101">
        <v>246</v>
      </c>
      <c r="K10" s="153"/>
      <c r="L10" s="109">
        <f t="shared" si="1"/>
        <v>0</v>
      </c>
      <c r="M10" s="109">
        <f t="shared" si="2"/>
        <v>0</v>
      </c>
      <c r="N10" s="120"/>
      <c r="O10" s="119">
        <f t="shared" si="3"/>
        <v>0</v>
      </c>
      <c r="P10" s="120"/>
      <c r="Q10" s="120"/>
      <c r="R10" s="120"/>
      <c r="S10" s="13">
        <f t="shared" si="4"/>
        <v>0</v>
      </c>
      <c r="T10" s="14" t="str">
        <f t="shared" si="0"/>
        <v>OK</v>
      </c>
      <c r="U10" s="30"/>
      <c r="V10" s="34"/>
      <c r="W10" s="30"/>
      <c r="X10" s="31"/>
      <c r="Y10" s="31"/>
      <c r="Z10" s="31"/>
      <c r="AA10" s="31"/>
      <c r="AB10" s="30"/>
      <c r="AC10" s="30"/>
      <c r="AD10" s="30"/>
      <c r="AE10" s="30"/>
      <c r="AF10" s="30"/>
      <c r="AG10" s="31"/>
      <c r="AH10" s="31"/>
      <c r="AI10" s="31"/>
      <c r="AJ10" s="31"/>
      <c r="AK10" s="31"/>
      <c r="AL10" s="31"/>
    </row>
    <row r="11" spans="1:38" ht="39.950000000000003" customHeight="1" x14ac:dyDescent="0.25">
      <c r="A11" s="310"/>
      <c r="B11" s="312"/>
      <c r="C11" s="82">
        <v>8</v>
      </c>
      <c r="D11" s="90" t="s">
        <v>548</v>
      </c>
      <c r="E11" s="87" t="s">
        <v>482</v>
      </c>
      <c r="F11" s="85" t="s">
        <v>472</v>
      </c>
      <c r="G11" s="97">
        <v>125377006</v>
      </c>
      <c r="H11" s="238" t="s">
        <v>597</v>
      </c>
      <c r="I11" s="97">
        <v>33903017</v>
      </c>
      <c r="J11" s="101">
        <v>30</v>
      </c>
      <c r="K11" s="153"/>
      <c r="L11" s="109">
        <f t="shared" si="1"/>
        <v>0</v>
      </c>
      <c r="M11" s="109">
        <f t="shared" si="2"/>
        <v>0</v>
      </c>
      <c r="N11" s="120"/>
      <c r="O11" s="119">
        <f t="shared" si="3"/>
        <v>0</v>
      </c>
      <c r="P11" s="120"/>
      <c r="Q11" s="120"/>
      <c r="R11" s="120"/>
      <c r="S11" s="13">
        <f t="shared" si="4"/>
        <v>0</v>
      </c>
      <c r="T11" s="14" t="str">
        <f t="shared" si="0"/>
        <v>OK</v>
      </c>
      <c r="U11" s="30"/>
      <c r="V11" s="34"/>
      <c r="W11" s="30"/>
      <c r="X11" s="31"/>
      <c r="Y11" s="31"/>
      <c r="Z11" s="31"/>
      <c r="AA11" s="34"/>
      <c r="AB11" s="30"/>
      <c r="AC11" s="30"/>
      <c r="AD11" s="30"/>
      <c r="AE11" s="30"/>
      <c r="AF11" s="30"/>
      <c r="AG11" s="31"/>
      <c r="AH11" s="31"/>
      <c r="AI11" s="31"/>
      <c r="AJ11" s="31"/>
      <c r="AK11" s="31"/>
      <c r="AL11" s="31"/>
    </row>
    <row r="12" spans="1:38" ht="39.950000000000003" customHeight="1" x14ac:dyDescent="0.25">
      <c r="A12" s="310"/>
      <c r="B12" s="312"/>
      <c r="C12" s="82">
        <v>9</v>
      </c>
      <c r="D12" s="86" t="s">
        <v>549</v>
      </c>
      <c r="E12" s="91" t="s">
        <v>483</v>
      </c>
      <c r="F12" s="85" t="s">
        <v>472</v>
      </c>
      <c r="G12" s="97">
        <v>125377006</v>
      </c>
      <c r="H12" s="238" t="s">
        <v>597</v>
      </c>
      <c r="I12" s="97">
        <v>33903017</v>
      </c>
      <c r="J12" s="101">
        <v>930</v>
      </c>
      <c r="K12" s="153"/>
      <c r="L12" s="109">
        <f t="shared" si="1"/>
        <v>0</v>
      </c>
      <c r="M12" s="109">
        <f t="shared" si="2"/>
        <v>0</v>
      </c>
      <c r="N12" s="120"/>
      <c r="O12" s="119">
        <f t="shared" si="3"/>
        <v>0</v>
      </c>
      <c r="P12" s="120"/>
      <c r="Q12" s="120"/>
      <c r="R12" s="120"/>
      <c r="S12" s="13">
        <f t="shared" si="4"/>
        <v>0</v>
      </c>
      <c r="T12" s="14" t="str">
        <f t="shared" si="0"/>
        <v>OK</v>
      </c>
      <c r="U12" s="30"/>
      <c r="V12" s="34"/>
      <c r="W12" s="30"/>
      <c r="X12" s="31"/>
      <c r="Y12" s="31"/>
      <c r="Z12" s="31"/>
      <c r="AA12" s="31"/>
      <c r="AB12" s="30"/>
      <c r="AC12" s="30"/>
      <c r="AD12" s="30"/>
      <c r="AE12" s="30"/>
      <c r="AF12" s="30"/>
      <c r="AG12" s="31"/>
      <c r="AH12" s="31"/>
      <c r="AI12" s="31"/>
      <c r="AJ12" s="31"/>
      <c r="AK12" s="31"/>
      <c r="AL12" s="31"/>
    </row>
    <row r="13" spans="1:38" ht="39.950000000000003" customHeight="1" x14ac:dyDescent="0.25">
      <c r="A13" s="310"/>
      <c r="B13" s="312"/>
      <c r="C13" s="82">
        <v>10</v>
      </c>
      <c r="D13" s="92" t="s">
        <v>550</v>
      </c>
      <c r="E13" s="91" t="s">
        <v>484</v>
      </c>
      <c r="F13" s="85" t="s">
        <v>472</v>
      </c>
      <c r="G13" s="97">
        <v>125377006</v>
      </c>
      <c r="H13" s="238" t="s">
        <v>597</v>
      </c>
      <c r="I13" s="97">
        <v>33903047</v>
      </c>
      <c r="J13" s="101">
        <v>380</v>
      </c>
      <c r="K13" s="153"/>
      <c r="L13" s="109">
        <f t="shared" si="1"/>
        <v>0</v>
      </c>
      <c r="M13" s="109">
        <f t="shared" si="2"/>
        <v>0</v>
      </c>
      <c r="N13" s="120"/>
      <c r="O13" s="119">
        <f t="shared" si="3"/>
        <v>0</v>
      </c>
      <c r="P13" s="120"/>
      <c r="Q13" s="120"/>
      <c r="R13" s="120"/>
      <c r="S13" s="13">
        <f t="shared" si="4"/>
        <v>0</v>
      </c>
      <c r="T13" s="14" t="str">
        <f t="shared" si="0"/>
        <v>OK</v>
      </c>
      <c r="U13" s="30"/>
      <c r="V13" s="34"/>
      <c r="W13" s="30"/>
      <c r="X13" s="31"/>
      <c r="Y13" s="31"/>
      <c r="Z13" s="31"/>
      <c r="AA13" s="31"/>
      <c r="AB13" s="30"/>
      <c r="AC13" s="30"/>
      <c r="AD13" s="30"/>
      <c r="AE13" s="30"/>
      <c r="AF13" s="30"/>
      <c r="AG13" s="31"/>
      <c r="AH13" s="31"/>
      <c r="AI13" s="31"/>
      <c r="AJ13" s="31"/>
      <c r="AK13" s="31"/>
      <c r="AL13" s="31"/>
    </row>
    <row r="14" spans="1:38" ht="78.75" x14ac:dyDescent="0.25">
      <c r="A14" s="310"/>
      <c r="B14" s="312"/>
      <c r="C14" s="82">
        <v>11</v>
      </c>
      <c r="D14" s="90" t="s">
        <v>551</v>
      </c>
      <c r="E14" s="91" t="s">
        <v>485</v>
      </c>
      <c r="F14" s="85" t="s">
        <v>472</v>
      </c>
      <c r="G14" s="97">
        <v>125377006</v>
      </c>
      <c r="H14" s="238" t="s">
        <v>597</v>
      </c>
      <c r="I14" s="97">
        <v>33903047</v>
      </c>
      <c r="J14" s="101">
        <v>31</v>
      </c>
      <c r="K14" s="153"/>
      <c r="L14" s="109">
        <f t="shared" si="1"/>
        <v>0</v>
      </c>
      <c r="M14" s="109">
        <f t="shared" si="2"/>
        <v>0</v>
      </c>
      <c r="N14" s="120"/>
      <c r="O14" s="119">
        <f t="shared" si="3"/>
        <v>0</v>
      </c>
      <c r="P14" s="120"/>
      <c r="Q14" s="120"/>
      <c r="R14" s="120"/>
      <c r="S14" s="13">
        <f t="shared" si="4"/>
        <v>0</v>
      </c>
      <c r="T14" s="14" t="str">
        <f t="shared" si="0"/>
        <v>OK</v>
      </c>
      <c r="U14" s="30"/>
      <c r="V14" s="34"/>
      <c r="W14" s="30"/>
      <c r="X14" s="31"/>
      <c r="Y14" s="33"/>
      <c r="Z14" s="32"/>
      <c r="AA14" s="31"/>
      <c r="AB14" s="30"/>
      <c r="AC14" s="30"/>
      <c r="AD14" s="30"/>
      <c r="AE14" s="30"/>
      <c r="AF14" s="30"/>
      <c r="AG14" s="31"/>
      <c r="AH14" s="31"/>
      <c r="AI14" s="31"/>
      <c r="AJ14" s="31"/>
      <c r="AK14" s="31"/>
      <c r="AL14" s="31"/>
    </row>
    <row r="15" spans="1:38" ht="39.950000000000003" customHeight="1" x14ac:dyDescent="0.25">
      <c r="A15" s="310"/>
      <c r="B15" s="312"/>
      <c r="C15" s="82">
        <v>12</v>
      </c>
      <c r="D15" s="86" t="s">
        <v>552</v>
      </c>
      <c r="E15" s="87" t="s">
        <v>486</v>
      </c>
      <c r="F15" s="85" t="s">
        <v>472</v>
      </c>
      <c r="G15" s="97">
        <v>504220065</v>
      </c>
      <c r="H15" s="238" t="s">
        <v>597</v>
      </c>
      <c r="I15" s="99" t="s">
        <v>600</v>
      </c>
      <c r="J15" s="101">
        <v>150</v>
      </c>
      <c r="K15" s="153"/>
      <c r="L15" s="109">
        <f t="shared" si="1"/>
        <v>0</v>
      </c>
      <c r="M15" s="109">
        <f t="shared" si="2"/>
        <v>0</v>
      </c>
      <c r="N15" s="120"/>
      <c r="O15" s="119">
        <f t="shared" si="3"/>
        <v>0</v>
      </c>
      <c r="P15" s="120"/>
      <c r="Q15" s="120"/>
      <c r="R15" s="120"/>
      <c r="S15" s="13">
        <f t="shared" si="4"/>
        <v>0</v>
      </c>
      <c r="T15" s="14" t="str">
        <f t="shared" si="0"/>
        <v>OK</v>
      </c>
      <c r="U15" s="30"/>
      <c r="V15" s="34"/>
      <c r="W15" s="30"/>
      <c r="X15" s="31"/>
      <c r="Y15" s="33"/>
      <c r="Z15" s="32"/>
      <c r="AA15" s="31"/>
      <c r="AB15" s="30"/>
      <c r="AC15" s="30"/>
      <c r="AD15" s="30"/>
      <c r="AE15" s="30"/>
      <c r="AF15" s="30"/>
      <c r="AG15" s="31"/>
      <c r="AH15" s="31"/>
      <c r="AI15" s="31"/>
      <c r="AJ15" s="31"/>
      <c r="AK15" s="31"/>
      <c r="AL15" s="31"/>
    </row>
    <row r="16" spans="1:38" ht="39.950000000000003" customHeight="1" x14ac:dyDescent="0.25">
      <c r="A16" s="310"/>
      <c r="B16" s="313"/>
      <c r="C16" s="82">
        <v>13</v>
      </c>
      <c r="D16" s="92" t="s">
        <v>553</v>
      </c>
      <c r="E16" s="91" t="s">
        <v>487</v>
      </c>
      <c r="F16" s="85" t="s">
        <v>472</v>
      </c>
      <c r="G16" s="97">
        <v>504220065</v>
      </c>
      <c r="H16" s="238" t="s">
        <v>597</v>
      </c>
      <c r="I16" s="99" t="s">
        <v>600</v>
      </c>
      <c r="J16" s="101">
        <v>285</v>
      </c>
      <c r="K16" s="153">
        <v>10</v>
      </c>
      <c r="L16" s="109">
        <f t="shared" si="1"/>
        <v>0</v>
      </c>
      <c r="M16" s="109">
        <f t="shared" si="2"/>
        <v>0</v>
      </c>
      <c r="N16" s="120"/>
      <c r="O16" s="119">
        <f t="shared" si="3"/>
        <v>2</v>
      </c>
      <c r="P16" s="120"/>
      <c r="Q16" s="120"/>
      <c r="R16" s="120"/>
      <c r="S16" s="13">
        <f t="shared" si="4"/>
        <v>10</v>
      </c>
      <c r="T16" s="14" t="str">
        <f t="shared" si="0"/>
        <v>OK</v>
      </c>
      <c r="U16" s="30"/>
      <c r="V16" s="34"/>
      <c r="W16" s="30"/>
      <c r="X16" s="31"/>
      <c r="Y16" s="33"/>
      <c r="Z16" s="32"/>
      <c r="AA16" s="31"/>
      <c r="AB16" s="30"/>
      <c r="AC16" s="30"/>
      <c r="AD16" s="30"/>
      <c r="AE16" s="30"/>
      <c r="AF16" s="30"/>
      <c r="AG16" s="31"/>
      <c r="AH16" s="31"/>
      <c r="AI16" s="31"/>
      <c r="AJ16" s="31"/>
      <c r="AK16" s="31"/>
      <c r="AL16" s="31"/>
    </row>
    <row r="17" spans="1:38" ht="39.950000000000003" customHeight="1" x14ac:dyDescent="0.25">
      <c r="A17" s="305">
        <v>5</v>
      </c>
      <c r="B17" s="307" t="s">
        <v>488</v>
      </c>
      <c r="C17" s="77">
        <v>14</v>
      </c>
      <c r="D17" s="67" t="s">
        <v>554</v>
      </c>
      <c r="E17" s="68" t="s">
        <v>489</v>
      </c>
      <c r="F17" s="46" t="s">
        <v>472</v>
      </c>
      <c r="G17" s="54">
        <v>79588061</v>
      </c>
      <c r="H17" s="38" t="s">
        <v>597</v>
      </c>
      <c r="I17" s="54">
        <v>33903017</v>
      </c>
      <c r="J17" s="100">
        <v>501.2</v>
      </c>
      <c r="K17" s="153"/>
      <c r="L17" s="109">
        <f t="shared" si="1"/>
        <v>0</v>
      </c>
      <c r="M17" s="109">
        <f t="shared" si="2"/>
        <v>0</v>
      </c>
      <c r="N17" s="120"/>
      <c r="O17" s="119">
        <f t="shared" si="3"/>
        <v>0</v>
      </c>
      <c r="P17" s="120"/>
      <c r="Q17" s="120"/>
      <c r="R17" s="120"/>
      <c r="S17" s="13">
        <f t="shared" si="4"/>
        <v>0</v>
      </c>
      <c r="T17" s="14" t="str">
        <f t="shared" si="0"/>
        <v>OK</v>
      </c>
      <c r="U17" s="30"/>
      <c r="V17" s="34"/>
      <c r="W17" s="30"/>
      <c r="X17" s="31"/>
      <c r="Y17" s="33"/>
      <c r="Z17" s="32"/>
      <c r="AA17" s="31"/>
      <c r="AB17" s="30"/>
      <c r="AC17" s="30"/>
      <c r="AD17" s="30"/>
      <c r="AE17" s="30"/>
      <c r="AF17" s="30"/>
      <c r="AG17" s="31"/>
      <c r="AH17" s="31"/>
      <c r="AI17" s="31"/>
      <c r="AJ17" s="31"/>
      <c r="AK17" s="31"/>
      <c r="AL17" s="31"/>
    </row>
    <row r="18" spans="1:38" ht="39.950000000000003" customHeight="1" x14ac:dyDescent="0.25">
      <c r="A18" s="306"/>
      <c r="B18" s="314"/>
      <c r="C18" s="77">
        <v>15</v>
      </c>
      <c r="D18" s="67" t="s">
        <v>555</v>
      </c>
      <c r="E18" s="68" t="s">
        <v>490</v>
      </c>
      <c r="F18" s="46" t="s">
        <v>472</v>
      </c>
      <c r="G18" s="54">
        <v>79588061</v>
      </c>
      <c r="H18" s="38" t="s">
        <v>597</v>
      </c>
      <c r="I18" s="54">
        <v>33903017</v>
      </c>
      <c r="J18" s="100">
        <v>677.7</v>
      </c>
      <c r="K18" s="153"/>
      <c r="L18" s="109">
        <f t="shared" si="1"/>
        <v>0</v>
      </c>
      <c r="M18" s="109">
        <f t="shared" si="2"/>
        <v>0</v>
      </c>
      <c r="N18" s="120"/>
      <c r="O18" s="119">
        <f t="shared" si="3"/>
        <v>0</v>
      </c>
      <c r="P18" s="120"/>
      <c r="Q18" s="120"/>
      <c r="R18" s="120"/>
      <c r="S18" s="13">
        <f t="shared" si="4"/>
        <v>0</v>
      </c>
      <c r="T18" s="14" t="str">
        <f t="shared" si="0"/>
        <v>OK</v>
      </c>
      <c r="U18" s="30"/>
      <c r="V18" s="34"/>
      <c r="W18" s="30"/>
      <c r="X18" s="31"/>
      <c r="Y18" s="33"/>
      <c r="Z18" s="32"/>
      <c r="AA18" s="31"/>
      <c r="AB18" s="30"/>
      <c r="AC18" s="30"/>
      <c r="AD18" s="30"/>
      <c r="AE18" s="30"/>
      <c r="AF18" s="30"/>
      <c r="AG18" s="31"/>
      <c r="AH18" s="31"/>
      <c r="AI18" s="31"/>
      <c r="AJ18" s="31"/>
      <c r="AK18" s="31"/>
      <c r="AL18" s="31"/>
    </row>
    <row r="19" spans="1:38" ht="39.950000000000003" customHeight="1" x14ac:dyDescent="0.25">
      <c r="A19" s="306"/>
      <c r="B19" s="308"/>
      <c r="C19" s="77">
        <v>16</v>
      </c>
      <c r="D19" s="67" t="s">
        <v>556</v>
      </c>
      <c r="E19" s="68" t="s">
        <v>491</v>
      </c>
      <c r="F19" s="46" t="s">
        <v>472</v>
      </c>
      <c r="G19" s="54">
        <v>79588061</v>
      </c>
      <c r="H19" s="38" t="s">
        <v>597</v>
      </c>
      <c r="I19" s="54" t="s">
        <v>15</v>
      </c>
      <c r="J19" s="100">
        <v>460.2</v>
      </c>
      <c r="K19" s="153"/>
      <c r="L19" s="109">
        <f t="shared" si="1"/>
        <v>0</v>
      </c>
      <c r="M19" s="109">
        <f t="shared" si="2"/>
        <v>0</v>
      </c>
      <c r="N19" s="120"/>
      <c r="O19" s="119">
        <f t="shared" si="3"/>
        <v>0</v>
      </c>
      <c r="P19" s="120"/>
      <c r="Q19" s="120"/>
      <c r="R19" s="120"/>
      <c r="S19" s="13">
        <f t="shared" si="4"/>
        <v>0</v>
      </c>
      <c r="T19" s="14" t="str">
        <f t="shared" si="0"/>
        <v>OK</v>
      </c>
      <c r="U19" s="30"/>
      <c r="V19" s="34"/>
      <c r="W19" s="30"/>
      <c r="X19" s="31"/>
      <c r="Y19" s="33"/>
      <c r="Z19" s="32"/>
      <c r="AA19" s="31"/>
      <c r="AB19" s="30"/>
      <c r="AC19" s="30"/>
      <c r="AD19" s="30"/>
      <c r="AE19" s="30"/>
      <c r="AF19" s="30"/>
      <c r="AG19" s="31"/>
      <c r="AH19" s="31"/>
      <c r="AI19" s="31"/>
      <c r="AJ19" s="31"/>
      <c r="AK19" s="31"/>
      <c r="AL19" s="31"/>
    </row>
    <row r="20" spans="1:38" ht="39.950000000000003" customHeight="1" x14ac:dyDescent="0.25">
      <c r="A20" s="80">
        <v>6</v>
      </c>
      <c r="B20" s="81" t="s">
        <v>470</v>
      </c>
      <c r="C20" s="82">
        <v>17</v>
      </c>
      <c r="D20" s="90" t="s">
        <v>557</v>
      </c>
      <c r="E20" s="91" t="s">
        <v>492</v>
      </c>
      <c r="F20" s="85" t="s">
        <v>472</v>
      </c>
      <c r="G20" s="97">
        <v>504220069</v>
      </c>
      <c r="H20" s="238" t="s">
        <v>597</v>
      </c>
      <c r="I20" s="97">
        <v>33903017</v>
      </c>
      <c r="J20" s="101">
        <v>621.25</v>
      </c>
      <c r="K20" s="153"/>
      <c r="L20" s="109">
        <f t="shared" si="1"/>
        <v>0</v>
      </c>
      <c r="M20" s="109">
        <f t="shared" si="2"/>
        <v>0</v>
      </c>
      <c r="N20" s="120"/>
      <c r="O20" s="119">
        <f t="shared" si="3"/>
        <v>0</v>
      </c>
      <c r="P20" s="120"/>
      <c r="Q20" s="120"/>
      <c r="R20" s="120"/>
      <c r="S20" s="13">
        <f t="shared" si="4"/>
        <v>0</v>
      </c>
      <c r="T20" s="14" t="str">
        <f t="shared" si="0"/>
        <v>OK</v>
      </c>
      <c r="U20" s="30"/>
      <c r="V20" s="34"/>
      <c r="W20" s="30"/>
      <c r="X20" s="31"/>
      <c r="Y20" s="33"/>
      <c r="Z20" s="32"/>
      <c r="AA20" s="31"/>
      <c r="AB20" s="30"/>
      <c r="AC20" s="30"/>
      <c r="AD20" s="30"/>
      <c r="AE20" s="30"/>
      <c r="AF20" s="30"/>
      <c r="AG20" s="31"/>
      <c r="AH20" s="31"/>
      <c r="AI20" s="31"/>
      <c r="AJ20" s="31"/>
      <c r="AK20" s="31"/>
      <c r="AL20" s="31"/>
    </row>
    <row r="21" spans="1:38" ht="39.950000000000003" customHeight="1" x14ac:dyDescent="0.25">
      <c r="A21" s="305">
        <v>9</v>
      </c>
      <c r="B21" s="307" t="s">
        <v>493</v>
      </c>
      <c r="C21" s="77">
        <v>26</v>
      </c>
      <c r="D21" s="78" t="s">
        <v>558</v>
      </c>
      <c r="E21" s="79" t="s">
        <v>494</v>
      </c>
      <c r="F21" s="46" t="s">
        <v>472</v>
      </c>
      <c r="G21" s="54" t="s">
        <v>596</v>
      </c>
      <c r="H21" s="38" t="s">
        <v>597</v>
      </c>
      <c r="I21" s="54">
        <v>33903017</v>
      </c>
      <c r="J21" s="100">
        <v>105</v>
      </c>
      <c r="K21" s="153"/>
      <c r="L21" s="109">
        <f t="shared" si="1"/>
        <v>0</v>
      </c>
      <c r="M21" s="109">
        <f t="shared" si="2"/>
        <v>0</v>
      </c>
      <c r="N21" s="120"/>
      <c r="O21" s="119">
        <f t="shared" si="3"/>
        <v>0</v>
      </c>
      <c r="P21" s="120"/>
      <c r="Q21" s="120"/>
      <c r="R21" s="120"/>
      <c r="S21" s="13">
        <f t="shared" si="4"/>
        <v>0</v>
      </c>
      <c r="T21" s="14" t="str">
        <f t="shared" si="0"/>
        <v>OK</v>
      </c>
      <c r="U21" s="30"/>
      <c r="V21" s="34"/>
      <c r="W21" s="30"/>
      <c r="X21" s="31"/>
      <c r="Y21" s="33"/>
      <c r="Z21" s="32"/>
      <c r="AA21" s="31"/>
      <c r="AB21" s="30"/>
      <c r="AC21" s="30"/>
      <c r="AD21" s="30"/>
      <c r="AE21" s="30"/>
      <c r="AF21" s="30"/>
      <c r="AG21" s="31"/>
      <c r="AH21" s="31"/>
      <c r="AI21" s="31"/>
      <c r="AJ21" s="31"/>
      <c r="AK21" s="31"/>
      <c r="AL21" s="31"/>
    </row>
    <row r="22" spans="1:38" ht="39.950000000000003" customHeight="1" x14ac:dyDescent="0.25">
      <c r="A22" s="306"/>
      <c r="B22" s="314"/>
      <c r="C22" s="77">
        <v>27</v>
      </c>
      <c r="D22" s="93" t="s">
        <v>559</v>
      </c>
      <c r="E22" s="94" t="s">
        <v>495</v>
      </c>
      <c r="F22" s="43" t="s">
        <v>472</v>
      </c>
      <c r="G22" s="54">
        <v>105392001</v>
      </c>
      <c r="H22" s="38" t="s">
        <v>597</v>
      </c>
      <c r="I22" s="54">
        <v>33903017</v>
      </c>
      <c r="J22" s="100">
        <v>450.09</v>
      </c>
      <c r="K22" s="153"/>
      <c r="L22" s="109">
        <f t="shared" si="1"/>
        <v>0</v>
      </c>
      <c r="M22" s="109">
        <f t="shared" si="2"/>
        <v>0</v>
      </c>
      <c r="N22" s="120"/>
      <c r="O22" s="119">
        <f t="shared" si="3"/>
        <v>0</v>
      </c>
      <c r="P22" s="120"/>
      <c r="Q22" s="120"/>
      <c r="R22" s="120"/>
      <c r="S22" s="13">
        <f t="shared" si="4"/>
        <v>0</v>
      </c>
      <c r="T22" s="14" t="str">
        <f t="shared" si="0"/>
        <v>OK</v>
      </c>
      <c r="U22" s="30"/>
      <c r="V22" s="34"/>
      <c r="W22" s="30"/>
      <c r="X22" s="31"/>
      <c r="Y22" s="33"/>
      <c r="Z22" s="32"/>
      <c r="AA22" s="31"/>
      <c r="AB22" s="30"/>
      <c r="AC22" s="30"/>
      <c r="AD22" s="30"/>
      <c r="AE22" s="30"/>
      <c r="AF22" s="30"/>
      <c r="AG22" s="31"/>
      <c r="AH22" s="31"/>
      <c r="AI22" s="31"/>
      <c r="AJ22" s="31"/>
      <c r="AK22" s="31"/>
      <c r="AL22" s="31"/>
    </row>
    <row r="23" spans="1:38" ht="39.950000000000003" customHeight="1" x14ac:dyDescent="0.25">
      <c r="A23" s="306"/>
      <c r="B23" s="308"/>
      <c r="C23" s="77">
        <v>28</v>
      </c>
      <c r="D23" s="67" t="s">
        <v>560</v>
      </c>
      <c r="E23" s="68" t="s">
        <v>496</v>
      </c>
      <c r="F23" s="43" t="s">
        <v>497</v>
      </c>
      <c r="G23" s="54">
        <v>105392001</v>
      </c>
      <c r="H23" s="38" t="s">
        <v>597</v>
      </c>
      <c r="I23" s="54">
        <v>33903017</v>
      </c>
      <c r="J23" s="100">
        <v>1371</v>
      </c>
      <c r="K23" s="153"/>
      <c r="L23" s="109">
        <f t="shared" si="1"/>
        <v>0</v>
      </c>
      <c r="M23" s="109">
        <f t="shared" si="2"/>
        <v>0</v>
      </c>
      <c r="N23" s="120"/>
      <c r="O23" s="119">
        <f t="shared" si="3"/>
        <v>0</v>
      </c>
      <c r="P23" s="120"/>
      <c r="Q23" s="120"/>
      <c r="R23" s="120"/>
      <c r="S23" s="13">
        <f t="shared" si="4"/>
        <v>0</v>
      </c>
      <c r="T23" s="14" t="str">
        <f t="shared" si="0"/>
        <v>OK</v>
      </c>
      <c r="U23" s="30"/>
      <c r="V23" s="34"/>
      <c r="W23" s="30"/>
      <c r="X23" s="31"/>
      <c r="Y23" s="33"/>
      <c r="Z23" s="32"/>
      <c r="AA23" s="31"/>
      <c r="AB23" s="30"/>
      <c r="AC23" s="30"/>
      <c r="AD23" s="30"/>
      <c r="AE23" s="30"/>
      <c r="AF23" s="30"/>
      <c r="AG23" s="31"/>
      <c r="AH23" s="31"/>
      <c r="AI23" s="31"/>
      <c r="AJ23" s="31"/>
      <c r="AK23" s="31"/>
      <c r="AL23" s="31"/>
    </row>
    <row r="24" spans="1:38" ht="39.950000000000003" customHeight="1" x14ac:dyDescent="0.25">
      <c r="A24" s="309">
        <v>10</v>
      </c>
      <c r="B24" s="311" t="s">
        <v>498</v>
      </c>
      <c r="C24" s="82">
        <v>29</v>
      </c>
      <c r="D24" s="83" t="s">
        <v>561</v>
      </c>
      <c r="E24" s="84" t="s">
        <v>499</v>
      </c>
      <c r="F24" s="85" t="s">
        <v>383</v>
      </c>
      <c r="G24" s="97" t="s">
        <v>598</v>
      </c>
      <c r="H24" s="238" t="s">
        <v>597</v>
      </c>
      <c r="I24" s="97">
        <v>33903029</v>
      </c>
      <c r="J24" s="101">
        <v>229.85</v>
      </c>
      <c r="K24" s="153"/>
      <c r="L24" s="109">
        <f t="shared" si="1"/>
        <v>0</v>
      </c>
      <c r="M24" s="109">
        <f t="shared" si="2"/>
        <v>0</v>
      </c>
      <c r="N24" s="120"/>
      <c r="O24" s="119">
        <f t="shared" si="3"/>
        <v>0</v>
      </c>
      <c r="P24" s="120"/>
      <c r="Q24" s="120"/>
      <c r="R24" s="120"/>
      <c r="S24" s="13">
        <f t="shared" si="4"/>
        <v>0</v>
      </c>
      <c r="T24" s="14" t="str">
        <f t="shared" si="0"/>
        <v>OK</v>
      </c>
      <c r="U24" s="30"/>
      <c r="V24" s="34"/>
      <c r="W24" s="30"/>
      <c r="X24" s="31"/>
      <c r="Y24" s="33"/>
      <c r="Z24" s="32"/>
      <c r="AA24" s="31"/>
      <c r="AB24" s="30"/>
      <c r="AC24" s="30"/>
      <c r="AD24" s="30"/>
      <c r="AE24" s="30"/>
      <c r="AF24" s="30"/>
      <c r="AG24" s="31"/>
      <c r="AH24" s="31"/>
      <c r="AI24" s="31"/>
      <c r="AJ24" s="31"/>
      <c r="AK24" s="31"/>
      <c r="AL24" s="31"/>
    </row>
    <row r="25" spans="1:38" ht="39.950000000000003" customHeight="1" x14ac:dyDescent="0.25">
      <c r="A25" s="310"/>
      <c r="B25" s="312"/>
      <c r="C25" s="82">
        <v>30</v>
      </c>
      <c r="D25" s="86" t="s">
        <v>562</v>
      </c>
      <c r="E25" s="87" t="s">
        <v>500</v>
      </c>
      <c r="F25" s="85" t="s">
        <v>383</v>
      </c>
      <c r="G25" s="97" t="s">
        <v>599</v>
      </c>
      <c r="H25" s="238" t="s">
        <v>597</v>
      </c>
      <c r="I25" s="97">
        <v>33903029</v>
      </c>
      <c r="J25" s="101">
        <v>471.08</v>
      </c>
      <c r="K25" s="153"/>
      <c r="L25" s="109">
        <f t="shared" si="1"/>
        <v>0</v>
      </c>
      <c r="M25" s="109">
        <f t="shared" si="2"/>
        <v>0</v>
      </c>
      <c r="N25" s="120"/>
      <c r="O25" s="119">
        <f t="shared" si="3"/>
        <v>0</v>
      </c>
      <c r="P25" s="120"/>
      <c r="Q25" s="120"/>
      <c r="R25" s="120"/>
      <c r="S25" s="13">
        <f t="shared" si="4"/>
        <v>0</v>
      </c>
      <c r="T25" s="14" t="str">
        <f t="shared" si="0"/>
        <v>OK</v>
      </c>
      <c r="U25" s="30"/>
      <c r="V25" s="34"/>
      <c r="W25" s="30"/>
      <c r="X25" s="31"/>
      <c r="Y25" s="33"/>
      <c r="Z25" s="32"/>
      <c r="AA25" s="31"/>
      <c r="AB25" s="30"/>
      <c r="AC25" s="30"/>
      <c r="AD25" s="30"/>
      <c r="AE25" s="30"/>
      <c r="AF25" s="30"/>
      <c r="AG25" s="31"/>
      <c r="AH25" s="31"/>
      <c r="AI25" s="31"/>
      <c r="AJ25" s="31"/>
      <c r="AK25" s="31"/>
      <c r="AL25" s="31"/>
    </row>
    <row r="26" spans="1:38" ht="39.950000000000003" customHeight="1" x14ac:dyDescent="0.25">
      <c r="A26" s="310"/>
      <c r="B26" s="313"/>
      <c r="C26" s="82">
        <v>31</v>
      </c>
      <c r="D26" s="89" t="s">
        <v>563</v>
      </c>
      <c r="E26" s="87" t="s">
        <v>501</v>
      </c>
      <c r="F26" s="85" t="s">
        <v>383</v>
      </c>
      <c r="G26" s="97" t="s">
        <v>599</v>
      </c>
      <c r="H26" s="238" t="s">
        <v>597</v>
      </c>
      <c r="I26" s="97">
        <v>33903029</v>
      </c>
      <c r="J26" s="101">
        <v>230.39</v>
      </c>
      <c r="K26" s="153"/>
      <c r="L26" s="109">
        <f t="shared" si="1"/>
        <v>0</v>
      </c>
      <c r="M26" s="109">
        <f t="shared" si="2"/>
        <v>0</v>
      </c>
      <c r="N26" s="120"/>
      <c r="O26" s="119">
        <f t="shared" si="3"/>
        <v>0</v>
      </c>
      <c r="P26" s="120"/>
      <c r="Q26" s="120"/>
      <c r="R26" s="120"/>
      <c r="S26" s="13">
        <f t="shared" si="4"/>
        <v>0</v>
      </c>
      <c r="T26" s="14" t="str">
        <f t="shared" si="0"/>
        <v>OK</v>
      </c>
      <c r="U26" s="30"/>
      <c r="V26" s="34"/>
      <c r="W26" s="30"/>
      <c r="X26" s="31"/>
      <c r="Y26" s="33"/>
      <c r="Z26" s="32"/>
      <c r="AA26" s="31"/>
      <c r="AB26" s="30"/>
      <c r="AC26" s="30"/>
      <c r="AD26" s="30"/>
      <c r="AE26" s="30"/>
      <c r="AF26" s="30"/>
      <c r="AG26" s="31"/>
      <c r="AH26" s="31"/>
      <c r="AI26" s="31"/>
      <c r="AJ26" s="31"/>
      <c r="AK26" s="31"/>
      <c r="AL26" s="31"/>
    </row>
    <row r="27" spans="1:38" ht="57.2" customHeight="1" x14ac:dyDescent="0.25">
      <c r="A27" s="305">
        <v>12</v>
      </c>
      <c r="B27" s="307" t="s">
        <v>467</v>
      </c>
      <c r="C27" s="77">
        <v>33</v>
      </c>
      <c r="D27" s="67" t="s">
        <v>564</v>
      </c>
      <c r="E27" s="68" t="s">
        <v>502</v>
      </c>
      <c r="F27" s="46" t="s">
        <v>503</v>
      </c>
      <c r="G27" s="54" t="s">
        <v>603</v>
      </c>
      <c r="H27" s="38" t="s">
        <v>597</v>
      </c>
      <c r="I27" s="54">
        <v>33903026</v>
      </c>
      <c r="J27" s="100">
        <v>43.53</v>
      </c>
      <c r="K27" s="153"/>
      <c r="L27" s="109">
        <f t="shared" si="1"/>
        <v>0</v>
      </c>
      <c r="M27" s="109">
        <f t="shared" si="2"/>
        <v>0</v>
      </c>
      <c r="N27" s="120"/>
      <c r="O27" s="119">
        <f t="shared" si="3"/>
        <v>0</v>
      </c>
      <c r="P27" s="120"/>
      <c r="Q27" s="120"/>
      <c r="R27" s="120"/>
      <c r="S27" s="13">
        <f t="shared" si="4"/>
        <v>0</v>
      </c>
      <c r="T27" s="14" t="str">
        <f t="shared" si="0"/>
        <v>OK</v>
      </c>
      <c r="U27" s="30"/>
      <c r="V27" s="34"/>
      <c r="W27" s="30"/>
      <c r="X27" s="33"/>
      <c r="Y27" s="31"/>
      <c r="Z27" s="31"/>
      <c r="AA27" s="31"/>
      <c r="AB27" s="30"/>
      <c r="AC27" s="30"/>
      <c r="AD27" s="30"/>
      <c r="AE27" s="30"/>
      <c r="AF27" s="30"/>
      <c r="AG27" s="31"/>
      <c r="AH27" s="31"/>
      <c r="AI27" s="31"/>
      <c r="AJ27" s="31"/>
      <c r="AK27" s="31"/>
      <c r="AL27" s="31"/>
    </row>
    <row r="28" spans="1:38" ht="57.2" customHeight="1" x14ac:dyDescent="0.25">
      <c r="A28" s="315"/>
      <c r="B28" s="314"/>
      <c r="C28" s="77">
        <v>34</v>
      </c>
      <c r="D28" s="67" t="s">
        <v>565</v>
      </c>
      <c r="E28" s="68" t="s">
        <v>504</v>
      </c>
      <c r="F28" s="46" t="s">
        <v>503</v>
      </c>
      <c r="G28" s="54" t="s">
        <v>603</v>
      </c>
      <c r="H28" s="38" t="s">
        <v>597</v>
      </c>
      <c r="I28" s="54">
        <v>33903026</v>
      </c>
      <c r="J28" s="100">
        <v>58.25</v>
      </c>
      <c r="K28" s="153"/>
      <c r="L28" s="109">
        <f t="shared" si="1"/>
        <v>0</v>
      </c>
      <c r="M28" s="109">
        <f t="shared" si="2"/>
        <v>0</v>
      </c>
      <c r="N28" s="120"/>
      <c r="O28" s="119">
        <f t="shared" si="3"/>
        <v>0</v>
      </c>
      <c r="P28" s="120"/>
      <c r="Q28" s="120"/>
      <c r="R28" s="120"/>
      <c r="S28" s="13">
        <f t="shared" si="4"/>
        <v>0</v>
      </c>
      <c r="T28" s="14" t="str">
        <f t="shared" si="0"/>
        <v>OK</v>
      </c>
      <c r="U28" s="30"/>
      <c r="V28" s="34"/>
      <c r="W28" s="30"/>
      <c r="X28" s="33"/>
      <c r="Y28" s="31"/>
      <c r="Z28" s="31"/>
      <c r="AA28" s="31"/>
      <c r="AB28" s="30"/>
      <c r="AC28" s="30"/>
      <c r="AD28" s="30"/>
      <c r="AE28" s="30"/>
      <c r="AF28" s="30"/>
      <c r="AG28" s="31"/>
      <c r="AH28" s="31"/>
      <c r="AI28" s="31"/>
      <c r="AJ28" s="31"/>
      <c r="AK28" s="31"/>
      <c r="AL28" s="31"/>
    </row>
    <row r="29" spans="1:38" ht="57.2" customHeight="1" x14ac:dyDescent="0.25">
      <c r="A29" s="315"/>
      <c r="B29" s="314"/>
      <c r="C29" s="77">
        <v>35</v>
      </c>
      <c r="D29" s="67" t="s">
        <v>566</v>
      </c>
      <c r="E29" s="68" t="s">
        <v>505</v>
      </c>
      <c r="F29" s="46" t="s">
        <v>503</v>
      </c>
      <c r="G29" s="54" t="s">
        <v>603</v>
      </c>
      <c r="H29" s="38" t="s">
        <v>597</v>
      </c>
      <c r="I29" s="54">
        <v>33903026</v>
      </c>
      <c r="J29" s="100">
        <v>308.75</v>
      </c>
      <c r="K29" s="153"/>
      <c r="L29" s="109">
        <f t="shared" si="1"/>
        <v>0</v>
      </c>
      <c r="M29" s="109">
        <f t="shared" si="2"/>
        <v>0</v>
      </c>
      <c r="N29" s="120"/>
      <c r="O29" s="119">
        <f t="shared" si="3"/>
        <v>0</v>
      </c>
      <c r="P29" s="120"/>
      <c r="Q29" s="120"/>
      <c r="R29" s="120"/>
      <c r="S29" s="13">
        <f t="shared" si="4"/>
        <v>0</v>
      </c>
      <c r="T29" s="14" t="str">
        <f t="shared" si="0"/>
        <v>OK</v>
      </c>
      <c r="U29" s="30"/>
      <c r="V29" s="34"/>
      <c r="W29" s="30"/>
      <c r="X29" s="33"/>
      <c r="Y29" s="31"/>
      <c r="Z29" s="31"/>
      <c r="AA29" s="31"/>
      <c r="AB29" s="30"/>
      <c r="AC29" s="30"/>
      <c r="AD29" s="30"/>
      <c r="AE29" s="30"/>
      <c r="AF29" s="30"/>
      <c r="AG29" s="31"/>
      <c r="AH29" s="31"/>
      <c r="AI29" s="31"/>
      <c r="AJ29" s="31"/>
      <c r="AK29" s="31"/>
      <c r="AL29" s="31"/>
    </row>
    <row r="30" spans="1:38" ht="69" customHeight="1" x14ac:dyDescent="0.25">
      <c r="A30" s="315"/>
      <c r="B30" s="314"/>
      <c r="C30" s="77">
        <v>36</v>
      </c>
      <c r="D30" s="67" t="s">
        <v>567</v>
      </c>
      <c r="E30" s="68" t="s">
        <v>506</v>
      </c>
      <c r="F30" s="46" t="s">
        <v>503</v>
      </c>
      <c r="G30" s="54" t="s">
        <v>603</v>
      </c>
      <c r="H30" s="38" t="s">
        <v>597</v>
      </c>
      <c r="I30" s="54">
        <v>33903026</v>
      </c>
      <c r="J30" s="100">
        <v>88.13</v>
      </c>
      <c r="K30" s="153"/>
      <c r="L30" s="109">
        <f t="shared" si="1"/>
        <v>0</v>
      </c>
      <c r="M30" s="109">
        <f t="shared" si="2"/>
        <v>0</v>
      </c>
      <c r="N30" s="120"/>
      <c r="O30" s="119">
        <f t="shared" si="3"/>
        <v>0</v>
      </c>
      <c r="P30" s="120"/>
      <c r="Q30" s="120"/>
      <c r="R30" s="120"/>
      <c r="S30" s="13">
        <f t="shared" si="4"/>
        <v>0</v>
      </c>
      <c r="T30" s="14" t="str">
        <f t="shared" si="0"/>
        <v>OK</v>
      </c>
      <c r="U30" s="30"/>
      <c r="V30" s="34"/>
      <c r="W30" s="30"/>
      <c r="X30" s="31"/>
      <c r="Y30" s="31"/>
      <c r="Z30" s="31"/>
      <c r="AA30" s="31"/>
      <c r="AB30" s="30"/>
      <c r="AC30" s="30"/>
      <c r="AD30" s="30"/>
      <c r="AE30" s="30"/>
      <c r="AF30" s="30"/>
      <c r="AG30" s="31"/>
      <c r="AH30" s="31"/>
      <c r="AI30" s="31"/>
      <c r="AJ30" s="31"/>
      <c r="AK30" s="31"/>
      <c r="AL30" s="31"/>
    </row>
    <row r="31" spans="1:38" ht="39.950000000000003" customHeight="1" x14ac:dyDescent="0.25">
      <c r="A31" s="315"/>
      <c r="B31" s="314"/>
      <c r="C31" s="77">
        <v>37</v>
      </c>
      <c r="D31" s="95" t="s">
        <v>568</v>
      </c>
      <c r="E31" s="94" t="s">
        <v>506</v>
      </c>
      <c r="F31" s="46" t="s">
        <v>503</v>
      </c>
      <c r="G31" s="54" t="s">
        <v>603</v>
      </c>
      <c r="H31" s="38" t="s">
        <v>597</v>
      </c>
      <c r="I31" s="54">
        <v>33903026</v>
      </c>
      <c r="J31" s="100">
        <v>333.27</v>
      </c>
      <c r="K31" s="153"/>
      <c r="L31" s="109">
        <f t="shared" si="1"/>
        <v>0</v>
      </c>
      <c r="M31" s="109">
        <f t="shared" si="2"/>
        <v>0</v>
      </c>
      <c r="N31" s="120"/>
      <c r="O31" s="119">
        <f t="shared" si="3"/>
        <v>0</v>
      </c>
      <c r="P31" s="120"/>
      <c r="Q31" s="120"/>
      <c r="R31" s="120"/>
      <c r="S31" s="13">
        <f t="shared" si="4"/>
        <v>0</v>
      </c>
      <c r="T31" s="14" t="str">
        <f t="shared" si="0"/>
        <v>OK</v>
      </c>
      <c r="U31" s="30"/>
      <c r="V31" s="34"/>
      <c r="W31" s="30"/>
      <c r="X31" s="31"/>
      <c r="Y31" s="31"/>
      <c r="Z31" s="31"/>
      <c r="AA31" s="31"/>
      <c r="AB31" s="30"/>
      <c r="AC31" s="30"/>
      <c r="AD31" s="30"/>
      <c r="AE31" s="30"/>
      <c r="AF31" s="30"/>
      <c r="AG31" s="31"/>
      <c r="AH31" s="31"/>
      <c r="AI31" s="31"/>
      <c r="AJ31" s="31"/>
      <c r="AK31" s="31"/>
      <c r="AL31" s="31"/>
    </row>
    <row r="32" spans="1:38" ht="39.950000000000003" customHeight="1" x14ac:dyDescent="0.25">
      <c r="A32" s="315"/>
      <c r="B32" s="314"/>
      <c r="C32" s="77">
        <v>38</v>
      </c>
      <c r="D32" s="95" t="s">
        <v>569</v>
      </c>
      <c r="E32" s="94" t="s">
        <v>507</v>
      </c>
      <c r="F32" s="46" t="s">
        <v>503</v>
      </c>
      <c r="G32" s="54" t="s">
        <v>603</v>
      </c>
      <c r="H32" s="38" t="s">
        <v>597</v>
      </c>
      <c r="I32" s="54">
        <v>33903026</v>
      </c>
      <c r="J32" s="100">
        <v>331.19</v>
      </c>
      <c r="K32" s="153"/>
      <c r="L32" s="109">
        <f t="shared" si="1"/>
        <v>0</v>
      </c>
      <c r="M32" s="109">
        <f t="shared" si="2"/>
        <v>0</v>
      </c>
      <c r="N32" s="120"/>
      <c r="O32" s="119">
        <f t="shared" si="3"/>
        <v>0</v>
      </c>
      <c r="P32" s="120"/>
      <c r="Q32" s="120"/>
      <c r="R32" s="120"/>
      <c r="S32" s="13">
        <f t="shared" si="4"/>
        <v>0</v>
      </c>
      <c r="T32" s="14" t="str">
        <f t="shared" si="0"/>
        <v>OK</v>
      </c>
      <c r="U32" s="30"/>
      <c r="V32" s="34"/>
      <c r="W32" s="30"/>
      <c r="X32" s="31"/>
      <c r="Y32" s="31"/>
      <c r="Z32" s="31"/>
      <c r="AA32" s="31"/>
      <c r="AB32" s="30"/>
      <c r="AC32" s="30"/>
      <c r="AD32" s="30"/>
      <c r="AE32" s="30"/>
      <c r="AF32" s="30"/>
      <c r="AG32" s="31"/>
      <c r="AH32" s="31"/>
      <c r="AI32" s="31"/>
      <c r="AJ32" s="31"/>
      <c r="AK32" s="31"/>
      <c r="AL32" s="31"/>
    </row>
    <row r="33" spans="1:38" ht="39.950000000000003" customHeight="1" x14ac:dyDescent="0.25">
      <c r="A33" s="315"/>
      <c r="B33" s="308"/>
      <c r="C33" s="77">
        <v>39</v>
      </c>
      <c r="D33" s="67" t="s">
        <v>570</v>
      </c>
      <c r="E33" s="68" t="s">
        <v>508</v>
      </c>
      <c r="F33" s="46" t="s">
        <v>503</v>
      </c>
      <c r="G33" s="54" t="s">
        <v>603</v>
      </c>
      <c r="H33" s="38" t="s">
        <v>597</v>
      </c>
      <c r="I33" s="54">
        <v>33903026</v>
      </c>
      <c r="J33" s="100">
        <v>549.65</v>
      </c>
      <c r="K33" s="153"/>
      <c r="L33" s="109">
        <f t="shared" si="1"/>
        <v>0</v>
      </c>
      <c r="M33" s="109">
        <f t="shared" si="2"/>
        <v>0</v>
      </c>
      <c r="N33" s="120"/>
      <c r="O33" s="119">
        <f t="shared" si="3"/>
        <v>0</v>
      </c>
      <c r="P33" s="120"/>
      <c r="Q33" s="120"/>
      <c r="R33" s="120"/>
      <c r="S33" s="13">
        <f t="shared" si="4"/>
        <v>0</v>
      </c>
      <c r="T33" s="14" t="str">
        <f t="shared" si="0"/>
        <v>OK</v>
      </c>
      <c r="U33" s="30"/>
      <c r="V33" s="34"/>
      <c r="W33" s="30"/>
      <c r="X33" s="31"/>
      <c r="Y33" s="31"/>
      <c r="Z33" s="31"/>
      <c r="AA33" s="31"/>
      <c r="AB33" s="30"/>
      <c r="AC33" s="30"/>
      <c r="AD33" s="30"/>
      <c r="AE33" s="30"/>
      <c r="AF33" s="30"/>
      <c r="AG33" s="31"/>
      <c r="AH33" s="31"/>
      <c r="AI33" s="31"/>
      <c r="AJ33" s="31"/>
      <c r="AK33" s="31"/>
      <c r="AL33" s="31"/>
    </row>
    <row r="34" spans="1:38" ht="39.950000000000003" customHeight="1" x14ac:dyDescent="0.25">
      <c r="A34" s="309">
        <v>18</v>
      </c>
      <c r="B34" s="311" t="s">
        <v>509</v>
      </c>
      <c r="C34" s="82">
        <v>59</v>
      </c>
      <c r="D34" s="90" t="s">
        <v>571</v>
      </c>
      <c r="E34" s="91" t="s">
        <v>510</v>
      </c>
      <c r="F34" s="85" t="s">
        <v>472</v>
      </c>
      <c r="G34" s="97" t="s">
        <v>604</v>
      </c>
      <c r="H34" s="238" t="s">
        <v>597</v>
      </c>
      <c r="I34" s="97">
        <v>33903017</v>
      </c>
      <c r="J34" s="101">
        <v>241.02</v>
      </c>
      <c r="K34" s="153"/>
      <c r="L34" s="109">
        <f t="shared" si="1"/>
        <v>0</v>
      </c>
      <c r="M34" s="109">
        <f t="shared" si="2"/>
        <v>0</v>
      </c>
      <c r="N34" s="120"/>
      <c r="O34" s="119">
        <f t="shared" si="3"/>
        <v>0</v>
      </c>
      <c r="P34" s="120"/>
      <c r="Q34" s="120"/>
      <c r="R34" s="120"/>
      <c r="S34" s="13">
        <f t="shared" si="4"/>
        <v>0</v>
      </c>
      <c r="T34" s="14" t="str">
        <f t="shared" si="0"/>
        <v>OK</v>
      </c>
      <c r="U34" s="30"/>
      <c r="V34" s="34"/>
      <c r="W34" s="30"/>
      <c r="X34" s="31"/>
      <c r="Y34" s="31"/>
      <c r="Z34" s="31"/>
      <c r="AA34" s="31"/>
      <c r="AB34" s="30"/>
      <c r="AC34" s="30"/>
      <c r="AD34" s="30"/>
      <c r="AE34" s="30"/>
      <c r="AF34" s="30"/>
      <c r="AG34" s="31"/>
      <c r="AH34" s="31"/>
      <c r="AI34" s="31"/>
      <c r="AJ34" s="31"/>
      <c r="AK34" s="31"/>
      <c r="AL34" s="31"/>
    </row>
    <row r="35" spans="1:38" ht="39.950000000000003" customHeight="1" x14ac:dyDescent="0.25">
      <c r="A35" s="310"/>
      <c r="B35" s="312"/>
      <c r="C35" s="82">
        <v>60</v>
      </c>
      <c r="D35" s="90" t="s">
        <v>572</v>
      </c>
      <c r="E35" s="91" t="s">
        <v>730</v>
      </c>
      <c r="F35" s="85" t="s">
        <v>472</v>
      </c>
      <c r="G35" s="97" t="s">
        <v>605</v>
      </c>
      <c r="H35" s="238" t="s">
        <v>597</v>
      </c>
      <c r="I35" s="97">
        <v>33903017</v>
      </c>
      <c r="J35" s="101">
        <v>285.95999999999998</v>
      </c>
      <c r="K35" s="153"/>
      <c r="L35" s="109">
        <f t="shared" si="1"/>
        <v>0</v>
      </c>
      <c r="M35" s="109">
        <f t="shared" si="2"/>
        <v>0</v>
      </c>
      <c r="N35" s="120"/>
      <c r="O35" s="119">
        <f t="shared" si="3"/>
        <v>0</v>
      </c>
      <c r="P35" s="120"/>
      <c r="Q35" s="120"/>
      <c r="R35" s="120"/>
      <c r="S35" s="13">
        <f t="shared" si="4"/>
        <v>0</v>
      </c>
      <c r="T35" s="14" t="str">
        <f t="shared" si="0"/>
        <v>OK</v>
      </c>
      <c r="U35" s="30"/>
      <c r="V35" s="34"/>
      <c r="W35" s="30"/>
      <c r="X35" s="31"/>
      <c r="Y35" s="31"/>
      <c r="Z35" s="31"/>
      <c r="AA35" s="31"/>
      <c r="AB35" s="30"/>
      <c r="AC35" s="30"/>
      <c r="AD35" s="30"/>
      <c r="AE35" s="30"/>
      <c r="AF35" s="30"/>
      <c r="AG35" s="31"/>
      <c r="AH35" s="31"/>
      <c r="AI35" s="31"/>
      <c r="AJ35" s="31"/>
      <c r="AK35" s="31"/>
      <c r="AL35" s="31"/>
    </row>
    <row r="36" spans="1:38" ht="39.950000000000003" customHeight="1" x14ac:dyDescent="0.25">
      <c r="A36" s="310"/>
      <c r="B36" s="312"/>
      <c r="C36" s="82">
        <v>61</v>
      </c>
      <c r="D36" s="90" t="s">
        <v>573</v>
      </c>
      <c r="E36" s="91" t="s">
        <v>512</v>
      </c>
      <c r="F36" s="85" t="s">
        <v>472</v>
      </c>
      <c r="G36" s="97" t="s">
        <v>605</v>
      </c>
      <c r="H36" s="238" t="s">
        <v>597</v>
      </c>
      <c r="I36" s="97">
        <v>33903017</v>
      </c>
      <c r="J36" s="101">
        <v>652.70000000000005</v>
      </c>
      <c r="K36" s="153"/>
      <c r="L36" s="109">
        <f t="shared" si="1"/>
        <v>0</v>
      </c>
      <c r="M36" s="109">
        <f t="shared" si="2"/>
        <v>0</v>
      </c>
      <c r="N36" s="120"/>
      <c r="O36" s="119">
        <f t="shared" si="3"/>
        <v>0</v>
      </c>
      <c r="P36" s="120"/>
      <c r="Q36" s="120"/>
      <c r="R36" s="120"/>
      <c r="S36" s="13">
        <f t="shared" si="4"/>
        <v>0</v>
      </c>
      <c r="T36" s="14" t="str">
        <f t="shared" si="0"/>
        <v>OK</v>
      </c>
      <c r="U36" s="30"/>
      <c r="V36" s="34"/>
      <c r="W36" s="30"/>
      <c r="X36" s="31"/>
      <c r="Y36" s="31"/>
      <c r="Z36" s="31"/>
      <c r="AA36" s="31"/>
      <c r="AB36" s="30"/>
      <c r="AC36" s="30"/>
      <c r="AD36" s="30"/>
      <c r="AE36" s="30"/>
      <c r="AF36" s="30"/>
      <c r="AG36" s="31"/>
      <c r="AH36" s="31"/>
      <c r="AI36" s="31"/>
      <c r="AJ36" s="31"/>
      <c r="AK36" s="31"/>
      <c r="AL36" s="31"/>
    </row>
    <row r="37" spans="1:38" ht="39.950000000000003" customHeight="1" x14ac:dyDescent="0.25">
      <c r="A37" s="310"/>
      <c r="B37" s="312"/>
      <c r="C37" s="82">
        <v>62</v>
      </c>
      <c r="D37" s="92" t="s">
        <v>574</v>
      </c>
      <c r="E37" s="91" t="s">
        <v>513</v>
      </c>
      <c r="F37" s="85" t="s">
        <v>472</v>
      </c>
      <c r="G37" s="97" t="s">
        <v>605</v>
      </c>
      <c r="H37" s="238" t="s">
        <v>597</v>
      </c>
      <c r="I37" s="97">
        <v>33903017</v>
      </c>
      <c r="J37" s="101">
        <v>646.72</v>
      </c>
      <c r="K37" s="153"/>
      <c r="L37" s="109">
        <f t="shared" si="1"/>
        <v>0</v>
      </c>
      <c r="M37" s="109">
        <f t="shared" si="2"/>
        <v>0</v>
      </c>
      <c r="N37" s="120"/>
      <c r="O37" s="119">
        <f t="shared" si="3"/>
        <v>0</v>
      </c>
      <c r="P37" s="120"/>
      <c r="Q37" s="120"/>
      <c r="R37" s="120"/>
      <c r="S37" s="13">
        <f t="shared" si="4"/>
        <v>0</v>
      </c>
      <c r="T37" s="14" t="str">
        <f t="shared" si="0"/>
        <v>OK</v>
      </c>
      <c r="U37" s="30"/>
      <c r="V37" s="34"/>
      <c r="W37" s="30"/>
      <c r="X37" s="31"/>
      <c r="Y37" s="31"/>
      <c r="Z37" s="31"/>
      <c r="AA37" s="31"/>
      <c r="AB37" s="30"/>
      <c r="AC37" s="30"/>
      <c r="AD37" s="30"/>
      <c r="AE37" s="30"/>
      <c r="AF37" s="30"/>
      <c r="AG37" s="31"/>
      <c r="AH37" s="31"/>
      <c r="AI37" s="31"/>
      <c r="AJ37" s="31"/>
      <c r="AK37" s="31"/>
      <c r="AL37" s="31"/>
    </row>
    <row r="38" spans="1:38" ht="39.950000000000003" customHeight="1" x14ac:dyDescent="0.25">
      <c r="A38" s="310"/>
      <c r="B38" s="312"/>
      <c r="C38" s="82">
        <v>63</v>
      </c>
      <c r="D38" s="89" t="s">
        <v>575</v>
      </c>
      <c r="E38" s="87" t="s">
        <v>514</v>
      </c>
      <c r="F38" s="85" t="s">
        <v>472</v>
      </c>
      <c r="G38" s="97" t="s">
        <v>605</v>
      </c>
      <c r="H38" s="238" t="s">
        <v>597</v>
      </c>
      <c r="I38" s="97">
        <v>33903017</v>
      </c>
      <c r="J38" s="101">
        <v>1144.82</v>
      </c>
      <c r="K38" s="153"/>
      <c r="L38" s="109">
        <f t="shared" si="1"/>
        <v>0</v>
      </c>
      <c r="M38" s="109">
        <f t="shared" si="2"/>
        <v>0</v>
      </c>
      <c r="N38" s="120"/>
      <c r="O38" s="119">
        <f t="shared" si="3"/>
        <v>0</v>
      </c>
      <c r="P38" s="120"/>
      <c r="Q38" s="120"/>
      <c r="R38" s="120"/>
      <c r="S38" s="13">
        <f t="shared" si="4"/>
        <v>0</v>
      </c>
      <c r="T38" s="14" t="str">
        <f t="shared" si="0"/>
        <v>OK</v>
      </c>
      <c r="U38" s="29"/>
      <c r="V38" s="34"/>
      <c r="W38" s="30"/>
      <c r="X38" s="31"/>
      <c r="Y38" s="31"/>
      <c r="Z38" s="33"/>
      <c r="AA38" s="32"/>
      <c r="AB38" s="30"/>
      <c r="AC38" s="30"/>
      <c r="AD38" s="30"/>
      <c r="AE38" s="30"/>
      <c r="AF38" s="30"/>
      <c r="AG38" s="31"/>
      <c r="AH38" s="31"/>
      <c r="AI38" s="31"/>
      <c r="AJ38" s="31"/>
      <c r="AK38" s="31"/>
      <c r="AL38" s="31"/>
    </row>
    <row r="39" spans="1:38" ht="39.950000000000003" customHeight="1" x14ac:dyDescent="0.25">
      <c r="A39" s="310"/>
      <c r="B39" s="312"/>
      <c r="C39" s="82">
        <v>64</v>
      </c>
      <c r="D39" s="90" t="s">
        <v>576</v>
      </c>
      <c r="E39" s="91" t="s">
        <v>515</v>
      </c>
      <c r="F39" s="85" t="s">
        <v>472</v>
      </c>
      <c r="G39" s="97" t="s">
        <v>606</v>
      </c>
      <c r="H39" s="238" t="s">
        <v>597</v>
      </c>
      <c r="I39" s="97">
        <v>33903017</v>
      </c>
      <c r="J39" s="101">
        <v>2771.79</v>
      </c>
      <c r="K39" s="153"/>
      <c r="L39" s="109">
        <f t="shared" si="1"/>
        <v>0</v>
      </c>
      <c r="M39" s="109">
        <f t="shared" si="2"/>
        <v>0</v>
      </c>
      <c r="N39" s="120"/>
      <c r="O39" s="119">
        <f t="shared" si="3"/>
        <v>0</v>
      </c>
      <c r="P39" s="120"/>
      <c r="Q39" s="120"/>
      <c r="R39" s="120"/>
      <c r="S39" s="13">
        <f t="shared" si="4"/>
        <v>0</v>
      </c>
      <c r="T39" s="14" t="str">
        <f t="shared" si="0"/>
        <v>OK</v>
      </c>
      <c r="U39" s="29"/>
      <c r="V39" s="34"/>
      <c r="W39" s="30"/>
      <c r="X39" s="31"/>
      <c r="Y39" s="31"/>
      <c r="Z39" s="33"/>
      <c r="AA39" s="32"/>
      <c r="AB39" s="30"/>
      <c r="AC39" s="30"/>
      <c r="AD39" s="30"/>
      <c r="AE39" s="30"/>
      <c r="AF39" s="30"/>
      <c r="AG39" s="31"/>
      <c r="AH39" s="31"/>
      <c r="AI39" s="31"/>
      <c r="AJ39" s="31"/>
      <c r="AK39" s="31"/>
      <c r="AL39" s="31"/>
    </row>
    <row r="40" spans="1:38" ht="39.950000000000003" customHeight="1" x14ac:dyDescent="0.25">
      <c r="A40" s="310"/>
      <c r="B40" s="313"/>
      <c r="C40" s="82">
        <v>65</v>
      </c>
      <c r="D40" s="90" t="s">
        <v>577</v>
      </c>
      <c r="E40" s="91" t="s">
        <v>516</v>
      </c>
      <c r="F40" s="85" t="s">
        <v>472</v>
      </c>
      <c r="G40" s="97" t="s">
        <v>607</v>
      </c>
      <c r="H40" s="238" t="s">
        <v>597</v>
      </c>
      <c r="I40" s="97">
        <v>33903017</v>
      </c>
      <c r="J40" s="101">
        <v>1058.8599999999999</v>
      </c>
      <c r="K40" s="153"/>
      <c r="L40" s="109">
        <f t="shared" si="1"/>
        <v>0</v>
      </c>
      <c r="M40" s="109">
        <f t="shared" si="2"/>
        <v>0</v>
      </c>
      <c r="N40" s="120"/>
      <c r="O40" s="119">
        <f t="shared" si="3"/>
        <v>0</v>
      </c>
      <c r="P40" s="120"/>
      <c r="Q40" s="120"/>
      <c r="R40" s="120"/>
      <c r="S40" s="13">
        <f t="shared" si="4"/>
        <v>0</v>
      </c>
      <c r="T40" s="14" t="str">
        <f t="shared" si="0"/>
        <v>OK</v>
      </c>
      <c r="U40" s="29"/>
      <c r="V40" s="34"/>
      <c r="W40" s="30"/>
      <c r="X40" s="31"/>
      <c r="Y40" s="31"/>
      <c r="Z40" s="33"/>
      <c r="AA40" s="32"/>
      <c r="AB40" s="30"/>
      <c r="AC40" s="30"/>
      <c r="AD40" s="30"/>
      <c r="AE40" s="30"/>
      <c r="AF40" s="30"/>
      <c r="AG40" s="31"/>
      <c r="AH40" s="31"/>
      <c r="AI40" s="31"/>
      <c r="AJ40" s="31"/>
      <c r="AK40" s="31"/>
      <c r="AL40" s="31"/>
    </row>
    <row r="41" spans="1:38" ht="39.950000000000003" customHeight="1" x14ac:dyDescent="0.25">
      <c r="A41" s="75">
        <v>21</v>
      </c>
      <c r="B41" s="76" t="s">
        <v>517</v>
      </c>
      <c r="C41" s="77">
        <v>68</v>
      </c>
      <c r="D41" s="95" t="s">
        <v>578</v>
      </c>
      <c r="E41" s="94" t="s">
        <v>518</v>
      </c>
      <c r="F41" s="46" t="s">
        <v>519</v>
      </c>
      <c r="G41" s="54" t="s">
        <v>608</v>
      </c>
      <c r="H41" s="38" t="s">
        <v>597</v>
      </c>
      <c r="I41" s="54">
        <v>33903016</v>
      </c>
      <c r="J41" s="100">
        <v>56.81</v>
      </c>
      <c r="K41" s="153"/>
      <c r="L41" s="109">
        <f t="shared" si="1"/>
        <v>0</v>
      </c>
      <c r="M41" s="109">
        <f t="shared" si="2"/>
        <v>0</v>
      </c>
      <c r="N41" s="120"/>
      <c r="O41" s="119">
        <f t="shared" si="3"/>
        <v>0</v>
      </c>
      <c r="P41" s="120"/>
      <c r="Q41" s="120"/>
      <c r="R41" s="120"/>
      <c r="S41" s="13">
        <f t="shared" si="4"/>
        <v>0</v>
      </c>
      <c r="T41" s="14" t="str">
        <f t="shared" si="0"/>
        <v>OK</v>
      </c>
      <c r="U41" s="29"/>
      <c r="V41" s="34"/>
      <c r="W41" s="30"/>
      <c r="X41" s="31"/>
      <c r="Y41" s="31"/>
      <c r="Z41" s="33"/>
      <c r="AA41" s="32"/>
      <c r="AB41" s="30"/>
      <c r="AC41" s="30"/>
      <c r="AD41" s="30"/>
      <c r="AE41" s="30"/>
      <c r="AF41" s="30"/>
      <c r="AG41" s="31"/>
      <c r="AH41" s="31"/>
      <c r="AI41" s="31"/>
      <c r="AJ41" s="31"/>
      <c r="AK41" s="31"/>
      <c r="AL41" s="31"/>
    </row>
    <row r="42" spans="1:38" ht="39.950000000000003" customHeight="1" x14ac:dyDescent="0.25">
      <c r="A42" s="309">
        <v>23</v>
      </c>
      <c r="B42" s="311" t="s">
        <v>520</v>
      </c>
      <c r="C42" s="82">
        <v>75</v>
      </c>
      <c r="D42" s="83" t="s">
        <v>579</v>
      </c>
      <c r="E42" s="84" t="s">
        <v>521</v>
      </c>
      <c r="F42" s="85" t="s">
        <v>522</v>
      </c>
      <c r="G42" s="97" t="s">
        <v>609</v>
      </c>
      <c r="H42" s="238" t="s">
        <v>597</v>
      </c>
      <c r="I42" s="97">
        <v>33903017</v>
      </c>
      <c r="J42" s="101">
        <v>13.87</v>
      </c>
      <c r="K42" s="153"/>
      <c r="L42" s="109">
        <f t="shared" si="1"/>
        <v>0</v>
      </c>
      <c r="M42" s="109">
        <f t="shared" si="2"/>
        <v>0</v>
      </c>
      <c r="N42" s="120"/>
      <c r="O42" s="119">
        <f t="shared" si="3"/>
        <v>0</v>
      </c>
      <c r="P42" s="120"/>
      <c r="Q42" s="120"/>
      <c r="R42" s="120"/>
      <c r="S42" s="13">
        <f t="shared" si="4"/>
        <v>0</v>
      </c>
      <c r="T42" s="14" t="str">
        <f t="shared" si="0"/>
        <v>OK</v>
      </c>
      <c r="U42" s="29"/>
      <c r="V42" s="34"/>
      <c r="W42" s="30"/>
      <c r="X42" s="31"/>
      <c r="Y42" s="31"/>
      <c r="Z42" s="33"/>
      <c r="AA42" s="32"/>
      <c r="AB42" s="30"/>
      <c r="AC42" s="30"/>
      <c r="AD42" s="30"/>
      <c r="AE42" s="30"/>
      <c r="AF42" s="30"/>
      <c r="AG42" s="31"/>
      <c r="AH42" s="31"/>
      <c r="AI42" s="31"/>
      <c r="AJ42" s="31"/>
      <c r="AK42" s="31"/>
      <c r="AL42" s="31"/>
    </row>
    <row r="43" spans="1:38" ht="39.950000000000003" customHeight="1" x14ac:dyDescent="0.25">
      <c r="A43" s="310"/>
      <c r="B43" s="312"/>
      <c r="C43" s="82">
        <v>76</v>
      </c>
      <c r="D43" s="83" t="s">
        <v>580</v>
      </c>
      <c r="E43" s="84" t="s">
        <v>523</v>
      </c>
      <c r="F43" s="85" t="s">
        <v>524</v>
      </c>
      <c r="G43" s="97">
        <v>3816046</v>
      </c>
      <c r="H43" s="238" t="s">
        <v>597</v>
      </c>
      <c r="I43" s="97">
        <v>33903016</v>
      </c>
      <c r="J43" s="101">
        <v>24.91</v>
      </c>
      <c r="K43" s="153"/>
      <c r="L43" s="109">
        <f t="shared" si="1"/>
        <v>0</v>
      </c>
      <c r="M43" s="109">
        <f t="shared" si="2"/>
        <v>0</v>
      </c>
      <c r="N43" s="120"/>
      <c r="O43" s="119">
        <f t="shared" si="3"/>
        <v>0</v>
      </c>
      <c r="P43" s="120"/>
      <c r="Q43" s="120"/>
      <c r="R43" s="120"/>
      <c r="S43" s="13">
        <f t="shared" si="4"/>
        <v>0</v>
      </c>
      <c r="T43" s="14" t="str">
        <f t="shared" si="0"/>
        <v>OK</v>
      </c>
      <c r="U43" s="29"/>
      <c r="V43" s="34"/>
      <c r="W43" s="30"/>
      <c r="X43" s="31"/>
      <c r="Y43" s="31"/>
      <c r="Z43" s="33"/>
      <c r="AA43" s="32"/>
      <c r="AB43" s="30"/>
      <c r="AC43" s="30"/>
      <c r="AD43" s="30"/>
      <c r="AE43" s="30"/>
      <c r="AF43" s="30"/>
      <c r="AG43" s="31"/>
      <c r="AH43" s="31"/>
      <c r="AI43" s="31"/>
      <c r="AJ43" s="31"/>
      <c r="AK43" s="31"/>
      <c r="AL43" s="31"/>
    </row>
    <row r="44" spans="1:38" ht="39.950000000000003" customHeight="1" x14ac:dyDescent="0.25">
      <c r="A44" s="310"/>
      <c r="B44" s="313"/>
      <c r="C44" s="82">
        <v>77</v>
      </c>
      <c r="D44" s="83" t="s">
        <v>581</v>
      </c>
      <c r="E44" s="84" t="s">
        <v>523</v>
      </c>
      <c r="F44" s="85" t="s">
        <v>525</v>
      </c>
      <c r="G44" s="97">
        <v>36021004</v>
      </c>
      <c r="H44" s="238" t="s">
        <v>597</v>
      </c>
      <c r="I44" s="97">
        <v>33903011</v>
      </c>
      <c r="J44" s="101">
        <v>27.94</v>
      </c>
      <c r="K44" s="153"/>
      <c r="L44" s="109">
        <f t="shared" si="1"/>
        <v>0</v>
      </c>
      <c r="M44" s="109">
        <f t="shared" si="2"/>
        <v>0</v>
      </c>
      <c r="N44" s="120"/>
      <c r="O44" s="119">
        <f t="shared" si="3"/>
        <v>0</v>
      </c>
      <c r="P44" s="120"/>
      <c r="Q44" s="120"/>
      <c r="R44" s="120"/>
      <c r="S44" s="13">
        <f t="shared" si="4"/>
        <v>0</v>
      </c>
      <c r="T44" s="14" t="str">
        <f t="shared" si="0"/>
        <v>OK</v>
      </c>
      <c r="U44" s="29"/>
      <c r="V44" s="34"/>
      <c r="W44" s="30"/>
      <c r="X44" s="31"/>
      <c r="Y44" s="31"/>
      <c r="Z44" s="33"/>
      <c r="AA44" s="32"/>
      <c r="AB44" s="30"/>
      <c r="AC44" s="30"/>
      <c r="AD44" s="30"/>
      <c r="AE44" s="30"/>
      <c r="AF44" s="30"/>
      <c r="AG44" s="31"/>
      <c r="AH44" s="31"/>
      <c r="AI44" s="31"/>
      <c r="AJ44" s="31"/>
      <c r="AK44" s="31"/>
      <c r="AL44" s="31"/>
    </row>
    <row r="45" spans="1:38" ht="39.950000000000003" customHeight="1" x14ac:dyDescent="0.25">
      <c r="A45" s="75">
        <v>24</v>
      </c>
      <c r="B45" s="76" t="s">
        <v>526</v>
      </c>
      <c r="C45" s="77">
        <v>78</v>
      </c>
      <c r="D45" s="96" t="s">
        <v>582</v>
      </c>
      <c r="E45" s="68" t="s">
        <v>527</v>
      </c>
      <c r="F45" s="46" t="s">
        <v>522</v>
      </c>
      <c r="G45" s="54" t="s">
        <v>610</v>
      </c>
      <c r="H45" s="38" t="s">
        <v>597</v>
      </c>
      <c r="I45" s="54">
        <v>33903017</v>
      </c>
      <c r="J45" s="100">
        <v>250</v>
      </c>
      <c r="K45" s="153"/>
      <c r="L45" s="109">
        <f t="shared" si="1"/>
        <v>0</v>
      </c>
      <c r="M45" s="109">
        <f t="shared" si="2"/>
        <v>0</v>
      </c>
      <c r="N45" s="120"/>
      <c r="O45" s="119">
        <f t="shared" si="3"/>
        <v>0</v>
      </c>
      <c r="P45" s="120"/>
      <c r="Q45" s="120"/>
      <c r="R45" s="120"/>
      <c r="S45" s="13">
        <f t="shared" si="4"/>
        <v>0</v>
      </c>
      <c r="T45" s="14" t="str">
        <f t="shared" si="0"/>
        <v>OK</v>
      </c>
      <c r="U45" s="29"/>
      <c r="V45" s="34"/>
      <c r="W45" s="30"/>
      <c r="X45" s="31"/>
      <c r="Y45" s="31"/>
      <c r="Z45" s="33"/>
      <c r="AA45" s="32"/>
      <c r="AB45" s="30"/>
      <c r="AC45" s="30"/>
      <c r="AD45" s="30"/>
      <c r="AE45" s="30"/>
      <c r="AF45" s="30"/>
      <c r="AG45" s="31"/>
      <c r="AH45" s="31"/>
      <c r="AI45" s="31"/>
      <c r="AJ45" s="31"/>
      <c r="AK45" s="31"/>
      <c r="AL45" s="31"/>
    </row>
    <row r="46" spans="1:38" ht="39.950000000000003" customHeight="1" x14ac:dyDescent="0.25">
      <c r="A46" s="309">
        <v>30</v>
      </c>
      <c r="B46" s="311" t="s">
        <v>528</v>
      </c>
      <c r="C46" s="82">
        <v>84</v>
      </c>
      <c r="D46" s="92" t="s">
        <v>583</v>
      </c>
      <c r="E46" s="91" t="s">
        <v>529</v>
      </c>
      <c r="F46" s="85" t="s">
        <v>530</v>
      </c>
      <c r="G46" s="97" t="s">
        <v>611</v>
      </c>
      <c r="H46" s="238" t="s">
        <v>597</v>
      </c>
      <c r="I46" s="97">
        <v>33903017</v>
      </c>
      <c r="J46" s="101">
        <v>1357.6</v>
      </c>
      <c r="K46" s="153"/>
      <c r="L46" s="109">
        <f t="shared" si="1"/>
        <v>0</v>
      </c>
      <c r="M46" s="109">
        <f t="shared" si="2"/>
        <v>0</v>
      </c>
      <c r="N46" s="120"/>
      <c r="O46" s="119">
        <f t="shared" si="3"/>
        <v>0</v>
      </c>
      <c r="P46" s="120"/>
      <c r="Q46" s="120"/>
      <c r="R46" s="120"/>
      <c r="S46" s="13">
        <f t="shared" si="4"/>
        <v>0</v>
      </c>
      <c r="T46" s="14" t="str">
        <f t="shared" si="0"/>
        <v>OK</v>
      </c>
      <c r="U46" s="29"/>
      <c r="V46" s="34"/>
      <c r="W46" s="30"/>
      <c r="X46" s="31"/>
      <c r="Y46" s="31"/>
      <c r="Z46" s="33"/>
      <c r="AA46" s="32"/>
      <c r="AB46" s="30"/>
      <c r="AC46" s="30"/>
      <c r="AD46" s="30"/>
      <c r="AE46" s="30"/>
      <c r="AF46" s="30"/>
      <c r="AG46" s="31"/>
      <c r="AH46" s="31"/>
      <c r="AI46" s="31"/>
      <c r="AJ46" s="31"/>
      <c r="AK46" s="31"/>
      <c r="AL46" s="31"/>
    </row>
    <row r="47" spans="1:38" ht="39.950000000000003" customHeight="1" x14ac:dyDescent="0.25">
      <c r="A47" s="310"/>
      <c r="B47" s="312"/>
      <c r="C47" s="82">
        <v>85</v>
      </c>
      <c r="D47" s="92" t="s">
        <v>584</v>
      </c>
      <c r="E47" s="91" t="s">
        <v>529</v>
      </c>
      <c r="F47" s="85" t="s">
        <v>530</v>
      </c>
      <c r="G47" s="97" t="s">
        <v>611</v>
      </c>
      <c r="H47" s="238" t="s">
        <v>597</v>
      </c>
      <c r="I47" s="97">
        <v>33903017</v>
      </c>
      <c r="J47" s="101">
        <v>1413.46</v>
      </c>
      <c r="K47" s="153"/>
      <c r="L47" s="109">
        <f t="shared" si="1"/>
        <v>0</v>
      </c>
      <c r="M47" s="109">
        <f t="shared" si="2"/>
        <v>0</v>
      </c>
      <c r="N47" s="120"/>
      <c r="O47" s="119">
        <f t="shared" si="3"/>
        <v>0</v>
      </c>
      <c r="P47" s="120"/>
      <c r="Q47" s="120"/>
      <c r="R47" s="120"/>
      <c r="S47" s="13">
        <f t="shared" si="4"/>
        <v>0</v>
      </c>
      <c r="T47" s="14" t="str">
        <f t="shared" si="0"/>
        <v>OK</v>
      </c>
      <c r="U47" s="29"/>
      <c r="V47" s="34"/>
      <c r="W47" s="30"/>
      <c r="X47" s="31"/>
      <c r="Y47" s="31"/>
      <c r="Z47" s="33"/>
      <c r="AA47" s="32"/>
      <c r="AB47" s="30"/>
      <c r="AC47" s="30"/>
      <c r="AD47" s="30"/>
      <c r="AE47" s="30"/>
      <c r="AF47" s="30"/>
      <c r="AG47" s="31"/>
      <c r="AH47" s="31"/>
      <c r="AI47" s="31"/>
      <c r="AJ47" s="31"/>
      <c r="AK47" s="31"/>
      <c r="AL47" s="31"/>
    </row>
    <row r="48" spans="1:38" ht="39.950000000000003" customHeight="1" x14ac:dyDescent="0.25">
      <c r="A48" s="310"/>
      <c r="B48" s="312"/>
      <c r="C48" s="82">
        <v>86</v>
      </c>
      <c r="D48" s="92" t="s">
        <v>585</v>
      </c>
      <c r="E48" s="91" t="s">
        <v>529</v>
      </c>
      <c r="F48" s="85" t="s">
        <v>530</v>
      </c>
      <c r="G48" s="97" t="s">
        <v>611</v>
      </c>
      <c r="H48" s="238" t="s">
        <v>597</v>
      </c>
      <c r="I48" s="97">
        <v>33903017</v>
      </c>
      <c r="J48" s="101">
        <v>1452.36</v>
      </c>
      <c r="K48" s="153"/>
      <c r="L48" s="109">
        <f t="shared" si="1"/>
        <v>0</v>
      </c>
      <c r="M48" s="109">
        <f t="shared" si="2"/>
        <v>0</v>
      </c>
      <c r="N48" s="120"/>
      <c r="O48" s="119">
        <f t="shared" si="3"/>
        <v>0</v>
      </c>
      <c r="P48" s="120"/>
      <c r="Q48" s="120"/>
      <c r="R48" s="120"/>
      <c r="S48" s="13">
        <f t="shared" si="4"/>
        <v>0</v>
      </c>
      <c r="T48" s="14" t="str">
        <f t="shared" si="0"/>
        <v>OK</v>
      </c>
      <c r="U48" s="29"/>
      <c r="V48" s="34"/>
      <c r="W48" s="30"/>
      <c r="X48" s="31"/>
      <c r="Y48" s="31"/>
      <c r="Z48" s="33"/>
      <c r="AA48" s="32"/>
      <c r="AB48" s="30"/>
      <c r="AC48" s="30"/>
      <c r="AD48" s="30"/>
      <c r="AE48" s="30"/>
      <c r="AF48" s="30"/>
      <c r="AG48" s="31"/>
      <c r="AH48" s="31"/>
      <c r="AI48" s="31"/>
      <c r="AJ48" s="31"/>
      <c r="AK48" s="31"/>
      <c r="AL48" s="31"/>
    </row>
    <row r="49" spans="1:38" ht="39.950000000000003" customHeight="1" x14ac:dyDescent="0.25">
      <c r="A49" s="310"/>
      <c r="B49" s="313"/>
      <c r="C49" s="82">
        <v>87</v>
      </c>
      <c r="D49" s="92" t="s">
        <v>586</v>
      </c>
      <c r="E49" s="91" t="s">
        <v>529</v>
      </c>
      <c r="F49" s="85" t="s">
        <v>530</v>
      </c>
      <c r="G49" s="97" t="s">
        <v>611</v>
      </c>
      <c r="H49" s="238" t="s">
        <v>597</v>
      </c>
      <c r="I49" s="97">
        <v>33903017</v>
      </c>
      <c r="J49" s="101">
        <v>1462.34</v>
      </c>
      <c r="K49" s="153"/>
      <c r="L49" s="109">
        <f t="shared" si="1"/>
        <v>0</v>
      </c>
      <c r="M49" s="109">
        <f t="shared" si="2"/>
        <v>0</v>
      </c>
      <c r="N49" s="120"/>
      <c r="O49" s="119">
        <f t="shared" si="3"/>
        <v>0</v>
      </c>
      <c r="P49" s="120"/>
      <c r="Q49" s="120"/>
      <c r="R49" s="120"/>
      <c r="S49" s="13">
        <f t="shared" si="4"/>
        <v>0</v>
      </c>
      <c r="T49" s="14" t="str">
        <f t="shared" si="0"/>
        <v>OK</v>
      </c>
      <c r="U49" s="29"/>
      <c r="V49" s="34"/>
      <c r="W49" s="30"/>
      <c r="X49" s="31"/>
      <c r="Y49" s="31"/>
      <c r="Z49" s="33"/>
      <c r="AA49" s="32"/>
      <c r="AB49" s="30"/>
      <c r="AC49" s="30"/>
      <c r="AD49" s="30"/>
      <c r="AE49" s="30"/>
      <c r="AF49" s="30"/>
      <c r="AG49" s="31"/>
      <c r="AH49" s="31"/>
      <c r="AI49" s="31"/>
      <c r="AJ49" s="31"/>
      <c r="AK49" s="31"/>
      <c r="AL49" s="31"/>
    </row>
    <row r="50" spans="1:38" ht="39.950000000000003" customHeight="1" x14ac:dyDescent="0.25">
      <c r="A50" s="305">
        <v>32</v>
      </c>
      <c r="B50" s="307" t="s">
        <v>532</v>
      </c>
      <c r="C50" s="77">
        <v>89</v>
      </c>
      <c r="D50" s="95" t="s">
        <v>587</v>
      </c>
      <c r="E50" s="94" t="s">
        <v>533</v>
      </c>
      <c r="F50" s="46" t="s">
        <v>531</v>
      </c>
      <c r="G50" s="54" t="s">
        <v>612</v>
      </c>
      <c r="H50" s="38" t="s">
        <v>597</v>
      </c>
      <c r="I50" s="54">
        <v>33903041</v>
      </c>
      <c r="J50" s="100">
        <v>68.25</v>
      </c>
      <c r="K50" s="153"/>
      <c r="L50" s="109">
        <f t="shared" si="1"/>
        <v>0</v>
      </c>
      <c r="M50" s="109">
        <f t="shared" si="2"/>
        <v>0</v>
      </c>
      <c r="N50" s="120"/>
      <c r="O50" s="119">
        <f t="shared" si="3"/>
        <v>0</v>
      </c>
      <c r="P50" s="120"/>
      <c r="Q50" s="120"/>
      <c r="R50" s="120"/>
      <c r="S50" s="13">
        <f t="shared" si="4"/>
        <v>0</v>
      </c>
      <c r="T50" s="14" t="str">
        <f t="shared" si="0"/>
        <v>OK</v>
      </c>
      <c r="U50" s="29"/>
      <c r="V50" s="34"/>
      <c r="W50" s="30"/>
      <c r="X50" s="31"/>
      <c r="Y50" s="31"/>
      <c r="Z50" s="33"/>
      <c r="AA50" s="32"/>
      <c r="AB50" s="30"/>
      <c r="AC50" s="30"/>
      <c r="AD50" s="30"/>
      <c r="AE50" s="30"/>
      <c r="AF50" s="30"/>
      <c r="AG50" s="31"/>
      <c r="AH50" s="31"/>
      <c r="AI50" s="31"/>
      <c r="AJ50" s="31"/>
      <c r="AK50" s="31"/>
      <c r="AL50" s="31"/>
    </row>
    <row r="51" spans="1:38" ht="39.950000000000003" customHeight="1" x14ac:dyDescent="0.25">
      <c r="A51" s="315"/>
      <c r="B51" s="314"/>
      <c r="C51" s="77">
        <v>90</v>
      </c>
      <c r="D51" s="95" t="s">
        <v>588</v>
      </c>
      <c r="E51" s="94" t="s">
        <v>534</v>
      </c>
      <c r="F51" s="46" t="s">
        <v>531</v>
      </c>
      <c r="G51" s="54" t="s">
        <v>612</v>
      </c>
      <c r="H51" s="38" t="s">
        <v>597</v>
      </c>
      <c r="I51" s="54">
        <v>33903041</v>
      </c>
      <c r="J51" s="100">
        <v>72.45</v>
      </c>
      <c r="K51" s="153"/>
      <c r="L51" s="109">
        <f t="shared" si="1"/>
        <v>0</v>
      </c>
      <c r="M51" s="109">
        <f t="shared" si="2"/>
        <v>0</v>
      </c>
      <c r="N51" s="120"/>
      <c r="O51" s="119">
        <f t="shared" si="3"/>
        <v>0</v>
      </c>
      <c r="P51" s="120"/>
      <c r="Q51" s="120"/>
      <c r="R51" s="120"/>
      <c r="S51" s="13">
        <f t="shared" si="4"/>
        <v>0</v>
      </c>
      <c r="T51" s="14" t="str">
        <f t="shared" si="0"/>
        <v>OK</v>
      </c>
      <c r="U51" s="29"/>
      <c r="V51" s="34"/>
      <c r="W51" s="30"/>
      <c r="X51" s="31"/>
      <c r="Y51" s="31"/>
      <c r="Z51" s="33"/>
      <c r="AA51" s="32"/>
      <c r="AB51" s="30"/>
      <c r="AC51" s="30"/>
      <c r="AD51" s="30"/>
      <c r="AE51" s="30"/>
      <c r="AF51" s="30"/>
      <c r="AG51" s="31"/>
      <c r="AH51" s="31"/>
      <c r="AI51" s="31"/>
      <c r="AJ51" s="31"/>
      <c r="AK51" s="31"/>
      <c r="AL51" s="31"/>
    </row>
    <row r="52" spans="1:38" ht="39.950000000000003" customHeight="1" x14ac:dyDescent="0.25">
      <c r="A52" s="315"/>
      <c r="B52" s="314"/>
      <c r="C52" s="77">
        <v>91</v>
      </c>
      <c r="D52" s="95" t="s">
        <v>589</v>
      </c>
      <c r="E52" s="94" t="s">
        <v>535</v>
      </c>
      <c r="F52" s="46" t="s">
        <v>531</v>
      </c>
      <c r="G52" s="54" t="s">
        <v>612</v>
      </c>
      <c r="H52" s="38" t="s">
        <v>597</v>
      </c>
      <c r="I52" s="54">
        <v>33903041</v>
      </c>
      <c r="J52" s="100">
        <v>71.400000000000006</v>
      </c>
      <c r="K52" s="153"/>
      <c r="L52" s="109">
        <f t="shared" si="1"/>
        <v>0</v>
      </c>
      <c r="M52" s="109">
        <f t="shared" si="2"/>
        <v>0</v>
      </c>
      <c r="N52" s="120"/>
      <c r="O52" s="119">
        <f t="shared" si="3"/>
        <v>0</v>
      </c>
      <c r="P52" s="120"/>
      <c r="Q52" s="120"/>
      <c r="R52" s="120"/>
      <c r="S52" s="13">
        <f t="shared" si="4"/>
        <v>0</v>
      </c>
      <c r="T52" s="14" t="str">
        <f t="shared" si="0"/>
        <v>OK</v>
      </c>
      <c r="U52" s="29"/>
      <c r="V52" s="34"/>
      <c r="W52" s="30"/>
      <c r="X52" s="31"/>
      <c r="Y52" s="31"/>
      <c r="Z52" s="33"/>
      <c r="AA52" s="32"/>
      <c r="AB52" s="30"/>
      <c r="AC52" s="30"/>
      <c r="AD52" s="30"/>
      <c r="AE52" s="30"/>
      <c r="AF52" s="30"/>
      <c r="AG52" s="31"/>
      <c r="AH52" s="31"/>
      <c r="AI52" s="31"/>
      <c r="AJ52" s="31"/>
      <c r="AK52" s="31"/>
      <c r="AL52" s="31"/>
    </row>
    <row r="53" spans="1:38" ht="39.950000000000003" customHeight="1" x14ac:dyDescent="0.25">
      <c r="A53" s="315"/>
      <c r="B53" s="314"/>
      <c r="C53" s="77">
        <v>92</v>
      </c>
      <c r="D53" s="95" t="s">
        <v>590</v>
      </c>
      <c r="E53" s="94" t="s">
        <v>536</v>
      </c>
      <c r="F53" s="46" t="s">
        <v>531</v>
      </c>
      <c r="G53" s="54" t="s">
        <v>612</v>
      </c>
      <c r="H53" s="38" t="s">
        <v>597</v>
      </c>
      <c r="I53" s="54">
        <v>33903041</v>
      </c>
      <c r="J53" s="100">
        <v>99.75</v>
      </c>
      <c r="K53" s="153"/>
      <c r="L53" s="109">
        <f t="shared" si="1"/>
        <v>0</v>
      </c>
      <c r="M53" s="109">
        <f t="shared" si="2"/>
        <v>0</v>
      </c>
      <c r="N53" s="120"/>
      <c r="O53" s="119">
        <f t="shared" si="3"/>
        <v>0</v>
      </c>
      <c r="P53" s="120"/>
      <c r="Q53" s="120"/>
      <c r="R53" s="120"/>
      <c r="S53" s="13">
        <f t="shared" si="4"/>
        <v>0</v>
      </c>
      <c r="T53" s="14" t="str">
        <f t="shared" si="0"/>
        <v>OK</v>
      </c>
      <c r="U53" s="29"/>
      <c r="V53" s="34"/>
      <c r="W53" s="30"/>
      <c r="X53" s="31"/>
      <c r="Y53" s="31"/>
      <c r="Z53" s="33"/>
      <c r="AA53" s="32"/>
      <c r="AB53" s="30"/>
      <c r="AC53" s="30"/>
      <c r="AD53" s="30"/>
      <c r="AE53" s="30"/>
      <c r="AF53" s="30"/>
      <c r="AG53" s="31"/>
      <c r="AH53" s="31"/>
      <c r="AI53" s="31"/>
      <c r="AJ53" s="31"/>
      <c r="AK53" s="31"/>
      <c r="AL53" s="31"/>
    </row>
    <row r="54" spans="1:38" ht="39.950000000000003" customHeight="1" x14ac:dyDescent="0.25">
      <c r="A54" s="315"/>
      <c r="B54" s="314"/>
      <c r="C54" s="77">
        <v>93</v>
      </c>
      <c r="D54" s="95" t="s">
        <v>591</v>
      </c>
      <c r="E54" s="94" t="s">
        <v>537</v>
      </c>
      <c r="F54" s="46" t="s">
        <v>531</v>
      </c>
      <c r="G54" s="54" t="s">
        <v>612</v>
      </c>
      <c r="H54" s="38" t="s">
        <v>597</v>
      </c>
      <c r="I54" s="54">
        <v>33903041</v>
      </c>
      <c r="J54" s="100">
        <v>136.5</v>
      </c>
      <c r="K54" s="153"/>
      <c r="L54" s="109">
        <f t="shared" si="1"/>
        <v>0</v>
      </c>
      <c r="M54" s="109">
        <f t="shared" si="2"/>
        <v>0</v>
      </c>
      <c r="N54" s="120"/>
      <c r="O54" s="119">
        <f t="shared" si="3"/>
        <v>0</v>
      </c>
      <c r="P54" s="120"/>
      <c r="Q54" s="120"/>
      <c r="R54" s="120"/>
      <c r="S54" s="13">
        <f t="shared" si="4"/>
        <v>0</v>
      </c>
      <c r="T54" s="14" t="str">
        <f t="shared" si="0"/>
        <v>OK</v>
      </c>
      <c r="U54" s="29"/>
      <c r="V54" s="34"/>
      <c r="W54" s="30"/>
      <c r="X54" s="31"/>
      <c r="Y54" s="31"/>
      <c r="Z54" s="33"/>
      <c r="AA54" s="32"/>
      <c r="AB54" s="30"/>
      <c r="AC54" s="30"/>
      <c r="AD54" s="30"/>
      <c r="AE54" s="30"/>
      <c r="AF54" s="30"/>
      <c r="AG54" s="31"/>
      <c r="AH54" s="31"/>
      <c r="AI54" s="31"/>
      <c r="AJ54" s="31"/>
      <c r="AK54" s="31"/>
      <c r="AL54" s="31"/>
    </row>
    <row r="55" spans="1:38" ht="39.950000000000003" customHeight="1" x14ac:dyDescent="0.25">
      <c r="A55" s="315"/>
      <c r="B55" s="314"/>
      <c r="C55" s="77">
        <v>94</v>
      </c>
      <c r="D55" s="95" t="s">
        <v>592</v>
      </c>
      <c r="E55" s="94" t="s">
        <v>534</v>
      </c>
      <c r="F55" s="46" t="s">
        <v>531</v>
      </c>
      <c r="G55" s="54" t="s">
        <v>612</v>
      </c>
      <c r="H55" s="38" t="s">
        <v>597</v>
      </c>
      <c r="I55" s="54">
        <v>33903041</v>
      </c>
      <c r="J55" s="100">
        <v>72.45</v>
      </c>
      <c r="K55" s="153"/>
      <c r="L55" s="109">
        <f t="shared" si="1"/>
        <v>0</v>
      </c>
      <c r="M55" s="109">
        <f t="shared" si="2"/>
        <v>0</v>
      </c>
      <c r="N55" s="120"/>
      <c r="O55" s="119">
        <f t="shared" si="3"/>
        <v>0</v>
      </c>
      <c r="P55" s="120"/>
      <c r="Q55" s="120"/>
      <c r="R55" s="120"/>
      <c r="S55" s="13">
        <f t="shared" si="4"/>
        <v>0</v>
      </c>
      <c r="T55" s="14" t="str">
        <f t="shared" si="0"/>
        <v>OK</v>
      </c>
      <c r="U55" s="29"/>
      <c r="V55" s="34"/>
      <c r="W55" s="30"/>
      <c r="X55" s="31"/>
      <c r="Y55" s="31"/>
      <c r="Z55" s="33"/>
      <c r="AA55" s="32"/>
      <c r="AB55" s="30"/>
      <c r="AC55" s="30"/>
      <c r="AD55" s="30"/>
      <c r="AE55" s="30"/>
      <c r="AF55" s="30"/>
      <c r="AG55" s="31"/>
      <c r="AH55" s="31"/>
      <c r="AI55" s="31"/>
      <c r="AJ55" s="31"/>
      <c r="AK55" s="31"/>
      <c r="AL55" s="31"/>
    </row>
    <row r="56" spans="1:38" ht="39.950000000000003" customHeight="1" x14ac:dyDescent="0.25">
      <c r="A56" s="315"/>
      <c r="B56" s="314"/>
      <c r="C56" s="77">
        <v>95</v>
      </c>
      <c r="D56" s="95" t="s">
        <v>593</v>
      </c>
      <c r="E56" s="94" t="s">
        <v>535</v>
      </c>
      <c r="F56" s="46" t="s">
        <v>531</v>
      </c>
      <c r="G56" s="54" t="s">
        <v>612</v>
      </c>
      <c r="H56" s="38" t="s">
        <v>597</v>
      </c>
      <c r="I56" s="54">
        <v>33903041</v>
      </c>
      <c r="J56" s="100">
        <v>71.400000000000006</v>
      </c>
      <c r="K56" s="153"/>
      <c r="L56" s="109">
        <f t="shared" si="1"/>
        <v>0</v>
      </c>
      <c r="M56" s="109">
        <f t="shared" si="2"/>
        <v>0</v>
      </c>
      <c r="N56" s="120"/>
      <c r="O56" s="119">
        <f t="shared" si="3"/>
        <v>0</v>
      </c>
      <c r="P56" s="120"/>
      <c r="Q56" s="120"/>
      <c r="R56" s="120"/>
      <c r="S56" s="13">
        <f t="shared" si="4"/>
        <v>0</v>
      </c>
      <c r="T56" s="14" t="str">
        <f t="shared" si="0"/>
        <v>OK</v>
      </c>
      <c r="U56" s="29"/>
      <c r="V56" s="34"/>
      <c r="W56" s="30"/>
      <c r="X56" s="31"/>
      <c r="Y56" s="31"/>
      <c r="Z56" s="33"/>
      <c r="AA56" s="32"/>
      <c r="AB56" s="30"/>
      <c r="AC56" s="30"/>
      <c r="AD56" s="30"/>
      <c r="AE56" s="30"/>
      <c r="AF56" s="30"/>
      <c r="AG56" s="31"/>
      <c r="AH56" s="31"/>
      <c r="AI56" s="31"/>
      <c r="AJ56" s="31"/>
      <c r="AK56" s="31"/>
      <c r="AL56" s="31"/>
    </row>
    <row r="57" spans="1:38" ht="39.950000000000003" customHeight="1" x14ac:dyDescent="0.25">
      <c r="A57" s="315"/>
      <c r="B57" s="308"/>
      <c r="C57" s="77">
        <v>96</v>
      </c>
      <c r="D57" s="67" t="s">
        <v>594</v>
      </c>
      <c r="E57" s="68" t="s">
        <v>537</v>
      </c>
      <c r="F57" s="46" t="s">
        <v>531</v>
      </c>
      <c r="G57" s="54" t="s">
        <v>612</v>
      </c>
      <c r="H57" s="38" t="s">
        <v>597</v>
      </c>
      <c r="I57" s="54">
        <v>33903041</v>
      </c>
      <c r="J57" s="100">
        <v>136.5</v>
      </c>
      <c r="K57" s="153"/>
      <c r="L57" s="109">
        <f t="shared" si="1"/>
        <v>0</v>
      </c>
      <c r="M57" s="109">
        <f t="shared" si="2"/>
        <v>0</v>
      </c>
      <c r="N57" s="120"/>
      <c r="O57" s="119">
        <f t="shared" si="3"/>
        <v>0</v>
      </c>
      <c r="P57" s="120"/>
      <c r="Q57" s="120"/>
      <c r="R57" s="120"/>
      <c r="S57" s="13">
        <f t="shared" si="4"/>
        <v>0</v>
      </c>
      <c r="T57" s="14" t="str">
        <f t="shared" si="0"/>
        <v>OK</v>
      </c>
      <c r="U57" s="29"/>
      <c r="V57" s="34"/>
      <c r="W57" s="30"/>
      <c r="X57" s="31"/>
      <c r="Y57" s="31"/>
      <c r="Z57" s="33"/>
      <c r="AA57" s="32"/>
      <c r="AB57" s="30"/>
      <c r="AC57" s="30"/>
      <c r="AD57" s="30"/>
      <c r="AE57" s="30"/>
      <c r="AF57" s="30"/>
      <c r="AG57" s="31"/>
      <c r="AH57" s="31"/>
      <c r="AI57" s="31"/>
      <c r="AJ57" s="31"/>
      <c r="AK57" s="31"/>
      <c r="AL57" s="31"/>
    </row>
    <row r="58" spans="1:38" ht="39.950000000000003" customHeight="1" x14ac:dyDescent="0.25">
      <c r="A58" s="80">
        <v>36</v>
      </c>
      <c r="B58" s="81" t="s">
        <v>538</v>
      </c>
      <c r="C58" s="82">
        <v>101</v>
      </c>
      <c r="D58" s="86" t="s">
        <v>595</v>
      </c>
      <c r="E58" s="87" t="s">
        <v>539</v>
      </c>
      <c r="F58" s="85" t="s">
        <v>540</v>
      </c>
      <c r="G58" s="97" t="s">
        <v>613</v>
      </c>
      <c r="H58" s="238" t="s">
        <v>597</v>
      </c>
      <c r="I58" s="97">
        <v>33903035</v>
      </c>
      <c r="J58" s="101">
        <v>204.7</v>
      </c>
      <c r="K58" s="153"/>
      <c r="L58" s="109">
        <f t="shared" si="1"/>
        <v>0</v>
      </c>
      <c r="M58" s="109">
        <f t="shared" si="2"/>
        <v>0</v>
      </c>
      <c r="N58" s="120"/>
      <c r="O58" s="119">
        <f t="shared" si="3"/>
        <v>0</v>
      </c>
      <c r="P58" s="120"/>
      <c r="Q58" s="120"/>
      <c r="R58" s="120"/>
      <c r="S58" s="13">
        <f t="shared" si="4"/>
        <v>0</v>
      </c>
      <c r="T58" s="14" t="str">
        <f t="shared" si="0"/>
        <v>OK</v>
      </c>
      <c r="U58" s="29"/>
      <c r="V58" s="34"/>
      <c r="W58" s="30"/>
      <c r="X58" s="31"/>
      <c r="Y58" s="31"/>
      <c r="Z58" s="33"/>
      <c r="AA58" s="32"/>
      <c r="AB58" s="30"/>
      <c r="AC58" s="30"/>
      <c r="AD58" s="30"/>
      <c r="AE58" s="30"/>
      <c r="AF58" s="30"/>
      <c r="AG58" s="31"/>
      <c r="AH58" s="31"/>
      <c r="AI58" s="31"/>
      <c r="AJ58" s="31"/>
      <c r="AK58" s="31"/>
      <c r="AL58" s="31"/>
    </row>
    <row r="59" spans="1:38" ht="39.950000000000003" customHeight="1" x14ac:dyDescent="0.25">
      <c r="K59" s="223">
        <f>SUM(K4:K58)</f>
        <v>10</v>
      </c>
      <c r="L59" s="223"/>
      <c r="M59" s="223"/>
      <c r="N59" s="223"/>
      <c r="O59" s="223"/>
      <c r="P59" s="223">
        <f t="shared" ref="P59:S59" si="5">SUM(P4:P58)</f>
        <v>0</v>
      </c>
      <c r="Q59" s="223">
        <f t="shared" si="5"/>
        <v>0</v>
      </c>
      <c r="R59" s="223">
        <f t="shared" si="5"/>
        <v>0</v>
      </c>
      <c r="S59" s="223">
        <f t="shared" si="5"/>
        <v>10</v>
      </c>
      <c r="U59" s="192">
        <f>SUMPRODUCT($J$4:$J$58,U4:U58)</f>
        <v>0</v>
      </c>
      <c r="V59" s="192">
        <f t="shared" ref="V59:AG59" si="6">SUMPRODUCT($J$4:$J$58,V4:V58)</f>
        <v>0</v>
      </c>
      <c r="W59" s="192">
        <f t="shared" si="6"/>
        <v>0</v>
      </c>
      <c r="X59" s="192">
        <f t="shared" si="6"/>
        <v>0</v>
      </c>
      <c r="Y59" s="192">
        <f t="shared" si="6"/>
        <v>0</v>
      </c>
      <c r="Z59" s="192">
        <f t="shared" si="6"/>
        <v>0</v>
      </c>
      <c r="AA59" s="192">
        <f t="shared" si="6"/>
        <v>0</v>
      </c>
      <c r="AB59" s="192">
        <f t="shared" si="6"/>
        <v>0</v>
      </c>
      <c r="AC59" s="192">
        <f t="shared" si="6"/>
        <v>0</v>
      </c>
      <c r="AD59" s="192">
        <f t="shared" si="6"/>
        <v>0</v>
      </c>
      <c r="AE59" s="192">
        <f t="shared" si="6"/>
        <v>0</v>
      </c>
      <c r="AF59" s="192">
        <f t="shared" si="6"/>
        <v>0</v>
      </c>
      <c r="AG59" s="192">
        <f t="shared" si="6"/>
        <v>0</v>
      </c>
      <c r="AH59" s="192">
        <f t="shared" ref="AH59" si="7">SUMPRODUCT($J$4:$J$58,AH4:AH58)</f>
        <v>0</v>
      </c>
      <c r="AI59" s="192">
        <f t="shared" ref="AI59" si="8">SUMPRODUCT($J$4:$J$58,AI4:AI58)</f>
        <v>0</v>
      </c>
      <c r="AJ59" s="192">
        <f t="shared" ref="AJ59" si="9">SUMPRODUCT($J$4:$J$58,AJ4:AJ58)</f>
        <v>0</v>
      </c>
      <c r="AK59" s="192">
        <f t="shared" ref="AK59" si="10">SUMPRODUCT($J$4:$J$58,AK4:AK58)</f>
        <v>0</v>
      </c>
      <c r="AL59" s="192">
        <f t="shared" ref="AL59" si="11">SUMPRODUCT($J$4:$J$58,AL4:AL58)</f>
        <v>0</v>
      </c>
    </row>
    <row r="60" spans="1:38" ht="39.950000000000003" customHeight="1" x14ac:dyDescent="0.25">
      <c r="K60" s="160">
        <f>SUMPRODUCT($J$4:$J$58,K4:K58)</f>
        <v>2850</v>
      </c>
      <c r="L60" s="160">
        <f t="shared" ref="L60:M60" si="12">SUMPRODUCT($J$4:$J$58,L4:L58)</f>
        <v>0</v>
      </c>
      <c r="M60" s="160">
        <f t="shared" si="12"/>
        <v>0</v>
      </c>
    </row>
  </sheetData>
  <mergeCells count="43">
    <mergeCell ref="A2:J2"/>
    <mergeCell ref="K2:T2"/>
    <mergeCell ref="A50:A57"/>
    <mergeCell ref="B50:B57"/>
    <mergeCell ref="A34:A40"/>
    <mergeCell ref="B34:B40"/>
    <mergeCell ref="A42:A44"/>
    <mergeCell ref="B42:B44"/>
    <mergeCell ref="A46:A49"/>
    <mergeCell ref="B46:B49"/>
    <mergeCell ref="A21:A23"/>
    <mergeCell ref="B21:B23"/>
    <mergeCell ref="A24:A26"/>
    <mergeCell ref="B24:B26"/>
    <mergeCell ref="A27:A33"/>
    <mergeCell ref="B27:B33"/>
    <mergeCell ref="A6:A7"/>
    <mergeCell ref="B6:B7"/>
    <mergeCell ref="A8:A16"/>
    <mergeCell ref="B8:B16"/>
    <mergeCell ref="A17:A19"/>
    <mergeCell ref="B17:B19"/>
    <mergeCell ref="A1:C1"/>
    <mergeCell ref="D1:J1"/>
    <mergeCell ref="K1:T1"/>
    <mergeCell ref="AL1:AL2"/>
    <mergeCell ref="AK1:AK2"/>
    <mergeCell ref="AH1:AH2"/>
    <mergeCell ref="AA1:AA2"/>
    <mergeCell ref="AI1:AI2"/>
    <mergeCell ref="AJ1:AJ2"/>
    <mergeCell ref="AB1:AB2"/>
    <mergeCell ref="AC1:AC2"/>
    <mergeCell ref="AD1:AD2"/>
    <mergeCell ref="AE1:AE2"/>
    <mergeCell ref="AF1:AF2"/>
    <mergeCell ref="AG1:AG2"/>
    <mergeCell ref="Z1:Z2"/>
    <mergeCell ref="Y1:Y2"/>
    <mergeCell ref="U1:U2"/>
    <mergeCell ref="V1:V2"/>
    <mergeCell ref="W1:W2"/>
    <mergeCell ref="X1:X2"/>
  </mergeCells>
  <conditionalFormatting sqref="U4:W58 AA4:AF58">
    <cfRule type="cellIs" dxfId="35" priority="1" stopIfTrue="1" operator="greaterThan">
      <formula>0</formula>
    </cfRule>
    <cfRule type="cellIs" dxfId="34" priority="2" stopIfTrue="1" operator="greaterThan">
      <formula>0</formula>
    </cfRule>
    <cfRule type="cellIs" dxfId="33" priority="3" stopIfTrue="1" operator="greaterThan">
      <formula>0</formula>
    </cfRule>
  </conditionalFormatting>
  <hyperlinks>
    <hyperlink ref="E499" r:id="rId1" display="https://www.havan.com.br/mangueira-para-gas-de-cozinha-glp-1-20m-durin-05207.html" xr:uid="{CF2E6E52-A2E3-4BE2-B9CC-63BBEA41C8F7}"/>
  </hyperlinks>
  <pageMargins left="0.511811024" right="0.511811024" top="0.78740157499999996" bottom="0.78740157499999996" header="0.31496062000000002" footer="0.3149606200000000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30EA1F-CB0F-4E77-A5DF-65C33D081FE8}">
  <sheetPr>
    <tabColor rgb="FFFF0000"/>
  </sheetPr>
  <dimension ref="A1:AD136"/>
  <sheetViews>
    <sheetView topLeftCell="A106" zoomScale="82" zoomScaleNormal="82" workbookViewId="0">
      <selection activeCell="D134" sqref="D134"/>
    </sheetView>
  </sheetViews>
  <sheetFormatPr defaultColWidth="9.7109375" defaultRowHeight="39.950000000000003" customHeight="1" x14ac:dyDescent="0.25"/>
  <cols>
    <col min="1" max="1" width="7" style="19" customWidth="1"/>
    <col min="2" max="2" width="38.5703125" style="1" customWidth="1"/>
    <col min="3" max="3" width="55.28515625" style="23" customWidth="1"/>
    <col min="4" max="4" width="34.85546875" style="24" bestFit="1" customWidth="1"/>
    <col min="5" max="5" width="19.42578125" style="24" customWidth="1"/>
    <col min="6" max="7" width="10" style="1" customWidth="1"/>
    <col min="8" max="8" width="16.7109375" style="1" customWidth="1"/>
    <col min="9" max="9" width="16.140625" style="17" bestFit="1" customWidth="1"/>
    <col min="10" max="10" width="13.85546875" style="4" customWidth="1"/>
    <col min="11" max="11" width="13.28515625" style="16" customWidth="1"/>
    <col min="12" max="12" width="12.5703125" style="5" customWidth="1"/>
    <col min="13" max="24" width="13.7109375" style="6" customWidth="1"/>
    <col min="25" max="30" width="13.7109375" style="2" customWidth="1"/>
    <col min="31" max="16384" width="9.7109375" style="2"/>
  </cols>
  <sheetData>
    <row r="1" spans="1:30" ht="39.950000000000003" customHeight="1" x14ac:dyDescent="0.25">
      <c r="A1" s="318" t="s">
        <v>20</v>
      </c>
      <c r="B1" s="318"/>
      <c r="C1" s="318" t="s">
        <v>21</v>
      </c>
      <c r="D1" s="318"/>
      <c r="E1" s="318"/>
      <c r="F1" s="318"/>
      <c r="G1" s="318"/>
      <c r="H1" s="318"/>
      <c r="I1" s="318"/>
      <c r="J1" s="296" t="s">
        <v>458</v>
      </c>
      <c r="K1" s="296"/>
      <c r="L1" s="296"/>
      <c r="M1" s="295" t="s">
        <v>22</v>
      </c>
      <c r="N1" s="295" t="s">
        <v>22</v>
      </c>
      <c r="O1" s="295" t="s">
        <v>22</v>
      </c>
      <c r="P1" s="295" t="s">
        <v>22</v>
      </c>
      <c r="Q1" s="295" t="s">
        <v>22</v>
      </c>
      <c r="R1" s="295" t="s">
        <v>22</v>
      </c>
      <c r="S1" s="295" t="s">
        <v>22</v>
      </c>
      <c r="T1" s="295" t="s">
        <v>22</v>
      </c>
      <c r="U1" s="295" t="s">
        <v>22</v>
      </c>
      <c r="V1" s="295" t="s">
        <v>22</v>
      </c>
      <c r="W1" s="295" t="s">
        <v>22</v>
      </c>
      <c r="X1" s="295" t="s">
        <v>22</v>
      </c>
      <c r="Y1" s="295" t="s">
        <v>22</v>
      </c>
      <c r="Z1" s="295" t="s">
        <v>22</v>
      </c>
      <c r="AA1" s="295" t="s">
        <v>22</v>
      </c>
      <c r="AB1" s="295" t="s">
        <v>22</v>
      </c>
      <c r="AC1" s="295" t="s">
        <v>22</v>
      </c>
      <c r="AD1" s="295" t="s">
        <v>22</v>
      </c>
    </row>
    <row r="2" spans="1:30" ht="39.950000000000003" customHeight="1" x14ac:dyDescent="0.25">
      <c r="A2" s="318" t="s">
        <v>5</v>
      </c>
      <c r="B2" s="318"/>
      <c r="C2" s="318"/>
      <c r="D2" s="318"/>
      <c r="E2" s="318"/>
      <c r="F2" s="318"/>
      <c r="G2" s="318"/>
      <c r="H2" s="318"/>
      <c r="I2" s="318"/>
      <c r="J2" s="318"/>
      <c r="K2" s="318"/>
      <c r="L2" s="318"/>
      <c r="M2" s="295"/>
      <c r="N2" s="295"/>
      <c r="O2" s="295"/>
      <c r="P2" s="295"/>
      <c r="Q2" s="295"/>
      <c r="R2" s="295"/>
      <c r="S2" s="295"/>
      <c r="T2" s="295"/>
      <c r="U2" s="295"/>
      <c r="V2" s="295"/>
      <c r="W2" s="295"/>
      <c r="X2" s="295"/>
      <c r="Y2" s="295"/>
      <c r="Z2" s="295"/>
      <c r="AA2" s="295"/>
      <c r="AB2" s="295"/>
      <c r="AC2" s="295"/>
      <c r="AD2" s="295"/>
    </row>
    <row r="3" spans="1:30" s="3" customFormat="1" ht="57.2" customHeight="1" x14ac:dyDescent="0.2">
      <c r="A3" s="20" t="s">
        <v>11</v>
      </c>
      <c r="B3" s="21" t="s">
        <v>6</v>
      </c>
      <c r="C3" s="20" t="s">
        <v>7</v>
      </c>
      <c r="D3" s="20" t="s">
        <v>16</v>
      </c>
      <c r="E3" s="21" t="s">
        <v>23</v>
      </c>
      <c r="F3" s="21" t="s">
        <v>24</v>
      </c>
      <c r="G3" s="21" t="s">
        <v>25</v>
      </c>
      <c r="H3" s="21" t="s">
        <v>8</v>
      </c>
      <c r="I3" s="22" t="s">
        <v>12</v>
      </c>
      <c r="J3" s="21" t="s">
        <v>13</v>
      </c>
      <c r="K3" s="25" t="s">
        <v>0</v>
      </c>
      <c r="L3" s="26" t="s">
        <v>2</v>
      </c>
      <c r="M3" s="28" t="s">
        <v>1</v>
      </c>
      <c r="N3" s="28" t="s">
        <v>1</v>
      </c>
      <c r="O3" s="28" t="s">
        <v>1</v>
      </c>
      <c r="P3" s="28" t="s">
        <v>1</v>
      </c>
      <c r="Q3" s="28" t="s">
        <v>1</v>
      </c>
      <c r="R3" s="28" t="s">
        <v>1</v>
      </c>
      <c r="S3" s="28" t="s">
        <v>1</v>
      </c>
      <c r="T3" s="28" t="s">
        <v>1</v>
      </c>
      <c r="U3" s="28" t="s">
        <v>1</v>
      </c>
      <c r="V3" s="28" t="s">
        <v>1</v>
      </c>
      <c r="W3" s="28" t="s">
        <v>1</v>
      </c>
      <c r="X3" s="28" t="s">
        <v>1</v>
      </c>
      <c r="Y3" s="28" t="s">
        <v>1</v>
      </c>
      <c r="Z3" s="28" t="s">
        <v>1</v>
      </c>
      <c r="AA3" s="28" t="s">
        <v>1</v>
      </c>
      <c r="AB3" s="28" t="s">
        <v>1</v>
      </c>
      <c r="AC3" s="28" t="s">
        <v>1</v>
      </c>
      <c r="AD3" s="28" t="s">
        <v>1</v>
      </c>
    </row>
    <row r="4" spans="1:30" ht="39.950000000000003" customHeight="1" x14ac:dyDescent="0.25">
      <c r="A4" s="39">
        <v>1</v>
      </c>
      <c r="B4" s="40" t="s">
        <v>26</v>
      </c>
      <c r="C4" s="44" t="s">
        <v>27</v>
      </c>
      <c r="D4" s="45" t="s">
        <v>28</v>
      </c>
      <c r="E4" s="43" t="s">
        <v>29</v>
      </c>
      <c r="F4" s="54">
        <v>117366023</v>
      </c>
      <c r="G4" s="38" t="s">
        <v>30</v>
      </c>
      <c r="H4" s="38">
        <v>33903035</v>
      </c>
      <c r="I4" s="27">
        <v>54</v>
      </c>
      <c r="J4" s="8"/>
      <c r="K4" s="13">
        <f t="shared" ref="K4:K67" si="0">J4-(SUM(M4:AD4))</f>
        <v>0</v>
      </c>
      <c r="L4" s="14" t="str">
        <f t="shared" ref="L4:L67" si="1">IF(K4&lt;0,"ATENÇÃO","OK")</f>
        <v>OK</v>
      </c>
      <c r="M4" s="30"/>
      <c r="N4" s="34"/>
      <c r="O4" s="30"/>
      <c r="P4" s="31"/>
      <c r="Q4" s="31"/>
      <c r="R4" s="31"/>
      <c r="S4" s="31"/>
      <c r="T4" s="30"/>
      <c r="U4" s="30"/>
      <c r="V4" s="30"/>
      <c r="W4" s="30"/>
      <c r="X4" s="30"/>
      <c r="Y4" s="31"/>
      <c r="Z4" s="31"/>
      <c r="AA4" s="31"/>
      <c r="AB4" s="31"/>
      <c r="AC4" s="31"/>
      <c r="AD4" s="31"/>
    </row>
    <row r="5" spans="1:30" ht="39.950000000000003" customHeight="1" x14ac:dyDescent="0.25">
      <c r="A5" s="39">
        <v>2</v>
      </c>
      <c r="B5" s="40" t="s">
        <v>31</v>
      </c>
      <c r="C5" s="44" t="s">
        <v>32</v>
      </c>
      <c r="D5" s="45" t="s">
        <v>33</v>
      </c>
      <c r="E5" s="37" t="s">
        <v>34</v>
      </c>
      <c r="F5" s="38" t="s">
        <v>35</v>
      </c>
      <c r="G5" s="38" t="s">
        <v>30</v>
      </c>
      <c r="H5" s="38">
        <v>33903029</v>
      </c>
      <c r="I5" s="27">
        <v>1262.5999999999999</v>
      </c>
      <c r="J5" s="8"/>
      <c r="K5" s="13">
        <f t="shared" si="0"/>
        <v>0</v>
      </c>
      <c r="L5" s="14" t="str">
        <f t="shared" si="1"/>
        <v>OK</v>
      </c>
      <c r="M5" s="30"/>
      <c r="N5" s="34"/>
      <c r="O5" s="30"/>
      <c r="P5" s="31"/>
      <c r="Q5" s="31"/>
      <c r="R5" s="31"/>
      <c r="S5" s="31"/>
      <c r="T5" s="30"/>
      <c r="U5" s="30"/>
      <c r="V5" s="30"/>
      <c r="W5" s="30"/>
      <c r="X5" s="30"/>
      <c r="Y5" s="31"/>
      <c r="Z5" s="31"/>
      <c r="AA5" s="31"/>
      <c r="AB5" s="31"/>
      <c r="AC5" s="31"/>
      <c r="AD5" s="31"/>
    </row>
    <row r="6" spans="1:30" ht="39.950000000000003" customHeight="1" x14ac:dyDescent="0.25">
      <c r="A6" s="39">
        <v>3</v>
      </c>
      <c r="B6" s="40" t="s">
        <v>36</v>
      </c>
      <c r="C6" s="44" t="s">
        <v>37</v>
      </c>
      <c r="D6" s="45" t="s">
        <v>38</v>
      </c>
      <c r="E6" s="43" t="s">
        <v>39</v>
      </c>
      <c r="F6" s="54">
        <v>79812016</v>
      </c>
      <c r="G6" s="38" t="s">
        <v>30</v>
      </c>
      <c r="H6" s="38">
        <v>33903017</v>
      </c>
      <c r="I6" s="27">
        <v>70.59</v>
      </c>
      <c r="J6" s="8"/>
      <c r="K6" s="13">
        <f t="shared" si="0"/>
        <v>0</v>
      </c>
      <c r="L6" s="14" t="str">
        <f t="shared" si="1"/>
        <v>OK</v>
      </c>
      <c r="M6" s="30"/>
      <c r="N6" s="34"/>
      <c r="O6" s="30"/>
      <c r="P6" s="31"/>
      <c r="Q6" s="31"/>
      <c r="R6" s="31"/>
      <c r="S6" s="31"/>
      <c r="T6" s="30"/>
      <c r="U6" s="30"/>
      <c r="V6" s="30"/>
      <c r="W6" s="30"/>
      <c r="X6" s="30"/>
      <c r="Y6" s="31"/>
      <c r="Z6" s="31"/>
      <c r="AA6" s="31"/>
      <c r="AB6" s="31"/>
      <c r="AC6" s="31"/>
      <c r="AD6" s="31"/>
    </row>
    <row r="7" spans="1:30" ht="39.950000000000003" customHeight="1" x14ac:dyDescent="0.25">
      <c r="A7" s="39">
        <v>4</v>
      </c>
      <c r="B7" s="40" t="s">
        <v>40</v>
      </c>
      <c r="C7" s="52" t="s">
        <v>41</v>
      </c>
      <c r="D7" s="53" t="s">
        <v>42</v>
      </c>
      <c r="E7" s="49">
        <v>2401</v>
      </c>
      <c r="F7" s="49" t="s">
        <v>43</v>
      </c>
      <c r="G7" s="38" t="s">
        <v>30</v>
      </c>
      <c r="H7" s="38" t="s">
        <v>44</v>
      </c>
      <c r="I7" s="27">
        <v>2050</v>
      </c>
      <c r="J7" s="8"/>
      <c r="K7" s="13">
        <f t="shared" si="0"/>
        <v>0</v>
      </c>
      <c r="L7" s="14" t="str">
        <f t="shared" si="1"/>
        <v>OK</v>
      </c>
      <c r="M7" s="30"/>
      <c r="N7" s="34"/>
      <c r="O7" s="30"/>
      <c r="P7" s="31"/>
      <c r="Q7" s="31"/>
      <c r="R7" s="31"/>
      <c r="S7" s="31"/>
      <c r="T7" s="30"/>
      <c r="U7" s="30"/>
      <c r="V7" s="30"/>
      <c r="W7" s="30"/>
      <c r="X7" s="30"/>
      <c r="Y7" s="31"/>
      <c r="Z7" s="31"/>
      <c r="AA7" s="31"/>
      <c r="AB7" s="31"/>
      <c r="AC7" s="31"/>
      <c r="AD7" s="31"/>
    </row>
    <row r="8" spans="1:30" ht="39.950000000000003" customHeight="1" x14ac:dyDescent="0.25">
      <c r="A8" s="39">
        <v>5</v>
      </c>
      <c r="B8" s="40" t="s">
        <v>36</v>
      </c>
      <c r="C8" s="44" t="s">
        <v>45</v>
      </c>
      <c r="D8" s="45" t="s">
        <v>46</v>
      </c>
      <c r="E8" s="46" t="s">
        <v>39</v>
      </c>
      <c r="F8" s="46" t="s">
        <v>47</v>
      </c>
      <c r="G8" s="38" t="s">
        <v>30</v>
      </c>
      <c r="H8" s="46" t="s">
        <v>44</v>
      </c>
      <c r="I8" s="27">
        <v>1426.25</v>
      </c>
      <c r="J8" s="8"/>
      <c r="K8" s="13">
        <f t="shared" si="0"/>
        <v>0</v>
      </c>
      <c r="L8" s="14" t="str">
        <f t="shared" si="1"/>
        <v>OK</v>
      </c>
      <c r="M8" s="30"/>
      <c r="N8" s="34"/>
      <c r="O8" s="30"/>
      <c r="P8" s="31"/>
      <c r="Q8" s="31"/>
      <c r="R8" s="31"/>
      <c r="S8" s="31"/>
      <c r="T8" s="30"/>
      <c r="U8" s="30"/>
      <c r="V8" s="30"/>
      <c r="W8" s="30"/>
      <c r="X8" s="30"/>
      <c r="Y8" s="31"/>
      <c r="Z8" s="31"/>
      <c r="AA8" s="31"/>
      <c r="AB8" s="31"/>
      <c r="AC8" s="31"/>
      <c r="AD8" s="31"/>
    </row>
    <row r="9" spans="1:30" ht="39.950000000000003" customHeight="1" x14ac:dyDescent="0.25">
      <c r="A9" s="39">
        <v>6</v>
      </c>
      <c r="B9" s="40" t="s">
        <v>48</v>
      </c>
      <c r="C9" s="50" t="s">
        <v>49</v>
      </c>
      <c r="D9" s="51" t="s">
        <v>50</v>
      </c>
      <c r="E9" s="43" t="s">
        <v>51</v>
      </c>
      <c r="F9" s="38" t="s">
        <v>52</v>
      </c>
      <c r="G9" s="38" t="s">
        <v>30</v>
      </c>
      <c r="H9" s="38">
        <v>33903030</v>
      </c>
      <c r="I9" s="27">
        <v>12556.89</v>
      </c>
      <c r="J9" s="8"/>
      <c r="K9" s="13">
        <f t="shared" si="0"/>
        <v>0</v>
      </c>
      <c r="L9" s="14" t="str">
        <f t="shared" si="1"/>
        <v>OK</v>
      </c>
      <c r="M9" s="30"/>
      <c r="N9" s="34"/>
      <c r="O9" s="30"/>
      <c r="P9" s="31"/>
      <c r="Q9" s="31"/>
      <c r="R9" s="31"/>
      <c r="S9" s="31"/>
      <c r="T9" s="30"/>
      <c r="U9" s="30"/>
      <c r="V9" s="30"/>
      <c r="W9" s="30"/>
      <c r="X9" s="30"/>
      <c r="Y9" s="31"/>
      <c r="Z9" s="31"/>
      <c r="AA9" s="31"/>
      <c r="AB9" s="31"/>
      <c r="AC9" s="31"/>
      <c r="AD9" s="31"/>
    </row>
    <row r="10" spans="1:30" ht="39.950000000000003" customHeight="1" x14ac:dyDescent="0.25">
      <c r="A10" s="39">
        <v>7</v>
      </c>
      <c r="B10" s="40" t="s">
        <v>31</v>
      </c>
      <c r="C10" s="50" t="s">
        <v>53</v>
      </c>
      <c r="D10" s="51" t="s">
        <v>54</v>
      </c>
      <c r="E10" s="43" t="s">
        <v>55</v>
      </c>
      <c r="F10" s="38" t="s">
        <v>56</v>
      </c>
      <c r="G10" s="38" t="s">
        <v>30</v>
      </c>
      <c r="H10" s="38">
        <v>44905233</v>
      </c>
      <c r="I10" s="27">
        <v>1170</v>
      </c>
      <c r="J10" s="8"/>
      <c r="K10" s="13">
        <f t="shared" si="0"/>
        <v>0</v>
      </c>
      <c r="L10" s="14" t="str">
        <f t="shared" si="1"/>
        <v>OK</v>
      </c>
      <c r="M10" s="30"/>
      <c r="N10" s="34"/>
      <c r="O10" s="30"/>
      <c r="P10" s="31"/>
      <c r="Q10" s="31"/>
      <c r="R10" s="31"/>
      <c r="S10" s="31"/>
      <c r="T10" s="30"/>
      <c r="U10" s="30"/>
      <c r="V10" s="30"/>
      <c r="W10" s="30"/>
      <c r="X10" s="30"/>
      <c r="Y10" s="31"/>
      <c r="Z10" s="31"/>
      <c r="AA10" s="31"/>
      <c r="AB10" s="31"/>
      <c r="AC10" s="31"/>
      <c r="AD10" s="31"/>
    </row>
    <row r="11" spans="1:30" ht="39.950000000000003" customHeight="1" x14ac:dyDescent="0.25">
      <c r="A11" s="39">
        <v>8</v>
      </c>
      <c r="B11" s="40" t="s">
        <v>57</v>
      </c>
      <c r="C11" s="52" t="s">
        <v>58</v>
      </c>
      <c r="D11" s="53" t="s">
        <v>59</v>
      </c>
      <c r="E11" s="46">
        <v>2402</v>
      </c>
      <c r="F11" s="66" t="s">
        <v>60</v>
      </c>
      <c r="G11" s="38" t="s">
        <v>30</v>
      </c>
      <c r="H11" s="38" t="s">
        <v>44</v>
      </c>
      <c r="I11" s="27">
        <v>1617</v>
      </c>
      <c r="J11" s="8"/>
      <c r="K11" s="13">
        <f t="shared" si="0"/>
        <v>0</v>
      </c>
      <c r="L11" s="14" t="str">
        <f t="shared" si="1"/>
        <v>OK</v>
      </c>
      <c r="M11" s="30"/>
      <c r="N11" s="34"/>
      <c r="O11" s="30"/>
      <c r="P11" s="31"/>
      <c r="Q11" s="31"/>
      <c r="R11" s="31"/>
      <c r="S11" s="34"/>
      <c r="T11" s="30"/>
      <c r="U11" s="30"/>
      <c r="V11" s="30"/>
      <c r="W11" s="30"/>
      <c r="X11" s="30"/>
      <c r="Y11" s="31"/>
      <c r="Z11" s="31"/>
      <c r="AA11" s="31"/>
      <c r="AB11" s="31"/>
      <c r="AC11" s="31"/>
      <c r="AD11" s="31"/>
    </row>
    <row r="12" spans="1:30" ht="39.950000000000003" customHeight="1" x14ac:dyDescent="0.25">
      <c r="A12" s="39">
        <v>10</v>
      </c>
      <c r="B12" s="40" t="s">
        <v>26</v>
      </c>
      <c r="C12" s="44" t="s">
        <v>61</v>
      </c>
      <c r="D12" s="45" t="s">
        <v>62</v>
      </c>
      <c r="E12" s="46">
        <v>5506</v>
      </c>
      <c r="F12" s="46" t="s">
        <v>63</v>
      </c>
      <c r="G12" s="38" t="s">
        <v>30</v>
      </c>
      <c r="H12" s="46" t="s">
        <v>18</v>
      </c>
      <c r="I12" s="27">
        <v>134.99</v>
      </c>
      <c r="J12" s="8"/>
      <c r="K12" s="13">
        <f t="shared" si="0"/>
        <v>0</v>
      </c>
      <c r="L12" s="14" t="str">
        <f t="shared" si="1"/>
        <v>OK</v>
      </c>
      <c r="M12" s="30"/>
      <c r="N12" s="34"/>
      <c r="O12" s="30"/>
      <c r="P12" s="31"/>
      <c r="Q12" s="31"/>
      <c r="R12" s="31"/>
      <c r="S12" s="31"/>
      <c r="T12" s="30"/>
      <c r="U12" s="30"/>
      <c r="V12" s="30"/>
      <c r="W12" s="30"/>
      <c r="X12" s="30"/>
      <c r="Y12" s="31"/>
      <c r="Z12" s="31"/>
      <c r="AA12" s="31"/>
      <c r="AB12" s="31"/>
      <c r="AC12" s="31"/>
      <c r="AD12" s="31"/>
    </row>
    <row r="13" spans="1:30" ht="39.950000000000003" customHeight="1" x14ac:dyDescent="0.25">
      <c r="A13" s="39">
        <v>11</v>
      </c>
      <c r="B13" s="40" t="s">
        <v>64</v>
      </c>
      <c r="C13" s="44" t="s">
        <v>65</v>
      </c>
      <c r="D13" s="45" t="s">
        <v>66</v>
      </c>
      <c r="E13" s="37" t="s">
        <v>34</v>
      </c>
      <c r="F13" s="38" t="s">
        <v>67</v>
      </c>
      <c r="G13" s="38" t="s">
        <v>30</v>
      </c>
      <c r="H13" s="38" t="s">
        <v>68</v>
      </c>
      <c r="I13" s="27">
        <v>860.99</v>
      </c>
      <c r="J13" s="8"/>
      <c r="K13" s="13">
        <f t="shared" si="0"/>
        <v>0</v>
      </c>
      <c r="L13" s="14" t="str">
        <f t="shared" si="1"/>
        <v>OK</v>
      </c>
      <c r="M13" s="30"/>
      <c r="N13" s="34"/>
      <c r="O13" s="30"/>
      <c r="P13" s="31"/>
      <c r="Q13" s="31"/>
      <c r="R13" s="31"/>
      <c r="S13" s="31"/>
      <c r="T13" s="30"/>
      <c r="U13" s="30"/>
      <c r="V13" s="30"/>
      <c r="W13" s="30"/>
      <c r="X13" s="30"/>
      <c r="Y13" s="31"/>
      <c r="Z13" s="31"/>
      <c r="AA13" s="31"/>
      <c r="AB13" s="31"/>
      <c r="AC13" s="31"/>
      <c r="AD13" s="31"/>
    </row>
    <row r="14" spans="1:30" ht="105" x14ac:dyDescent="0.25">
      <c r="A14" s="39">
        <v>12</v>
      </c>
      <c r="B14" s="40" t="s">
        <v>69</v>
      </c>
      <c r="C14" s="44" t="s">
        <v>70</v>
      </c>
      <c r="D14" s="45" t="s">
        <v>71</v>
      </c>
      <c r="E14" s="46" t="s">
        <v>72</v>
      </c>
      <c r="F14" s="46" t="s">
        <v>73</v>
      </c>
      <c r="G14" s="38" t="s">
        <v>30</v>
      </c>
      <c r="H14" s="46" t="s">
        <v>74</v>
      </c>
      <c r="I14" s="27">
        <v>350</v>
      </c>
      <c r="J14" s="8"/>
      <c r="K14" s="13">
        <f t="shared" si="0"/>
        <v>0</v>
      </c>
      <c r="L14" s="14" t="str">
        <f t="shared" si="1"/>
        <v>OK</v>
      </c>
      <c r="M14" s="30"/>
      <c r="N14" s="34"/>
      <c r="O14" s="30"/>
      <c r="P14" s="31"/>
      <c r="Q14" s="33"/>
      <c r="R14" s="32"/>
      <c r="S14" s="31"/>
      <c r="T14" s="30"/>
      <c r="U14" s="30"/>
      <c r="V14" s="30"/>
      <c r="W14" s="30"/>
      <c r="X14" s="30"/>
      <c r="Y14" s="31"/>
      <c r="Z14" s="31"/>
      <c r="AA14" s="31"/>
      <c r="AB14" s="31"/>
      <c r="AC14" s="31"/>
      <c r="AD14" s="31"/>
    </row>
    <row r="15" spans="1:30" ht="39.950000000000003" customHeight="1" x14ac:dyDescent="0.25">
      <c r="A15" s="39">
        <v>14</v>
      </c>
      <c r="B15" s="40" t="s">
        <v>26</v>
      </c>
      <c r="C15" s="44" t="s">
        <v>75</v>
      </c>
      <c r="D15" s="45" t="s">
        <v>76</v>
      </c>
      <c r="E15" s="46" t="s">
        <v>77</v>
      </c>
      <c r="F15" s="46" t="s">
        <v>78</v>
      </c>
      <c r="G15" s="38" t="s">
        <v>30</v>
      </c>
      <c r="H15" s="46" t="s">
        <v>74</v>
      </c>
      <c r="I15" s="27">
        <v>108.63</v>
      </c>
      <c r="J15" s="8"/>
      <c r="K15" s="13">
        <f t="shared" si="0"/>
        <v>0</v>
      </c>
      <c r="L15" s="14" t="str">
        <f t="shared" si="1"/>
        <v>OK</v>
      </c>
      <c r="M15" s="30"/>
      <c r="N15" s="34"/>
      <c r="O15" s="30"/>
      <c r="P15" s="31"/>
      <c r="Q15" s="33"/>
      <c r="R15" s="32"/>
      <c r="S15" s="31"/>
      <c r="T15" s="30"/>
      <c r="U15" s="30"/>
      <c r="V15" s="30"/>
      <c r="W15" s="30"/>
      <c r="X15" s="30"/>
      <c r="Y15" s="31"/>
      <c r="Z15" s="31"/>
      <c r="AA15" s="31"/>
      <c r="AB15" s="31"/>
      <c r="AC15" s="31"/>
      <c r="AD15" s="31"/>
    </row>
    <row r="16" spans="1:30" ht="39.950000000000003" customHeight="1" x14ac:dyDescent="0.25">
      <c r="A16" s="39">
        <v>15</v>
      </c>
      <c r="B16" s="40" t="s">
        <v>79</v>
      </c>
      <c r="C16" s="67" t="s">
        <v>80</v>
      </c>
      <c r="D16" s="38" t="s">
        <v>81</v>
      </c>
      <c r="E16" s="43" t="s">
        <v>34</v>
      </c>
      <c r="F16" s="38" t="s">
        <v>82</v>
      </c>
      <c r="G16" s="38" t="s">
        <v>30</v>
      </c>
      <c r="H16" s="38" t="s">
        <v>74</v>
      </c>
      <c r="I16" s="27">
        <v>112.33</v>
      </c>
      <c r="J16" s="8"/>
      <c r="K16" s="13">
        <f t="shared" si="0"/>
        <v>0</v>
      </c>
      <c r="L16" s="14" t="str">
        <f t="shared" si="1"/>
        <v>OK</v>
      </c>
      <c r="M16" s="30"/>
      <c r="N16" s="34"/>
      <c r="O16" s="30"/>
      <c r="P16" s="31"/>
      <c r="Q16" s="33"/>
      <c r="R16" s="32"/>
      <c r="S16" s="31"/>
      <c r="T16" s="30"/>
      <c r="U16" s="30"/>
      <c r="V16" s="30"/>
      <c r="W16" s="30"/>
      <c r="X16" s="30"/>
      <c r="Y16" s="31"/>
      <c r="Z16" s="31"/>
      <c r="AA16" s="31"/>
      <c r="AB16" s="31"/>
      <c r="AC16" s="31"/>
      <c r="AD16" s="31"/>
    </row>
    <row r="17" spans="1:30" ht="39.950000000000003" customHeight="1" x14ac:dyDescent="0.25">
      <c r="A17" s="39">
        <v>16</v>
      </c>
      <c r="B17" s="40" t="s">
        <v>48</v>
      </c>
      <c r="C17" s="44" t="s">
        <v>83</v>
      </c>
      <c r="D17" s="45" t="s">
        <v>84</v>
      </c>
      <c r="E17" s="43" t="s">
        <v>85</v>
      </c>
      <c r="F17" s="54">
        <v>105570006</v>
      </c>
      <c r="G17" s="38" t="s">
        <v>30</v>
      </c>
      <c r="H17" s="38">
        <v>33903017</v>
      </c>
      <c r="I17" s="27">
        <v>256</v>
      </c>
      <c r="J17" s="8"/>
      <c r="K17" s="13">
        <f t="shared" si="0"/>
        <v>0</v>
      </c>
      <c r="L17" s="14" t="str">
        <f t="shared" si="1"/>
        <v>OK</v>
      </c>
      <c r="M17" s="30"/>
      <c r="N17" s="34"/>
      <c r="O17" s="30"/>
      <c r="P17" s="31"/>
      <c r="Q17" s="33"/>
      <c r="R17" s="32"/>
      <c r="S17" s="31"/>
      <c r="T17" s="30"/>
      <c r="U17" s="30"/>
      <c r="V17" s="30"/>
      <c r="W17" s="30"/>
      <c r="X17" s="30"/>
      <c r="Y17" s="31"/>
      <c r="Z17" s="31"/>
      <c r="AA17" s="31"/>
      <c r="AB17" s="31"/>
      <c r="AC17" s="31"/>
      <c r="AD17" s="31"/>
    </row>
    <row r="18" spans="1:30" ht="39.950000000000003" customHeight="1" x14ac:dyDescent="0.25">
      <c r="A18" s="39">
        <v>17</v>
      </c>
      <c r="B18" s="40" t="s">
        <v>86</v>
      </c>
      <c r="C18" s="52" t="s">
        <v>87</v>
      </c>
      <c r="D18" s="53" t="s">
        <v>88</v>
      </c>
      <c r="E18" s="49">
        <v>2401</v>
      </c>
      <c r="F18" s="49" t="s">
        <v>89</v>
      </c>
      <c r="G18" s="38" t="s">
        <v>30</v>
      </c>
      <c r="H18" s="46" t="s">
        <v>74</v>
      </c>
      <c r="I18" s="27">
        <v>91.9</v>
      </c>
      <c r="J18" s="8"/>
      <c r="K18" s="13">
        <f t="shared" si="0"/>
        <v>0</v>
      </c>
      <c r="L18" s="14" t="str">
        <f t="shared" si="1"/>
        <v>OK</v>
      </c>
      <c r="M18" s="30"/>
      <c r="N18" s="34"/>
      <c r="O18" s="30"/>
      <c r="P18" s="31"/>
      <c r="Q18" s="33"/>
      <c r="R18" s="32"/>
      <c r="S18" s="31"/>
      <c r="T18" s="30"/>
      <c r="U18" s="30"/>
      <c r="V18" s="30"/>
      <c r="W18" s="30"/>
      <c r="X18" s="30"/>
      <c r="Y18" s="31"/>
      <c r="Z18" s="31"/>
      <c r="AA18" s="31"/>
      <c r="AB18" s="31"/>
      <c r="AC18" s="31"/>
      <c r="AD18" s="31"/>
    </row>
    <row r="19" spans="1:30" ht="39.950000000000003" customHeight="1" x14ac:dyDescent="0.25">
      <c r="A19" s="39">
        <v>19</v>
      </c>
      <c r="B19" s="40" t="s">
        <v>36</v>
      </c>
      <c r="C19" s="44" t="s">
        <v>90</v>
      </c>
      <c r="D19" s="45" t="s">
        <v>91</v>
      </c>
      <c r="E19" s="43" t="s">
        <v>55</v>
      </c>
      <c r="F19" s="54">
        <v>104159010</v>
      </c>
      <c r="G19" s="38" t="s">
        <v>30</v>
      </c>
      <c r="H19" s="38">
        <v>33903029</v>
      </c>
      <c r="I19" s="27">
        <v>37.5</v>
      </c>
      <c r="J19" s="8"/>
      <c r="K19" s="13">
        <f t="shared" si="0"/>
        <v>0</v>
      </c>
      <c r="L19" s="14" t="str">
        <f t="shared" si="1"/>
        <v>OK</v>
      </c>
      <c r="M19" s="30"/>
      <c r="N19" s="34"/>
      <c r="O19" s="30"/>
      <c r="P19" s="31"/>
      <c r="Q19" s="33"/>
      <c r="R19" s="32"/>
      <c r="S19" s="31"/>
      <c r="T19" s="30"/>
      <c r="U19" s="30"/>
      <c r="V19" s="30"/>
      <c r="W19" s="30"/>
      <c r="X19" s="30"/>
      <c r="Y19" s="31"/>
      <c r="Z19" s="31"/>
      <c r="AA19" s="31"/>
      <c r="AB19" s="31"/>
      <c r="AC19" s="31"/>
      <c r="AD19" s="31"/>
    </row>
    <row r="20" spans="1:30" ht="39.950000000000003" customHeight="1" x14ac:dyDescent="0.25">
      <c r="A20" s="39">
        <v>23</v>
      </c>
      <c r="B20" s="40" t="s">
        <v>86</v>
      </c>
      <c r="C20" s="44" t="s">
        <v>92</v>
      </c>
      <c r="D20" s="45" t="s">
        <v>93</v>
      </c>
      <c r="E20" s="46" t="s">
        <v>94</v>
      </c>
      <c r="F20" s="46" t="s">
        <v>95</v>
      </c>
      <c r="G20" s="38" t="s">
        <v>30</v>
      </c>
      <c r="H20" s="46" t="s">
        <v>74</v>
      </c>
      <c r="I20" s="27">
        <v>75</v>
      </c>
      <c r="J20" s="8"/>
      <c r="K20" s="13">
        <f t="shared" si="0"/>
        <v>0</v>
      </c>
      <c r="L20" s="14" t="str">
        <f t="shared" si="1"/>
        <v>OK</v>
      </c>
      <c r="M20" s="30"/>
      <c r="N20" s="34"/>
      <c r="O20" s="30"/>
      <c r="P20" s="31"/>
      <c r="Q20" s="33"/>
      <c r="R20" s="32"/>
      <c r="S20" s="31"/>
      <c r="T20" s="30"/>
      <c r="U20" s="30"/>
      <c r="V20" s="30"/>
      <c r="W20" s="30"/>
      <c r="X20" s="30"/>
      <c r="Y20" s="31"/>
      <c r="Z20" s="31"/>
      <c r="AA20" s="31"/>
      <c r="AB20" s="31"/>
      <c r="AC20" s="31"/>
      <c r="AD20" s="31"/>
    </row>
    <row r="21" spans="1:30" ht="39.950000000000003" customHeight="1" x14ac:dyDescent="0.25">
      <c r="A21" s="39">
        <v>24</v>
      </c>
      <c r="B21" s="40" t="s">
        <v>36</v>
      </c>
      <c r="C21" s="52" t="s">
        <v>96</v>
      </c>
      <c r="D21" s="53" t="s">
        <v>97</v>
      </c>
      <c r="E21" s="49">
        <v>1305</v>
      </c>
      <c r="F21" s="49" t="s">
        <v>98</v>
      </c>
      <c r="G21" s="38" t="s">
        <v>30</v>
      </c>
      <c r="H21" s="46" t="s">
        <v>15</v>
      </c>
      <c r="I21" s="27">
        <v>247.5</v>
      </c>
      <c r="J21" s="8"/>
      <c r="K21" s="13">
        <f t="shared" si="0"/>
        <v>0</v>
      </c>
      <c r="L21" s="14" t="str">
        <f t="shared" si="1"/>
        <v>OK</v>
      </c>
      <c r="M21" s="30"/>
      <c r="N21" s="34"/>
      <c r="O21" s="30"/>
      <c r="P21" s="31"/>
      <c r="Q21" s="33"/>
      <c r="R21" s="32"/>
      <c r="S21" s="31"/>
      <c r="T21" s="30"/>
      <c r="U21" s="30"/>
      <c r="V21" s="30"/>
      <c r="W21" s="30"/>
      <c r="X21" s="30"/>
      <c r="Y21" s="31"/>
      <c r="Z21" s="31"/>
      <c r="AA21" s="31"/>
      <c r="AB21" s="31"/>
      <c r="AC21" s="31"/>
      <c r="AD21" s="31"/>
    </row>
    <row r="22" spans="1:30" ht="39.950000000000003" customHeight="1" x14ac:dyDescent="0.25">
      <c r="A22" s="39">
        <v>25</v>
      </c>
      <c r="B22" s="40" t="s">
        <v>17</v>
      </c>
      <c r="C22" s="44" t="s">
        <v>99</v>
      </c>
      <c r="D22" s="45" t="s">
        <v>100</v>
      </c>
      <c r="E22" s="43" t="s">
        <v>101</v>
      </c>
      <c r="F22" s="46" t="s">
        <v>102</v>
      </c>
      <c r="G22" s="38" t="s">
        <v>30</v>
      </c>
      <c r="H22" s="46" t="s">
        <v>103</v>
      </c>
      <c r="I22" s="27">
        <v>2088</v>
      </c>
      <c r="J22" s="8"/>
      <c r="K22" s="13">
        <f t="shared" si="0"/>
        <v>0</v>
      </c>
      <c r="L22" s="14" t="str">
        <f t="shared" si="1"/>
        <v>OK</v>
      </c>
      <c r="M22" s="30"/>
      <c r="N22" s="34"/>
      <c r="O22" s="30"/>
      <c r="P22" s="31"/>
      <c r="Q22" s="33"/>
      <c r="R22" s="32"/>
      <c r="S22" s="31"/>
      <c r="T22" s="30"/>
      <c r="U22" s="30"/>
      <c r="V22" s="30"/>
      <c r="W22" s="30"/>
      <c r="X22" s="30"/>
      <c r="Y22" s="31"/>
      <c r="Z22" s="31"/>
      <c r="AA22" s="31"/>
      <c r="AB22" s="31"/>
      <c r="AC22" s="31"/>
      <c r="AD22" s="31"/>
    </row>
    <row r="23" spans="1:30" ht="39.950000000000003" customHeight="1" x14ac:dyDescent="0.25">
      <c r="A23" s="39">
        <v>26</v>
      </c>
      <c r="B23" s="40" t="s">
        <v>31</v>
      </c>
      <c r="C23" s="52" t="s">
        <v>104</v>
      </c>
      <c r="D23" s="53" t="s">
        <v>105</v>
      </c>
      <c r="E23" s="49">
        <v>2407</v>
      </c>
      <c r="F23" s="49" t="s">
        <v>106</v>
      </c>
      <c r="G23" s="38" t="s">
        <v>30</v>
      </c>
      <c r="H23" s="38" t="s">
        <v>44</v>
      </c>
      <c r="I23" s="27">
        <v>910.8</v>
      </c>
      <c r="J23" s="8"/>
      <c r="K23" s="13">
        <f t="shared" si="0"/>
        <v>0</v>
      </c>
      <c r="L23" s="14" t="str">
        <f t="shared" si="1"/>
        <v>OK</v>
      </c>
      <c r="M23" s="30"/>
      <c r="N23" s="34"/>
      <c r="O23" s="30"/>
      <c r="P23" s="31"/>
      <c r="Q23" s="33"/>
      <c r="R23" s="32"/>
      <c r="S23" s="31"/>
      <c r="T23" s="30"/>
      <c r="U23" s="30"/>
      <c r="V23" s="30"/>
      <c r="W23" s="30"/>
      <c r="X23" s="30"/>
      <c r="Y23" s="31"/>
      <c r="Z23" s="31"/>
      <c r="AA23" s="31"/>
      <c r="AB23" s="31"/>
      <c r="AC23" s="31"/>
      <c r="AD23" s="31"/>
    </row>
    <row r="24" spans="1:30" ht="39.950000000000003" customHeight="1" x14ac:dyDescent="0.25">
      <c r="A24" s="39">
        <v>27</v>
      </c>
      <c r="B24" s="40" t="s">
        <v>107</v>
      </c>
      <c r="C24" s="52" t="s">
        <v>108</v>
      </c>
      <c r="D24" s="53" t="s">
        <v>109</v>
      </c>
      <c r="E24" s="49">
        <v>2407</v>
      </c>
      <c r="F24" s="49" t="s">
        <v>106</v>
      </c>
      <c r="G24" s="38" t="s">
        <v>30</v>
      </c>
      <c r="H24" s="38" t="s">
        <v>44</v>
      </c>
      <c r="I24" s="27">
        <v>2240</v>
      </c>
      <c r="J24" s="8"/>
      <c r="K24" s="13">
        <f t="shared" si="0"/>
        <v>0</v>
      </c>
      <c r="L24" s="14" t="str">
        <f t="shared" si="1"/>
        <v>OK</v>
      </c>
      <c r="M24" s="30"/>
      <c r="N24" s="34"/>
      <c r="O24" s="30"/>
      <c r="P24" s="31"/>
      <c r="Q24" s="33"/>
      <c r="R24" s="32"/>
      <c r="S24" s="31"/>
      <c r="T24" s="30"/>
      <c r="U24" s="30"/>
      <c r="V24" s="30"/>
      <c r="W24" s="30"/>
      <c r="X24" s="30"/>
      <c r="Y24" s="31"/>
      <c r="Z24" s="31"/>
      <c r="AA24" s="31"/>
      <c r="AB24" s="31"/>
      <c r="AC24" s="31"/>
      <c r="AD24" s="31"/>
    </row>
    <row r="25" spans="1:30" ht="39.950000000000003" customHeight="1" x14ac:dyDescent="0.25">
      <c r="A25" s="39">
        <v>28</v>
      </c>
      <c r="B25" s="40" t="s">
        <v>110</v>
      </c>
      <c r="C25" s="44" t="s">
        <v>111</v>
      </c>
      <c r="D25" s="45" t="s">
        <v>112</v>
      </c>
      <c r="E25" s="43" t="s">
        <v>101</v>
      </c>
      <c r="F25" s="46" t="s">
        <v>102</v>
      </c>
      <c r="G25" s="38" t="s">
        <v>30</v>
      </c>
      <c r="H25" s="46" t="s">
        <v>103</v>
      </c>
      <c r="I25" s="27">
        <v>810</v>
      </c>
      <c r="J25" s="8"/>
      <c r="K25" s="13">
        <f t="shared" si="0"/>
        <v>0</v>
      </c>
      <c r="L25" s="14" t="str">
        <f t="shared" si="1"/>
        <v>OK</v>
      </c>
      <c r="M25" s="30"/>
      <c r="N25" s="34"/>
      <c r="O25" s="30"/>
      <c r="P25" s="31"/>
      <c r="Q25" s="33"/>
      <c r="R25" s="32"/>
      <c r="S25" s="31"/>
      <c r="T25" s="30"/>
      <c r="U25" s="30"/>
      <c r="V25" s="30"/>
      <c r="W25" s="30"/>
      <c r="X25" s="30"/>
      <c r="Y25" s="31"/>
      <c r="Z25" s="31"/>
      <c r="AA25" s="31"/>
      <c r="AB25" s="31"/>
      <c r="AC25" s="31"/>
      <c r="AD25" s="31"/>
    </row>
    <row r="26" spans="1:30" ht="39.950000000000003" customHeight="1" x14ac:dyDescent="0.25">
      <c r="A26" s="39">
        <v>29</v>
      </c>
      <c r="B26" s="40" t="s">
        <v>17</v>
      </c>
      <c r="C26" s="44" t="s">
        <v>113</v>
      </c>
      <c r="D26" s="45" t="s">
        <v>114</v>
      </c>
      <c r="E26" s="46">
        <v>2411</v>
      </c>
      <c r="F26" s="46" t="s">
        <v>102</v>
      </c>
      <c r="G26" s="38" t="s">
        <v>30</v>
      </c>
      <c r="H26" s="46" t="s">
        <v>103</v>
      </c>
      <c r="I26" s="27">
        <v>4998</v>
      </c>
      <c r="J26" s="8"/>
      <c r="K26" s="13">
        <f t="shared" si="0"/>
        <v>0</v>
      </c>
      <c r="L26" s="14" t="str">
        <f t="shared" si="1"/>
        <v>OK</v>
      </c>
      <c r="M26" s="30"/>
      <c r="N26" s="34"/>
      <c r="O26" s="30"/>
      <c r="P26" s="31"/>
      <c r="Q26" s="33"/>
      <c r="R26" s="32"/>
      <c r="S26" s="31"/>
      <c r="T26" s="30"/>
      <c r="U26" s="30"/>
      <c r="V26" s="30"/>
      <c r="W26" s="30"/>
      <c r="X26" s="30"/>
      <c r="Y26" s="31"/>
      <c r="Z26" s="31"/>
      <c r="AA26" s="31"/>
      <c r="AB26" s="31"/>
      <c r="AC26" s="31"/>
      <c r="AD26" s="31"/>
    </row>
    <row r="27" spans="1:30" ht="57.2" customHeight="1" x14ac:dyDescent="0.25">
      <c r="A27" s="39">
        <v>30</v>
      </c>
      <c r="B27" s="40" t="s">
        <v>31</v>
      </c>
      <c r="C27" s="44" t="s">
        <v>115</v>
      </c>
      <c r="D27" s="45" t="s">
        <v>116</v>
      </c>
      <c r="E27" s="46" t="s">
        <v>117</v>
      </c>
      <c r="F27" s="46" t="s">
        <v>118</v>
      </c>
      <c r="G27" s="38" t="s">
        <v>30</v>
      </c>
      <c r="H27" s="46" t="s">
        <v>44</v>
      </c>
      <c r="I27" s="27">
        <v>495</v>
      </c>
      <c r="J27" s="8"/>
      <c r="K27" s="13">
        <f t="shared" si="0"/>
        <v>0</v>
      </c>
      <c r="L27" s="14" t="str">
        <f t="shared" si="1"/>
        <v>OK</v>
      </c>
      <c r="M27" s="30"/>
      <c r="N27" s="34"/>
      <c r="O27" s="30"/>
      <c r="P27" s="33"/>
      <c r="Q27" s="31"/>
      <c r="R27" s="31"/>
      <c r="S27" s="31"/>
      <c r="T27" s="30"/>
      <c r="U27" s="30"/>
      <c r="V27" s="30"/>
      <c r="W27" s="30"/>
      <c r="X27" s="30"/>
      <c r="Y27" s="31"/>
      <c r="Z27" s="31"/>
      <c r="AA27" s="31"/>
      <c r="AB27" s="31"/>
      <c r="AC27" s="31"/>
      <c r="AD27" s="31"/>
    </row>
    <row r="28" spans="1:30" ht="57.2" customHeight="1" x14ac:dyDescent="0.25">
      <c r="A28" s="39">
        <v>31</v>
      </c>
      <c r="B28" s="40" t="s">
        <v>119</v>
      </c>
      <c r="C28" s="35" t="s">
        <v>120</v>
      </c>
      <c r="D28" s="36" t="s">
        <v>121</v>
      </c>
      <c r="E28" s="37" t="s">
        <v>122</v>
      </c>
      <c r="F28" s="38" t="s">
        <v>123</v>
      </c>
      <c r="G28" s="38" t="s">
        <v>30</v>
      </c>
      <c r="H28" s="38" t="s">
        <v>44</v>
      </c>
      <c r="I28" s="27">
        <v>2360</v>
      </c>
      <c r="J28" s="8"/>
      <c r="K28" s="13">
        <f t="shared" si="0"/>
        <v>0</v>
      </c>
      <c r="L28" s="14" t="str">
        <f t="shared" si="1"/>
        <v>OK</v>
      </c>
      <c r="M28" s="30"/>
      <c r="N28" s="34"/>
      <c r="O28" s="30"/>
      <c r="P28" s="33"/>
      <c r="Q28" s="31"/>
      <c r="R28" s="31"/>
      <c r="S28" s="31"/>
      <c r="T28" s="30"/>
      <c r="U28" s="30"/>
      <c r="V28" s="30"/>
      <c r="W28" s="30"/>
      <c r="X28" s="30"/>
      <c r="Y28" s="31"/>
      <c r="Z28" s="31"/>
      <c r="AA28" s="31"/>
      <c r="AB28" s="31"/>
      <c r="AC28" s="31"/>
      <c r="AD28" s="31"/>
    </row>
    <row r="29" spans="1:30" ht="57.2" customHeight="1" x14ac:dyDescent="0.25">
      <c r="A29" s="39">
        <v>32</v>
      </c>
      <c r="B29" s="40" t="s">
        <v>40</v>
      </c>
      <c r="C29" s="41" t="s">
        <v>124</v>
      </c>
      <c r="D29" s="42" t="s">
        <v>125</v>
      </c>
      <c r="E29" s="43" t="s">
        <v>126</v>
      </c>
      <c r="F29" s="38" t="s">
        <v>127</v>
      </c>
      <c r="G29" s="38" t="s">
        <v>30</v>
      </c>
      <c r="H29" s="38" t="s">
        <v>44</v>
      </c>
      <c r="I29" s="27">
        <v>290</v>
      </c>
      <c r="J29" s="8"/>
      <c r="K29" s="13">
        <f t="shared" si="0"/>
        <v>0</v>
      </c>
      <c r="L29" s="14" t="str">
        <f t="shared" si="1"/>
        <v>OK</v>
      </c>
      <c r="M29" s="30"/>
      <c r="N29" s="34"/>
      <c r="O29" s="30"/>
      <c r="P29" s="33"/>
      <c r="Q29" s="31"/>
      <c r="R29" s="31"/>
      <c r="S29" s="31"/>
      <c r="T29" s="30"/>
      <c r="U29" s="30"/>
      <c r="V29" s="30"/>
      <c r="W29" s="30"/>
      <c r="X29" s="30"/>
      <c r="Y29" s="31"/>
      <c r="Z29" s="31"/>
      <c r="AA29" s="31"/>
      <c r="AB29" s="31"/>
      <c r="AC29" s="31"/>
      <c r="AD29" s="31"/>
    </row>
    <row r="30" spans="1:30" ht="69" customHeight="1" x14ac:dyDescent="0.25">
      <c r="A30" s="39">
        <v>33</v>
      </c>
      <c r="B30" s="40" t="s">
        <v>128</v>
      </c>
      <c r="C30" s="44" t="s">
        <v>129</v>
      </c>
      <c r="D30" s="45" t="s">
        <v>130</v>
      </c>
      <c r="E30" s="46">
        <v>2402</v>
      </c>
      <c r="F30" s="46" t="s">
        <v>131</v>
      </c>
      <c r="G30" s="38" t="s">
        <v>30</v>
      </c>
      <c r="H30" s="46" t="s">
        <v>44</v>
      </c>
      <c r="I30" s="27">
        <v>5700</v>
      </c>
      <c r="J30" s="8"/>
      <c r="K30" s="13">
        <f t="shared" si="0"/>
        <v>0</v>
      </c>
      <c r="L30" s="14" t="str">
        <f t="shared" si="1"/>
        <v>OK</v>
      </c>
      <c r="M30" s="30"/>
      <c r="N30" s="34"/>
      <c r="O30" s="30"/>
      <c r="P30" s="31"/>
      <c r="Q30" s="31"/>
      <c r="R30" s="31"/>
      <c r="S30" s="31"/>
      <c r="T30" s="30"/>
      <c r="U30" s="30"/>
      <c r="V30" s="30"/>
      <c r="W30" s="30"/>
      <c r="X30" s="30"/>
      <c r="Y30" s="31"/>
      <c r="Z30" s="31"/>
      <c r="AA30" s="31"/>
      <c r="AB30" s="31"/>
      <c r="AC30" s="31"/>
      <c r="AD30" s="31"/>
    </row>
    <row r="31" spans="1:30" ht="39.950000000000003" customHeight="1" x14ac:dyDescent="0.25">
      <c r="A31" s="39">
        <v>34</v>
      </c>
      <c r="B31" s="40" t="s">
        <v>86</v>
      </c>
      <c r="C31" s="47" t="s">
        <v>132</v>
      </c>
      <c r="D31" s="48" t="s">
        <v>133</v>
      </c>
      <c r="E31" s="49">
        <v>2402</v>
      </c>
      <c r="F31" s="49" t="s">
        <v>134</v>
      </c>
      <c r="G31" s="38" t="s">
        <v>30</v>
      </c>
      <c r="H31" s="38" t="s">
        <v>44</v>
      </c>
      <c r="I31" s="27">
        <v>2180</v>
      </c>
      <c r="J31" s="8"/>
      <c r="K31" s="13">
        <f t="shared" si="0"/>
        <v>0</v>
      </c>
      <c r="L31" s="14" t="str">
        <f t="shared" si="1"/>
        <v>OK</v>
      </c>
      <c r="M31" s="30"/>
      <c r="N31" s="34"/>
      <c r="O31" s="30"/>
      <c r="P31" s="31"/>
      <c r="Q31" s="31"/>
      <c r="R31" s="31"/>
      <c r="S31" s="31"/>
      <c r="T31" s="30"/>
      <c r="U31" s="30"/>
      <c r="V31" s="30"/>
      <c r="W31" s="30"/>
      <c r="X31" s="30"/>
      <c r="Y31" s="31"/>
      <c r="Z31" s="31"/>
      <c r="AA31" s="31"/>
      <c r="AB31" s="31"/>
      <c r="AC31" s="31"/>
      <c r="AD31" s="31"/>
    </row>
    <row r="32" spans="1:30" ht="39.950000000000003" customHeight="1" x14ac:dyDescent="0.25">
      <c r="A32" s="39">
        <v>35</v>
      </c>
      <c r="B32" s="40" t="s">
        <v>86</v>
      </c>
      <c r="C32" s="50" t="s">
        <v>135</v>
      </c>
      <c r="D32" s="51" t="s">
        <v>136</v>
      </c>
      <c r="E32" s="43" t="s">
        <v>34</v>
      </c>
      <c r="F32" s="38" t="s">
        <v>131</v>
      </c>
      <c r="G32" s="38" t="s">
        <v>30</v>
      </c>
      <c r="H32" s="38">
        <v>44905233</v>
      </c>
      <c r="I32" s="27">
        <v>4785</v>
      </c>
      <c r="J32" s="8"/>
      <c r="K32" s="13">
        <f t="shared" si="0"/>
        <v>0</v>
      </c>
      <c r="L32" s="14" t="str">
        <f t="shared" si="1"/>
        <v>OK</v>
      </c>
      <c r="M32" s="30"/>
      <c r="N32" s="34"/>
      <c r="O32" s="30"/>
      <c r="P32" s="31"/>
      <c r="Q32" s="31"/>
      <c r="R32" s="31"/>
      <c r="S32" s="31"/>
      <c r="T32" s="30"/>
      <c r="U32" s="30"/>
      <c r="V32" s="30"/>
      <c r="W32" s="30"/>
      <c r="X32" s="30"/>
      <c r="Y32" s="31"/>
      <c r="Z32" s="31"/>
      <c r="AA32" s="31"/>
      <c r="AB32" s="31"/>
      <c r="AC32" s="31"/>
      <c r="AD32" s="31"/>
    </row>
    <row r="33" spans="1:30" ht="39.950000000000003" customHeight="1" x14ac:dyDescent="0.25">
      <c r="A33" s="39">
        <v>36</v>
      </c>
      <c r="B33" s="40" t="s">
        <v>86</v>
      </c>
      <c r="C33" s="44" t="s">
        <v>137</v>
      </c>
      <c r="D33" s="45" t="s">
        <v>138</v>
      </c>
      <c r="E33" s="46">
        <v>2402</v>
      </c>
      <c r="F33" s="46" t="s">
        <v>131</v>
      </c>
      <c r="G33" s="38" t="s">
        <v>30</v>
      </c>
      <c r="H33" s="46" t="s">
        <v>44</v>
      </c>
      <c r="I33" s="27">
        <v>3150</v>
      </c>
      <c r="J33" s="8"/>
      <c r="K33" s="13">
        <f t="shared" si="0"/>
        <v>0</v>
      </c>
      <c r="L33" s="14" t="str">
        <f t="shared" si="1"/>
        <v>OK</v>
      </c>
      <c r="M33" s="30"/>
      <c r="N33" s="34"/>
      <c r="O33" s="30"/>
      <c r="P33" s="31"/>
      <c r="Q33" s="31"/>
      <c r="R33" s="31"/>
      <c r="S33" s="31"/>
      <c r="T33" s="30"/>
      <c r="U33" s="30"/>
      <c r="V33" s="30"/>
      <c r="W33" s="30"/>
      <c r="X33" s="30"/>
      <c r="Y33" s="31"/>
      <c r="Z33" s="31"/>
      <c r="AA33" s="31"/>
      <c r="AB33" s="31"/>
      <c r="AC33" s="31"/>
      <c r="AD33" s="31"/>
    </row>
    <row r="34" spans="1:30" ht="39.950000000000003" customHeight="1" x14ac:dyDescent="0.25">
      <c r="A34" s="39">
        <v>37</v>
      </c>
      <c r="B34" s="40" t="s">
        <v>64</v>
      </c>
      <c r="C34" s="52" t="s">
        <v>139</v>
      </c>
      <c r="D34" s="53" t="s">
        <v>140</v>
      </c>
      <c r="E34" s="38">
        <v>2402</v>
      </c>
      <c r="F34" s="38" t="s">
        <v>141</v>
      </c>
      <c r="G34" s="38" t="s">
        <v>30</v>
      </c>
      <c r="H34" s="38" t="s">
        <v>44</v>
      </c>
      <c r="I34" s="27">
        <v>8890.2000000000007</v>
      </c>
      <c r="J34" s="8"/>
      <c r="K34" s="13">
        <f t="shared" si="0"/>
        <v>0</v>
      </c>
      <c r="L34" s="14" t="str">
        <f t="shared" si="1"/>
        <v>OK</v>
      </c>
      <c r="M34" s="30"/>
      <c r="N34" s="34"/>
      <c r="O34" s="30"/>
      <c r="P34" s="31"/>
      <c r="Q34" s="31"/>
      <c r="R34" s="31"/>
      <c r="S34" s="31"/>
      <c r="T34" s="30"/>
      <c r="U34" s="30"/>
      <c r="V34" s="30"/>
      <c r="W34" s="30"/>
      <c r="X34" s="30"/>
      <c r="Y34" s="31"/>
      <c r="Z34" s="31"/>
      <c r="AA34" s="31"/>
      <c r="AB34" s="31"/>
      <c r="AC34" s="31"/>
      <c r="AD34" s="31"/>
    </row>
    <row r="35" spans="1:30" ht="39.950000000000003" customHeight="1" x14ac:dyDescent="0.25">
      <c r="A35" s="39">
        <v>39</v>
      </c>
      <c r="B35" s="40" t="s">
        <v>31</v>
      </c>
      <c r="C35" s="41" t="s">
        <v>142</v>
      </c>
      <c r="D35" s="42" t="s">
        <v>143</v>
      </c>
      <c r="E35" s="37" t="s">
        <v>34</v>
      </c>
      <c r="F35" s="38" t="s">
        <v>131</v>
      </c>
      <c r="G35" s="38" t="s">
        <v>30</v>
      </c>
      <c r="H35" s="38" t="s">
        <v>44</v>
      </c>
      <c r="I35" s="27">
        <v>4920</v>
      </c>
      <c r="J35" s="8"/>
      <c r="K35" s="13">
        <f t="shared" si="0"/>
        <v>0</v>
      </c>
      <c r="L35" s="14" t="str">
        <f t="shared" si="1"/>
        <v>OK</v>
      </c>
      <c r="M35" s="30"/>
      <c r="N35" s="34"/>
      <c r="O35" s="30"/>
      <c r="P35" s="31"/>
      <c r="Q35" s="31"/>
      <c r="R35" s="31"/>
      <c r="S35" s="31"/>
      <c r="T35" s="30"/>
      <c r="U35" s="30"/>
      <c r="V35" s="30"/>
      <c r="W35" s="30"/>
      <c r="X35" s="30"/>
      <c r="Y35" s="31"/>
      <c r="Z35" s="31"/>
      <c r="AA35" s="31"/>
      <c r="AB35" s="31"/>
      <c r="AC35" s="31"/>
      <c r="AD35" s="31"/>
    </row>
    <row r="36" spans="1:30" ht="39.950000000000003" customHeight="1" x14ac:dyDescent="0.25">
      <c r="A36" s="39">
        <v>40</v>
      </c>
      <c r="B36" s="40" t="s">
        <v>144</v>
      </c>
      <c r="C36" s="44" t="s">
        <v>145</v>
      </c>
      <c r="D36" s="45" t="s">
        <v>146</v>
      </c>
      <c r="E36" s="43" t="s">
        <v>34</v>
      </c>
      <c r="F36" s="38" t="s">
        <v>131</v>
      </c>
      <c r="G36" s="38" t="s">
        <v>30</v>
      </c>
      <c r="H36" s="38" t="s">
        <v>147</v>
      </c>
      <c r="I36" s="27">
        <v>10035</v>
      </c>
      <c r="J36" s="8"/>
      <c r="K36" s="13">
        <f t="shared" si="0"/>
        <v>0</v>
      </c>
      <c r="L36" s="14" t="str">
        <f t="shared" si="1"/>
        <v>OK</v>
      </c>
      <c r="M36" s="30"/>
      <c r="N36" s="34"/>
      <c r="O36" s="30"/>
      <c r="P36" s="31"/>
      <c r="Q36" s="31"/>
      <c r="R36" s="31"/>
      <c r="S36" s="31"/>
      <c r="T36" s="30"/>
      <c r="U36" s="30"/>
      <c r="V36" s="30"/>
      <c r="W36" s="30"/>
      <c r="X36" s="30"/>
      <c r="Y36" s="31"/>
      <c r="Z36" s="31"/>
      <c r="AA36" s="31"/>
      <c r="AB36" s="31"/>
      <c r="AC36" s="31"/>
      <c r="AD36" s="31"/>
    </row>
    <row r="37" spans="1:30" ht="39.950000000000003" customHeight="1" x14ac:dyDescent="0.25">
      <c r="A37" s="39">
        <v>41</v>
      </c>
      <c r="B37" s="40" t="s">
        <v>17</v>
      </c>
      <c r="C37" s="44" t="s">
        <v>148</v>
      </c>
      <c r="D37" s="45" t="s">
        <v>149</v>
      </c>
      <c r="E37" s="46" t="s">
        <v>150</v>
      </c>
      <c r="F37" s="46" t="s">
        <v>151</v>
      </c>
      <c r="G37" s="38" t="s">
        <v>30</v>
      </c>
      <c r="H37" s="46" t="s">
        <v>74</v>
      </c>
      <c r="I37" s="27">
        <v>40</v>
      </c>
      <c r="J37" s="8"/>
      <c r="K37" s="13">
        <f t="shared" si="0"/>
        <v>0</v>
      </c>
      <c r="L37" s="14" t="str">
        <f t="shared" si="1"/>
        <v>OK</v>
      </c>
      <c r="M37" s="30"/>
      <c r="N37" s="34"/>
      <c r="O37" s="30"/>
      <c r="P37" s="31"/>
      <c r="Q37" s="31"/>
      <c r="R37" s="31"/>
      <c r="S37" s="31"/>
      <c r="T37" s="30"/>
      <c r="U37" s="30"/>
      <c r="V37" s="30"/>
      <c r="W37" s="30"/>
      <c r="X37" s="30"/>
      <c r="Y37" s="31"/>
      <c r="Z37" s="31"/>
      <c r="AA37" s="31"/>
      <c r="AB37" s="31"/>
      <c r="AC37" s="31"/>
      <c r="AD37" s="31"/>
    </row>
    <row r="38" spans="1:30" ht="39.950000000000003" customHeight="1" x14ac:dyDescent="0.25">
      <c r="A38" s="39">
        <v>42</v>
      </c>
      <c r="B38" s="40" t="s">
        <v>64</v>
      </c>
      <c r="C38" s="44" t="s">
        <v>152</v>
      </c>
      <c r="D38" s="45" t="s">
        <v>153</v>
      </c>
      <c r="E38" s="46" t="s">
        <v>150</v>
      </c>
      <c r="F38" s="46" t="s">
        <v>154</v>
      </c>
      <c r="G38" s="38" t="s">
        <v>30</v>
      </c>
      <c r="H38" s="46" t="s">
        <v>74</v>
      </c>
      <c r="I38" s="27">
        <v>84.99</v>
      </c>
      <c r="J38" s="8"/>
      <c r="K38" s="13">
        <f t="shared" si="0"/>
        <v>0</v>
      </c>
      <c r="L38" s="14" t="str">
        <f t="shared" si="1"/>
        <v>OK</v>
      </c>
      <c r="M38" s="29"/>
      <c r="N38" s="34"/>
      <c r="O38" s="30"/>
      <c r="P38" s="31"/>
      <c r="Q38" s="31"/>
      <c r="R38" s="33"/>
      <c r="S38" s="32"/>
      <c r="T38" s="30"/>
      <c r="U38" s="30"/>
      <c r="V38" s="30"/>
      <c r="W38" s="30"/>
      <c r="X38" s="30"/>
      <c r="Y38" s="31"/>
      <c r="Z38" s="31"/>
      <c r="AA38" s="31"/>
      <c r="AB38" s="31"/>
      <c r="AC38" s="31"/>
      <c r="AD38" s="31"/>
    </row>
    <row r="39" spans="1:30" ht="39.950000000000003" customHeight="1" x14ac:dyDescent="0.25">
      <c r="A39" s="39">
        <v>43</v>
      </c>
      <c r="B39" s="40" t="s">
        <v>17</v>
      </c>
      <c r="C39" s="44" t="s">
        <v>155</v>
      </c>
      <c r="D39" s="45" t="s">
        <v>156</v>
      </c>
      <c r="E39" s="43" t="s">
        <v>157</v>
      </c>
      <c r="F39" s="54">
        <v>28738071</v>
      </c>
      <c r="G39" s="38" t="s">
        <v>30</v>
      </c>
      <c r="H39" s="38">
        <v>33903017</v>
      </c>
      <c r="I39" s="27">
        <v>350</v>
      </c>
      <c r="J39" s="8"/>
      <c r="K39" s="13">
        <f t="shared" si="0"/>
        <v>0</v>
      </c>
      <c r="L39" s="14" t="str">
        <f t="shared" si="1"/>
        <v>OK</v>
      </c>
      <c r="M39" s="29"/>
      <c r="N39" s="34"/>
      <c r="O39" s="30"/>
      <c r="P39" s="31"/>
      <c r="Q39" s="31"/>
      <c r="R39" s="33"/>
      <c r="S39" s="32"/>
      <c r="T39" s="30"/>
      <c r="U39" s="30"/>
      <c r="V39" s="30"/>
      <c r="W39" s="30"/>
      <c r="X39" s="30"/>
      <c r="Y39" s="31"/>
      <c r="Z39" s="31"/>
      <c r="AA39" s="31"/>
      <c r="AB39" s="31"/>
      <c r="AC39" s="31"/>
      <c r="AD39" s="31"/>
    </row>
    <row r="40" spans="1:30" ht="39.950000000000003" customHeight="1" x14ac:dyDescent="0.25">
      <c r="A40" s="39">
        <v>44</v>
      </c>
      <c r="B40" s="40" t="s">
        <v>107</v>
      </c>
      <c r="C40" s="52" t="s">
        <v>158</v>
      </c>
      <c r="D40" s="53" t="s">
        <v>159</v>
      </c>
      <c r="E40" s="49">
        <v>2103</v>
      </c>
      <c r="F40" s="49" t="s">
        <v>160</v>
      </c>
      <c r="G40" s="38" t="s">
        <v>30</v>
      </c>
      <c r="H40" s="38" t="s">
        <v>161</v>
      </c>
      <c r="I40" s="27">
        <v>3000</v>
      </c>
      <c r="J40" s="8"/>
      <c r="K40" s="13">
        <f t="shared" si="0"/>
        <v>0</v>
      </c>
      <c r="L40" s="14" t="str">
        <f t="shared" si="1"/>
        <v>OK</v>
      </c>
      <c r="M40" s="29"/>
      <c r="N40" s="34"/>
      <c r="O40" s="30"/>
      <c r="P40" s="31"/>
      <c r="Q40" s="31"/>
      <c r="R40" s="33"/>
      <c r="S40" s="32"/>
      <c r="T40" s="30"/>
      <c r="U40" s="30"/>
      <c r="V40" s="30"/>
      <c r="W40" s="30"/>
      <c r="X40" s="30"/>
      <c r="Y40" s="31"/>
      <c r="Z40" s="31"/>
      <c r="AA40" s="31"/>
      <c r="AB40" s="31"/>
      <c r="AC40" s="31"/>
      <c r="AD40" s="31"/>
    </row>
    <row r="41" spans="1:30" ht="39.950000000000003" customHeight="1" x14ac:dyDescent="0.25">
      <c r="A41" s="39">
        <v>46</v>
      </c>
      <c r="B41" s="40" t="s">
        <v>86</v>
      </c>
      <c r="C41" s="44" t="s">
        <v>162</v>
      </c>
      <c r="D41" s="45" t="s">
        <v>163</v>
      </c>
      <c r="E41" s="46" t="s">
        <v>164</v>
      </c>
      <c r="F41" s="46" t="s">
        <v>165</v>
      </c>
      <c r="G41" s="38" t="s">
        <v>30</v>
      </c>
      <c r="H41" s="46" t="s">
        <v>166</v>
      </c>
      <c r="I41" s="27">
        <v>2150</v>
      </c>
      <c r="J41" s="8"/>
      <c r="K41" s="13">
        <f t="shared" si="0"/>
        <v>0</v>
      </c>
      <c r="L41" s="14" t="str">
        <f t="shared" si="1"/>
        <v>OK</v>
      </c>
      <c r="M41" s="29"/>
      <c r="N41" s="34"/>
      <c r="O41" s="30"/>
      <c r="P41" s="31"/>
      <c r="Q41" s="31"/>
      <c r="R41" s="33"/>
      <c r="S41" s="32"/>
      <c r="T41" s="30"/>
      <c r="U41" s="30"/>
      <c r="V41" s="30"/>
      <c r="W41" s="30"/>
      <c r="X41" s="30"/>
      <c r="Y41" s="31"/>
      <c r="Z41" s="31"/>
      <c r="AA41" s="31"/>
      <c r="AB41" s="31"/>
      <c r="AC41" s="31"/>
      <c r="AD41" s="31"/>
    </row>
    <row r="42" spans="1:30" ht="39.950000000000003" customHeight="1" x14ac:dyDescent="0.25">
      <c r="A42" s="39">
        <v>48</v>
      </c>
      <c r="B42" s="40" t="s">
        <v>107</v>
      </c>
      <c r="C42" s="44" t="s">
        <v>167</v>
      </c>
      <c r="D42" s="45" t="s">
        <v>168</v>
      </c>
      <c r="E42" s="43" t="s">
        <v>55</v>
      </c>
      <c r="F42" s="54">
        <v>12629002</v>
      </c>
      <c r="G42" s="38" t="s">
        <v>30</v>
      </c>
      <c r="H42" s="38">
        <v>44905233</v>
      </c>
      <c r="I42" s="27">
        <v>90</v>
      </c>
      <c r="J42" s="8"/>
      <c r="K42" s="13">
        <f t="shared" si="0"/>
        <v>0</v>
      </c>
      <c r="L42" s="14" t="str">
        <f t="shared" si="1"/>
        <v>OK</v>
      </c>
      <c r="M42" s="29"/>
      <c r="N42" s="34"/>
      <c r="O42" s="30"/>
      <c r="P42" s="31"/>
      <c r="Q42" s="31"/>
      <c r="R42" s="33"/>
      <c r="S42" s="32"/>
      <c r="T42" s="30"/>
      <c r="U42" s="30"/>
      <c r="V42" s="30"/>
      <c r="W42" s="30"/>
      <c r="X42" s="30"/>
      <c r="Y42" s="31"/>
      <c r="Z42" s="31"/>
      <c r="AA42" s="31"/>
      <c r="AB42" s="31"/>
      <c r="AC42" s="31"/>
      <c r="AD42" s="31"/>
    </row>
    <row r="43" spans="1:30" ht="39.950000000000003" customHeight="1" x14ac:dyDescent="0.25">
      <c r="A43" s="39">
        <v>49</v>
      </c>
      <c r="B43" s="40" t="s">
        <v>169</v>
      </c>
      <c r="C43" s="44" t="s">
        <v>170</v>
      </c>
      <c r="D43" s="45" t="s">
        <v>171</v>
      </c>
      <c r="E43" s="37" t="s">
        <v>172</v>
      </c>
      <c r="F43" s="38" t="s">
        <v>173</v>
      </c>
      <c r="G43" s="38" t="s">
        <v>30</v>
      </c>
      <c r="H43" s="38" t="s">
        <v>14</v>
      </c>
      <c r="I43" s="27">
        <v>4423</v>
      </c>
      <c r="J43" s="8"/>
      <c r="K43" s="13">
        <f t="shared" si="0"/>
        <v>0</v>
      </c>
      <c r="L43" s="14" t="str">
        <f t="shared" si="1"/>
        <v>OK</v>
      </c>
      <c r="M43" s="29"/>
      <c r="N43" s="34"/>
      <c r="O43" s="30"/>
      <c r="P43" s="31"/>
      <c r="Q43" s="31"/>
      <c r="R43" s="33"/>
      <c r="S43" s="32"/>
      <c r="T43" s="30"/>
      <c r="U43" s="30"/>
      <c r="V43" s="30"/>
      <c r="W43" s="30"/>
      <c r="X43" s="30"/>
      <c r="Y43" s="31"/>
      <c r="Z43" s="31"/>
      <c r="AA43" s="31"/>
      <c r="AB43" s="31"/>
      <c r="AC43" s="31"/>
      <c r="AD43" s="31"/>
    </row>
    <row r="44" spans="1:30" ht="39.950000000000003" customHeight="1" x14ac:dyDescent="0.25">
      <c r="A44" s="39">
        <v>51</v>
      </c>
      <c r="B44" s="40" t="s">
        <v>17</v>
      </c>
      <c r="C44" s="44" t="s">
        <v>174</v>
      </c>
      <c r="D44" s="45" t="s">
        <v>175</v>
      </c>
      <c r="E44" s="37" t="s">
        <v>176</v>
      </c>
      <c r="F44" s="38" t="s">
        <v>177</v>
      </c>
      <c r="G44" s="38" t="s">
        <v>30</v>
      </c>
      <c r="H44" s="38" t="s">
        <v>178</v>
      </c>
      <c r="I44" s="27">
        <v>5500</v>
      </c>
      <c r="J44" s="8"/>
      <c r="K44" s="13">
        <f t="shared" si="0"/>
        <v>0</v>
      </c>
      <c r="L44" s="14" t="str">
        <f t="shared" si="1"/>
        <v>OK</v>
      </c>
      <c r="M44" s="29"/>
      <c r="N44" s="34"/>
      <c r="O44" s="30"/>
      <c r="P44" s="31"/>
      <c r="Q44" s="31"/>
      <c r="R44" s="33"/>
      <c r="S44" s="32"/>
      <c r="T44" s="30"/>
      <c r="U44" s="30"/>
      <c r="V44" s="30"/>
      <c r="W44" s="30"/>
      <c r="X44" s="30"/>
      <c r="Y44" s="31"/>
      <c r="Z44" s="31"/>
      <c r="AA44" s="31"/>
      <c r="AB44" s="31"/>
      <c r="AC44" s="31"/>
      <c r="AD44" s="31"/>
    </row>
    <row r="45" spans="1:30" ht="39.950000000000003" customHeight="1" x14ac:dyDescent="0.25">
      <c r="A45" s="39">
        <v>52</v>
      </c>
      <c r="B45" s="40" t="s">
        <v>179</v>
      </c>
      <c r="C45" s="44" t="s">
        <v>180</v>
      </c>
      <c r="D45" s="45" t="s">
        <v>181</v>
      </c>
      <c r="E45" s="43" t="s">
        <v>182</v>
      </c>
      <c r="F45" s="54">
        <v>122238001</v>
      </c>
      <c r="G45" s="38" t="s">
        <v>30</v>
      </c>
      <c r="H45" s="38">
        <v>44905202</v>
      </c>
      <c r="I45" s="27">
        <v>23199</v>
      </c>
      <c r="J45" s="8"/>
      <c r="K45" s="13">
        <f t="shared" si="0"/>
        <v>0</v>
      </c>
      <c r="L45" s="14" t="str">
        <f t="shared" si="1"/>
        <v>OK</v>
      </c>
      <c r="M45" s="29"/>
      <c r="N45" s="34"/>
      <c r="O45" s="30"/>
      <c r="P45" s="31"/>
      <c r="Q45" s="31"/>
      <c r="R45" s="33"/>
      <c r="S45" s="32"/>
      <c r="T45" s="30"/>
      <c r="U45" s="30"/>
      <c r="V45" s="30"/>
      <c r="W45" s="30"/>
      <c r="X45" s="30"/>
      <c r="Y45" s="31"/>
      <c r="Z45" s="31"/>
      <c r="AA45" s="31"/>
      <c r="AB45" s="31"/>
      <c r="AC45" s="31"/>
      <c r="AD45" s="31"/>
    </row>
    <row r="46" spans="1:30" ht="39.950000000000003" customHeight="1" x14ac:dyDescent="0.25">
      <c r="A46" s="39">
        <v>53</v>
      </c>
      <c r="B46" s="40" t="s">
        <v>36</v>
      </c>
      <c r="C46" s="55" t="s">
        <v>183</v>
      </c>
      <c r="D46" s="56" t="s">
        <v>184</v>
      </c>
      <c r="E46" s="43" t="s">
        <v>185</v>
      </c>
      <c r="F46" s="46" t="s">
        <v>186</v>
      </c>
      <c r="G46" s="38" t="s">
        <v>30</v>
      </c>
      <c r="H46" s="46" t="s">
        <v>74</v>
      </c>
      <c r="I46" s="27">
        <v>170</v>
      </c>
      <c r="J46" s="8"/>
      <c r="K46" s="13">
        <f t="shared" si="0"/>
        <v>0</v>
      </c>
      <c r="L46" s="14" t="str">
        <f t="shared" si="1"/>
        <v>OK</v>
      </c>
      <c r="M46" s="29"/>
      <c r="N46" s="34"/>
      <c r="O46" s="30"/>
      <c r="P46" s="31"/>
      <c r="Q46" s="31"/>
      <c r="R46" s="33"/>
      <c r="S46" s="32"/>
      <c r="T46" s="30"/>
      <c r="U46" s="30"/>
      <c r="V46" s="30"/>
      <c r="W46" s="30"/>
      <c r="X46" s="30"/>
      <c r="Y46" s="31"/>
      <c r="Z46" s="31"/>
      <c r="AA46" s="31"/>
      <c r="AB46" s="31"/>
      <c r="AC46" s="31"/>
      <c r="AD46" s="31"/>
    </row>
    <row r="47" spans="1:30" ht="39.950000000000003" customHeight="1" x14ac:dyDescent="0.25">
      <c r="A47" s="39">
        <v>54</v>
      </c>
      <c r="B47" s="40" t="s">
        <v>48</v>
      </c>
      <c r="C47" s="57" t="s">
        <v>187</v>
      </c>
      <c r="D47" s="58" t="s">
        <v>188</v>
      </c>
      <c r="E47" s="58">
        <v>4104</v>
      </c>
      <c r="F47" s="58" t="s">
        <v>189</v>
      </c>
      <c r="G47" s="58" t="s">
        <v>30</v>
      </c>
      <c r="H47" s="58" t="s">
        <v>190</v>
      </c>
      <c r="I47" s="27">
        <v>499</v>
      </c>
      <c r="J47" s="8"/>
      <c r="K47" s="13">
        <f t="shared" si="0"/>
        <v>0</v>
      </c>
      <c r="L47" s="14" t="str">
        <f t="shared" si="1"/>
        <v>OK</v>
      </c>
      <c r="M47" s="29"/>
      <c r="N47" s="34"/>
      <c r="O47" s="30"/>
      <c r="P47" s="31"/>
      <c r="Q47" s="31"/>
      <c r="R47" s="33"/>
      <c r="S47" s="32"/>
      <c r="T47" s="30"/>
      <c r="U47" s="30"/>
      <c r="V47" s="30"/>
      <c r="W47" s="30"/>
      <c r="X47" s="30"/>
      <c r="Y47" s="31"/>
      <c r="Z47" s="31"/>
      <c r="AA47" s="31"/>
      <c r="AB47" s="31"/>
      <c r="AC47" s="31"/>
      <c r="AD47" s="31"/>
    </row>
    <row r="48" spans="1:30" ht="39.950000000000003" customHeight="1" x14ac:dyDescent="0.25">
      <c r="A48" s="39">
        <v>55</v>
      </c>
      <c r="B48" s="40" t="s">
        <v>31</v>
      </c>
      <c r="C48" s="57" t="s">
        <v>191</v>
      </c>
      <c r="D48" s="58" t="s">
        <v>192</v>
      </c>
      <c r="E48" s="59" t="s">
        <v>122</v>
      </c>
      <c r="F48" s="58" t="s">
        <v>193</v>
      </c>
      <c r="G48" s="58" t="s">
        <v>30</v>
      </c>
      <c r="H48" s="58" t="s">
        <v>194</v>
      </c>
      <c r="I48" s="27">
        <v>1943</v>
      </c>
      <c r="J48" s="8"/>
      <c r="K48" s="13">
        <f t="shared" si="0"/>
        <v>0</v>
      </c>
      <c r="L48" s="14" t="str">
        <f t="shared" si="1"/>
        <v>OK</v>
      </c>
      <c r="M48" s="29"/>
      <c r="N48" s="34"/>
      <c r="O48" s="30"/>
      <c r="P48" s="31"/>
      <c r="Q48" s="31"/>
      <c r="R48" s="33"/>
      <c r="S48" s="32"/>
      <c r="T48" s="30"/>
      <c r="U48" s="30"/>
      <c r="V48" s="30"/>
      <c r="W48" s="30"/>
      <c r="X48" s="30"/>
      <c r="Y48" s="31"/>
      <c r="Z48" s="31"/>
      <c r="AA48" s="31"/>
      <c r="AB48" s="31"/>
      <c r="AC48" s="31"/>
      <c r="AD48" s="31"/>
    </row>
    <row r="49" spans="1:30" ht="39.950000000000003" customHeight="1" x14ac:dyDescent="0.25">
      <c r="A49" s="39">
        <v>56</v>
      </c>
      <c r="B49" s="40" t="s">
        <v>195</v>
      </c>
      <c r="C49" s="50" t="s">
        <v>196</v>
      </c>
      <c r="D49" s="51" t="s">
        <v>197</v>
      </c>
      <c r="E49" s="37" t="s">
        <v>34</v>
      </c>
      <c r="F49" s="38" t="s">
        <v>198</v>
      </c>
      <c r="G49" s="38" t="s">
        <v>30</v>
      </c>
      <c r="H49" s="38" t="s">
        <v>44</v>
      </c>
      <c r="I49" s="27">
        <v>20700</v>
      </c>
      <c r="J49" s="8"/>
      <c r="K49" s="13">
        <f t="shared" si="0"/>
        <v>0</v>
      </c>
      <c r="L49" s="14" t="str">
        <f t="shared" si="1"/>
        <v>OK</v>
      </c>
      <c r="M49" s="29"/>
      <c r="N49" s="34"/>
      <c r="O49" s="30"/>
      <c r="P49" s="31"/>
      <c r="Q49" s="31"/>
      <c r="R49" s="33"/>
      <c r="S49" s="32"/>
      <c r="T49" s="30"/>
      <c r="U49" s="30"/>
      <c r="V49" s="30"/>
      <c r="W49" s="30"/>
      <c r="X49" s="30"/>
      <c r="Y49" s="31"/>
      <c r="Z49" s="31"/>
      <c r="AA49" s="31"/>
      <c r="AB49" s="31"/>
      <c r="AC49" s="31"/>
      <c r="AD49" s="31"/>
    </row>
    <row r="50" spans="1:30" ht="39.950000000000003" customHeight="1" x14ac:dyDescent="0.25">
      <c r="A50" s="39">
        <v>57</v>
      </c>
      <c r="B50" s="40" t="s">
        <v>128</v>
      </c>
      <c r="C50" s="44" t="s">
        <v>199</v>
      </c>
      <c r="D50" s="45" t="s">
        <v>200</v>
      </c>
      <c r="E50" s="46" t="s">
        <v>201</v>
      </c>
      <c r="F50" s="46" t="s">
        <v>202</v>
      </c>
      <c r="G50" s="38" t="s">
        <v>30</v>
      </c>
      <c r="H50" s="46" t="s">
        <v>44</v>
      </c>
      <c r="I50" s="27">
        <v>9385</v>
      </c>
      <c r="J50" s="8"/>
      <c r="K50" s="13">
        <f t="shared" si="0"/>
        <v>0</v>
      </c>
      <c r="L50" s="14" t="str">
        <f t="shared" si="1"/>
        <v>OK</v>
      </c>
      <c r="M50" s="29"/>
      <c r="N50" s="34"/>
      <c r="O50" s="30"/>
      <c r="P50" s="31"/>
      <c r="Q50" s="31"/>
      <c r="R50" s="33"/>
      <c r="S50" s="32"/>
      <c r="T50" s="30"/>
      <c r="U50" s="30"/>
      <c r="V50" s="30"/>
      <c r="W50" s="30"/>
      <c r="X50" s="30"/>
      <c r="Y50" s="31"/>
      <c r="Z50" s="31"/>
      <c r="AA50" s="31"/>
      <c r="AB50" s="31"/>
      <c r="AC50" s="31"/>
      <c r="AD50" s="31"/>
    </row>
    <row r="51" spans="1:30" ht="39.950000000000003" customHeight="1" x14ac:dyDescent="0.25">
      <c r="A51" s="39">
        <v>59</v>
      </c>
      <c r="B51" s="40" t="s">
        <v>86</v>
      </c>
      <c r="C51" s="50" t="s">
        <v>203</v>
      </c>
      <c r="D51" s="51" t="s">
        <v>204</v>
      </c>
      <c r="E51" s="43" t="s">
        <v>205</v>
      </c>
      <c r="F51" s="46" t="s">
        <v>206</v>
      </c>
      <c r="G51" s="38" t="s">
        <v>30</v>
      </c>
      <c r="H51" s="46" t="s">
        <v>74</v>
      </c>
      <c r="I51" s="27">
        <v>1140</v>
      </c>
      <c r="J51" s="8"/>
      <c r="K51" s="13">
        <f t="shared" si="0"/>
        <v>0</v>
      </c>
      <c r="L51" s="14" t="str">
        <f t="shared" si="1"/>
        <v>OK</v>
      </c>
      <c r="M51" s="29"/>
      <c r="N51" s="34"/>
      <c r="O51" s="30"/>
      <c r="P51" s="31"/>
      <c r="Q51" s="31"/>
      <c r="R51" s="33"/>
      <c r="S51" s="32"/>
      <c r="T51" s="30"/>
      <c r="U51" s="30"/>
      <c r="V51" s="30"/>
      <c r="W51" s="30"/>
      <c r="X51" s="30"/>
      <c r="Y51" s="31"/>
      <c r="Z51" s="31"/>
      <c r="AA51" s="31"/>
      <c r="AB51" s="31"/>
      <c r="AC51" s="31"/>
      <c r="AD51" s="31"/>
    </row>
    <row r="52" spans="1:30" ht="39.950000000000003" customHeight="1" x14ac:dyDescent="0.25">
      <c r="A52" s="39">
        <v>60</v>
      </c>
      <c r="B52" s="40" t="s">
        <v>86</v>
      </c>
      <c r="C52" s="50" t="s">
        <v>207</v>
      </c>
      <c r="D52" s="51" t="s">
        <v>208</v>
      </c>
      <c r="E52" s="43" t="s">
        <v>205</v>
      </c>
      <c r="F52" s="46" t="s">
        <v>206</v>
      </c>
      <c r="G52" s="38" t="s">
        <v>30</v>
      </c>
      <c r="H52" s="46" t="s">
        <v>74</v>
      </c>
      <c r="I52" s="27">
        <v>685</v>
      </c>
      <c r="J52" s="8"/>
      <c r="K52" s="13">
        <f t="shared" si="0"/>
        <v>0</v>
      </c>
      <c r="L52" s="14" t="str">
        <f t="shared" si="1"/>
        <v>OK</v>
      </c>
      <c r="M52" s="29"/>
      <c r="N52" s="34"/>
      <c r="O52" s="30"/>
      <c r="P52" s="31"/>
      <c r="Q52" s="31"/>
      <c r="R52" s="33"/>
      <c r="S52" s="32"/>
      <c r="T52" s="30"/>
      <c r="U52" s="30"/>
      <c r="V52" s="30"/>
      <c r="W52" s="30"/>
      <c r="X52" s="30"/>
      <c r="Y52" s="31"/>
      <c r="Z52" s="31"/>
      <c r="AA52" s="31"/>
      <c r="AB52" s="31"/>
      <c r="AC52" s="31"/>
      <c r="AD52" s="31"/>
    </row>
    <row r="53" spans="1:30" ht="39.950000000000003" customHeight="1" x14ac:dyDescent="0.25">
      <c r="A53" s="39">
        <v>61</v>
      </c>
      <c r="B53" s="40" t="s">
        <v>64</v>
      </c>
      <c r="C53" s="50" t="s">
        <v>209</v>
      </c>
      <c r="D53" s="51" t="s">
        <v>210</v>
      </c>
      <c r="E53" s="43" t="s">
        <v>205</v>
      </c>
      <c r="F53" s="60" t="s">
        <v>211</v>
      </c>
      <c r="G53" s="38" t="s">
        <v>30</v>
      </c>
      <c r="H53" s="60" t="s">
        <v>74</v>
      </c>
      <c r="I53" s="27">
        <v>2296.8000000000002</v>
      </c>
      <c r="J53" s="8"/>
      <c r="K53" s="13">
        <f t="shared" si="0"/>
        <v>0</v>
      </c>
      <c r="L53" s="14" t="str">
        <f t="shared" si="1"/>
        <v>OK</v>
      </c>
      <c r="M53" s="29"/>
      <c r="N53" s="34"/>
      <c r="O53" s="30"/>
      <c r="P53" s="31"/>
      <c r="Q53" s="31"/>
      <c r="R53" s="33"/>
      <c r="S53" s="32"/>
      <c r="T53" s="30"/>
      <c r="U53" s="30"/>
      <c r="V53" s="30"/>
      <c r="W53" s="30"/>
      <c r="X53" s="30"/>
      <c r="Y53" s="31"/>
      <c r="Z53" s="31"/>
      <c r="AA53" s="31"/>
      <c r="AB53" s="31"/>
      <c r="AC53" s="31"/>
      <c r="AD53" s="31"/>
    </row>
    <row r="54" spans="1:30" ht="39.950000000000003" customHeight="1" x14ac:dyDescent="0.25">
      <c r="A54" s="39">
        <v>62</v>
      </c>
      <c r="B54" s="40" t="s">
        <v>36</v>
      </c>
      <c r="C54" s="44" t="s">
        <v>212</v>
      </c>
      <c r="D54" s="45" t="s">
        <v>213</v>
      </c>
      <c r="E54" s="46" t="s">
        <v>214</v>
      </c>
      <c r="F54" s="46" t="s">
        <v>215</v>
      </c>
      <c r="G54" s="38" t="s">
        <v>30</v>
      </c>
      <c r="H54" s="46" t="s">
        <v>18</v>
      </c>
      <c r="I54" s="27">
        <v>1291</v>
      </c>
      <c r="J54" s="8"/>
      <c r="K54" s="13">
        <f t="shared" si="0"/>
        <v>0</v>
      </c>
      <c r="L54" s="14" t="str">
        <f t="shared" si="1"/>
        <v>OK</v>
      </c>
      <c r="M54" s="29"/>
      <c r="N54" s="34"/>
      <c r="O54" s="30"/>
      <c r="P54" s="31"/>
      <c r="Q54" s="31"/>
      <c r="R54" s="33"/>
      <c r="S54" s="32"/>
      <c r="T54" s="30"/>
      <c r="U54" s="30"/>
      <c r="V54" s="30"/>
      <c r="W54" s="30"/>
      <c r="X54" s="30"/>
      <c r="Y54" s="31"/>
      <c r="Z54" s="31"/>
      <c r="AA54" s="31"/>
      <c r="AB54" s="31"/>
      <c r="AC54" s="31"/>
      <c r="AD54" s="31"/>
    </row>
    <row r="55" spans="1:30" ht="39.950000000000003" customHeight="1" x14ac:dyDescent="0.25">
      <c r="A55" s="39">
        <v>63</v>
      </c>
      <c r="B55" s="40" t="s">
        <v>48</v>
      </c>
      <c r="C55" s="44" t="s">
        <v>216</v>
      </c>
      <c r="D55" s="45" t="s">
        <v>217</v>
      </c>
      <c r="E55" s="46" t="s">
        <v>218</v>
      </c>
      <c r="F55" s="46" t="s">
        <v>219</v>
      </c>
      <c r="G55" s="38" t="s">
        <v>30</v>
      </c>
      <c r="H55" s="46" t="s">
        <v>220</v>
      </c>
      <c r="I55" s="27">
        <v>1785</v>
      </c>
      <c r="J55" s="8"/>
      <c r="K55" s="13">
        <f t="shared" si="0"/>
        <v>0</v>
      </c>
      <c r="L55" s="14" t="str">
        <f t="shared" si="1"/>
        <v>OK</v>
      </c>
      <c r="M55" s="29"/>
      <c r="N55" s="34"/>
      <c r="O55" s="30"/>
      <c r="P55" s="31"/>
      <c r="Q55" s="31"/>
      <c r="R55" s="33"/>
      <c r="S55" s="32"/>
      <c r="T55" s="30"/>
      <c r="U55" s="30"/>
      <c r="V55" s="30"/>
      <c r="W55" s="30"/>
      <c r="X55" s="30"/>
      <c r="Y55" s="31"/>
      <c r="Z55" s="31"/>
      <c r="AA55" s="31"/>
      <c r="AB55" s="31"/>
      <c r="AC55" s="31"/>
      <c r="AD55" s="31"/>
    </row>
    <row r="56" spans="1:30" ht="39.950000000000003" customHeight="1" x14ac:dyDescent="0.25">
      <c r="A56" s="39">
        <v>65</v>
      </c>
      <c r="B56" s="40" t="s">
        <v>79</v>
      </c>
      <c r="C56" s="44" t="s">
        <v>221</v>
      </c>
      <c r="D56" s="45" t="s">
        <v>222</v>
      </c>
      <c r="E56" s="46" t="s">
        <v>223</v>
      </c>
      <c r="F56" s="46" t="s">
        <v>224</v>
      </c>
      <c r="G56" s="38" t="s">
        <v>30</v>
      </c>
      <c r="H56" s="46" t="s">
        <v>225</v>
      </c>
      <c r="I56" s="27">
        <v>2649.99</v>
      </c>
      <c r="J56" s="8"/>
      <c r="K56" s="13">
        <f t="shared" si="0"/>
        <v>0</v>
      </c>
      <c r="L56" s="14" t="str">
        <f t="shared" si="1"/>
        <v>OK</v>
      </c>
      <c r="M56" s="29"/>
      <c r="N56" s="34"/>
      <c r="O56" s="30"/>
      <c r="P56" s="31"/>
      <c r="Q56" s="31"/>
      <c r="R56" s="33"/>
      <c r="S56" s="32"/>
      <c r="T56" s="30"/>
      <c r="U56" s="30"/>
      <c r="V56" s="30"/>
      <c r="W56" s="30"/>
      <c r="X56" s="30"/>
      <c r="Y56" s="31"/>
      <c r="Z56" s="31"/>
      <c r="AA56" s="31"/>
      <c r="AB56" s="31"/>
      <c r="AC56" s="31"/>
      <c r="AD56" s="31"/>
    </row>
    <row r="57" spans="1:30" ht="39.950000000000003" customHeight="1" x14ac:dyDescent="0.25">
      <c r="A57" s="39">
        <v>66</v>
      </c>
      <c r="B57" s="40" t="s">
        <v>169</v>
      </c>
      <c r="C57" s="50" t="s">
        <v>226</v>
      </c>
      <c r="D57" s="51" t="s">
        <v>227</v>
      </c>
      <c r="E57" s="43" t="s">
        <v>55</v>
      </c>
      <c r="F57" s="38" t="s">
        <v>228</v>
      </c>
      <c r="G57" s="38" t="s">
        <v>30</v>
      </c>
      <c r="H57" s="38">
        <v>44900533</v>
      </c>
      <c r="I57" s="27">
        <v>4765</v>
      </c>
      <c r="J57" s="8"/>
      <c r="K57" s="13">
        <f t="shared" si="0"/>
        <v>0</v>
      </c>
      <c r="L57" s="14" t="str">
        <f t="shared" si="1"/>
        <v>OK</v>
      </c>
      <c r="M57" s="29"/>
      <c r="N57" s="34"/>
      <c r="O57" s="30"/>
      <c r="P57" s="31"/>
      <c r="Q57" s="31"/>
      <c r="R57" s="33"/>
      <c r="S57" s="32"/>
      <c r="T57" s="30"/>
      <c r="U57" s="30"/>
      <c r="V57" s="30"/>
      <c r="W57" s="30"/>
      <c r="X57" s="30"/>
      <c r="Y57" s="31"/>
      <c r="Z57" s="31"/>
      <c r="AA57" s="31"/>
      <c r="AB57" s="31"/>
      <c r="AC57" s="31"/>
      <c r="AD57" s="31"/>
    </row>
    <row r="58" spans="1:30" ht="39.950000000000003" customHeight="1" x14ac:dyDescent="0.25">
      <c r="A58" s="39">
        <v>68</v>
      </c>
      <c r="B58" s="40" t="s">
        <v>31</v>
      </c>
      <c r="C58" s="50" t="s">
        <v>229</v>
      </c>
      <c r="D58" s="51" t="s">
        <v>230</v>
      </c>
      <c r="E58" s="37" t="s">
        <v>231</v>
      </c>
      <c r="F58" s="38" t="s">
        <v>232</v>
      </c>
      <c r="G58" s="38" t="s">
        <v>30</v>
      </c>
      <c r="H58" s="38" t="s">
        <v>44</v>
      </c>
      <c r="I58" s="27">
        <v>673</v>
      </c>
      <c r="J58" s="8"/>
      <c r="K58" s="13">
        <f t="shared" si="0"/>
        <v>0</v>
      </c>
      <c r="L58" s="14" t="str">
        <f t="shared" si="1"/>
        <v>OK</v>
      </c>
      <c r="M58" s="29"/>
      <c r="N58" s="34"/>
      <c r="O58" s="30"/>
      <c r="P58" s="31"/>
      <c r="Q58" s="31"/>
      <c r="R58" s="33"/>
      <c r="S58" s="32"/>
      <c r="T58" s="30"/>
      <c r="U58" s="30"/>
      <c r="V58" s="30"/>
      <c r="W58" s="30"/>
      <c r="X58" s="30"/>
      <c r="Y58" s="31"/>
      <c r="Z58" s="31"/>
      <c r="AA58" s="31"/>
      <c r="AB58" s="31"/>
      <c r="AC58" s="31"/>
      <c r="AD58" s="31"/>
    </row>
    <row r="59" spans="1:30" ht="39.950000000000003" customHeight="1" x14ac:dyDescent="0.25">
      <c r="A59" s="39">
        <v>69</v>
      </c>
      <c r="B59" s="40" t="s">
        <v>64</v>
      </c>
      <c r="C59" s="44" t="s">
        <v>233</v>
      </c>
      <c r="D59" s="45" t="s">
        <v>234</v>
      </c>
      <c r="E59" s="46" t="s">
        <v>235</v>
      </c>
      <c r="F59" s="46" t="s">
        <v>232</v>
      </c>
      <c r="G59" s="38" t="s">
        <v>30</v>
      </c>
      <c r="H59" s="46" t="s">
        <v>44</v>
      </c>
      <c r="I59" s="27">
        <v>2128.5</v>
      </c>
      <c r="J59" s="8"/>
      <c r="K59" s="13">
        <f t="shared" si="0"/>
        <v>0</v>
      </c>
      <c r="L59" s="14" t="str">
        <f t="shared" si="1"/>
        <v>OK</v>
      </c>
      <c r="M59" s="29"/>
      <c r="N59" s="34"/>
      <c r="O59" s="30"/>
      <c r="P59" s="31"/>
      <c r="Q59" s="31"/>
      <c r="R59" s="33"/>
      <c r="S59" s="32"/>
      <c r="T59" s="30"/>
      <c r="U59" s="30"/>
      <c r="V59" s="30"/>
      <c r="W59" s="30"/>
      <c r="X59" s="30"/>
      <c r="Y59" s="31"/>
      <c r="Z59" s="31"/>
      <c r="AA59" s="31"/>
      <c r="AB59" s="31"/>
      <c r="AC59" s="31"/>
      <c r="AD59" s="31"/>
    </row>
    <row r="60" spans="1:30" ht="39.950000000000003" customHeight="1" x14ac:dyDescent="0.25">
      <c r="A60" s="39">
        <v>70</v>
      </c>
      <c r="B60" s="40" t="s">
        <v>236</v>
      </c>
      <c r="C60" s="44" t="s">
        <v>237</v>
      </c>
      <c r="D60" s="45" t="s">
        <v>238</v>
      </c>
      <c r="E60" s="46" t="s">
        <v>117</v>
      </c>
      <c r="F60" s="46" t="s">
        <v>239</v>
      </c>
      <c r="G60" s="38" t="s">
        <v>30</v>
      </c>
      <c r="H60" s="46" t="s">
        <v>74</v>
      </c>
      <c r="I60" s="27">
        <v>3800</v>
      </c>
      <c r="J60" s="8"/>
      <c r="K60" s="13">
        <f t="shared" si="0"/>
        <v>0</v>
      </c>
      <c r="L60" s="14" t="str">
        <f t="shared" si="1"/>
        <v>OK</v>
      </c>
      <c r="M60" s="29"/>
      <c r="N60" s="34"/>
      <c r="O60" s="30"/>
      <c r="P60" s="31"/>
      <c r="Q60" s="31"/>
      <c r="R60" s="33"/>
      <c r="S60" s="32"/>
      <c r="T60" s="30"/>
      <c r="U60" s="30"/>
      <c r="V60" s="30"/>
      <c r="W60" s="30"/>
      <c r="X60" s="30"/>
      <c r="Y60" s="31"/>
      <c r="Z60" s="31"/>
      <c r="AA60" s="31"/>
      <c r="AB60" s="31"/>
      <c r="AC60" s="31"/>
      <c r="AD60" s="31"/>
    </row>
    <row r="61" spans="1:30" ht="39.950000000000003" customHeight="1" x14ac:dyDescent="0.25">
      <c r="A61" s="39">
        <v>71</v>
      </c>
      <c r="B61" s="40" t="s">
        <v>57</v>
      </c>
      <c r="C61" s="44" t="s">
        <v>240</v>
      </c>
      <c r="D61" s="45" t="s">
        <v>241</v>
      </c>
      <c r="E61" s="46" t="s">
        <v>117</v>
      </c>
      <c r="F61" s="46" t="s">
        <v>239</v>
      </c>
      <c r="G61" s="38" t="s">
        <v>30</v>
      </c>
      <c r="H61" s="46" t="s">
        <v>74</v>
      </c>
      <c r="I61" s="27">
        <v>5700</v>
      </c>
      <c r="J61" s="8"/>
      <c r="K61" s="13">
        <f t="shared" si="0"/>
        <v>0</v>
      </c>
      <c r="L61" s="14" t="str">
        <f t="shared" si="1"/>
        <v>OK</v>
      </c>
      <c r="M61" s="29"/>
      <c r="N61" s="34"/>
      <c r="O61" s="30"/>
      <c r="P61" s="31"/>
      <c r="Q61" s="31"/>
      <c r="R61" s="33"/>
      <c r="S61" s="32"/>
      <c r="T61" s="30"/>
      <c r="U61" s="30"/>
      <c r="V61" s="30"/>
      <c r="W61" s="30"/>
      <c r="X61" s="30"/>
      <c r="Y61" s="31"/>
      <c r="Z61" s="31"/>
      <c r="AA61" s="31"/>
      <c r="AB61" s="31"/>
      <c r="AC61" s="31"/>
      <c r="AD61" s="31"/>
    </row>
    <row r="62" spans="1:30" ht="39.950000000000003" customHeight="1" x14ac:dyDescent="0.25">
      <c r="A62" s="39">
        <v>73</v>
      </c>
      <c r="B62" s="40" t="s">
        <v>119</v>
      </c>
      <c r="C62" s="44" t="s">
        <v>242</v>
      </c>
      <c r="D62" s="45" t="s">
        <v>243</v>
      </c>
      <c r="E62" s="43" t="s">
        <v>55</v>
      </c>
      <c r="F62" s="54">
        <v>17418028</v>
      </c>
      <c r="G62" s="38" t="s">
        <v>30</v>
      </c>
      <c r="H62" s="38" t="s">
        <v>244</v>
      </c>
      <c r="I62" s="27">
        <v>2825</v>
      </c>
      <c r="J62" s="8"/>
      <c r="K62" s="13">
        <f t="shared" si="0"/>
        <v>0</v>
      </c>
      <c r="L62" s="14" t="str">
        <f t="shared" si="1"/>
        <v>OK</v>
      </c>
      <c r="M62" s="29"/>
      <c r="N62" s="34"/>
      <c r="O62" s="30"/>
      <c r="P62" s="31"/>
      <c r="Q62" s="31"/>
      <c r="R62" s="33"/>
      <c r="S62" s="32"/>
      <c r="T62" s="30"/>
      <c r="U62" s="30"/>
      <c r="V62" s="30"/>
      <c r="W62" s="30"/>
      <c r="X62" s="30"/>
      <c r="Y62" s="31"/>
      <c r="Z62" s="31"/>
      <c r="AA62" s="31"/>
      <c r="AB62" s="31"/>
      <c r="AC62" s="31"/>
      <c r="AD62" s="31"/>
    </row>
    <row r="63" spans="1:30" ht="39.950000000000003" customHeight="1" x14ac:dyDescent="0.25">
      <c r="A63" s="39">
        <v>74</v>
      </c>
      <c r="B63" s="40" t="s">
        <v>119</v>
      </c>
      <c r="C63" s="41" t="s">
        <v>245</v>
      </c>
      <c r="D63" s="42" t="s">
        <v>246</v>
      </c>
      <c r="E63" s="43" t="s">
        <v>39</v>
      </c>
      <c r="F63" s="38" t="s">
        <v>247</v>
      </c>
      <c r="G63" s="38" t="s">
        <v>30</v>
      </c>
      <c r="H63" s="38">
        <v>44905235</v>
      </c>
      <c r="I63" s="27">
        <v>5480</v>
      </c>
      <c r="J63" s="8"/>
      <c r="K63" s="13">
        <f t="shared" si="0"/>
        <v>0</v>
      </c>
      <c r="L63" s="14" t="str">
        <f t="shared" si="1"/>
        <v>OK</v>
      </c>
      <c r="M63" s="29"/>
      <c r="N63" s="34"/>
      <c r="O63" s="30"/>
      <c r="P63" s="31"/>
      <c r="Q63" s="31"/>
      <c r="R63" s="33"/>
      <c r="S63" s="32"/>
      <c r="T63" s="30"/>
      <c r="U63" s="30"/>
      <c r="V63" s="30"/>
      <c r="W63" s="30"/>
      <c r="X63" s="30"/>
      <c r="Y63" s="31"/>
      <c r="Z63" s="31"/>
      <c r="AA63" s="31"/>
      <c r="AB63" s="31"/>
      <c r="AC63" s="31"/>
      <c r="AD63" s="31"/>
    </row>
    <row r="64" spans="1:30" ht="39.950000000000003" customHeight="1" x14ac:dyDescent="0.25">
      <c r="A64" s="39">
        <v>75</v>
      </c>
      <c r="B64" s="40" t="s">
        <v>64</v>
      </c>
      <c r="C64" s="44" t="s">
        <v>248</v>
      </c>
      <c r="D64" s="45" t="s">
        <v>249</v>
      </c>
      <c r="E64" s="46" t="s">
        <v>122</v>
      </c>
      <c r="F64" s="46" t="s">
        <v>250</v>
      </c>
      <c r="G64" s="38" t="s">
        <v>30</v>
      </c>
      <c r="H64" s="46" t="s">
        <v>74</v>
      </c>
      <c r="I64" s="27">
        <v>1373.13</v>
      </c>
      <c r="J64" s="8"/>
      <c r="K64" s="13">
        <f t="shared" si="0"/>
        <v>0</v>
      </c>
      <c r="L64" s="14" t="str">
        <f t="shared" si="1"/>
        <v>OK</v>
      </c>
      <c r="M64" s="29"/>
      <c r="N64" s="34"/>
      <c r="O64" s="30"/>
      <c r="P64" s="31"/>
      <c r="Q64" s="31"/>
      <c r="R64" s="33"/>
      <c r="S64" s="32"/>
      <c r="T64" s="30"/>
      <c r="U64" s="30"/>
      <c r="V64" s="30"/>
      <c r="W64" s="30"/>
      <c r="X64" s="30"/>
      <c r="Y64" s="31"/>
      <c r="Z64" s="31"/>
      <c r="AA64" s="31"/>
      <c r="AB64" s="31"/>
      <c r="AC64" s="31"/>
      <c r="AD64" s="31"/>
    </row>
    <row r="65" spans="1:30" ht="39.950000000000003" customHeight="1" x14ac:dyDescent="0.25">
      <c r="A65" s="39">
        <v>76</v>
      </c>
      <c r="B65" s="40" t="s">
        <v>31</v>
      </c>
      <c r="C65" s="44" t="s">
        <v>251</v>
      </c>
      <c r="D65" s="45" t="s">
        <v>252</v>
      </c>
      <c r="E65" s="37" t="s">
        <v>122</v>
      </c>
      <c r="F65" s="38" t="s">
        <v>253</v>
      </c>
      <c r="G65" s="38" t="s">
        <v>30</v>
      </c>
      <c r="H65" s="38" t="s">
        <v>254</v>
      </c>
      <c r="I65" s="27">
        <v>1946.5</v>
      </c>
      <c r="J65" s="8"/>
      <c r="K65" s="13">
        <f t="shared" si="0"/>
        <v>0</v>
      </c>
      <c r="L65" s="14" t="str">
        <f t="shared" si="1"/>
        <v>OK</v>
      </c>
      <c r="M65" s="29"/>
      <c r="N65" s="34"/>
      <c r="O65" s="30"/>
      <c r="P65" s="31"/>
      <c r="Q65" s="31"/>
      <c r="R65" s="33"/>
      <c r="S65" s="32"/>
      <c r="T65" s="30"/>
      <c r="U65" s="30"/>
      <c r="V65" s="30"/>
      <c r="W65" s="30"/>
      <c r="X65" s="30"/>
      <c r="Y65" s="31"/>
      <c r="Z65" s="31"/>
      <c r="AA65" s="31"/>
      <c r="AB65" s="31"/>
      <c r="AC65" s="31"/>
      <c r="AD65" s="31"/>
    </row>
    <row r="66" spans="1:30" ht="39.950000000000003" customHeight="1" x14ac:dyDescent="0.25">
      <c r="A66" s="39">
        <v>78</v>
      </c>
      <c r="B66" s="40" t="s">
        <v>48</v>
      </c>
      <c r="C66" s="52" t="s">
        <v>255</v>
      </c>
      <c r="D66" s="53" t="s">
        <v>256</v>
      </c>
      <c r="E66" s="49">
        <v>1301</v>
      </c>
      <c r="F66" s="49" t="s">
        <v>257</v>
      </c>
      <c r="G66" s="38" t="s">
        <v>30</v>
      </c>
      <c r="H66" s="38" t="s">
        <v>14</v>
      </c>
      <c r="I66" s="27">
        <v>169</v>
      </c>
      <c r="J66" s="8"/>
      <c r="K66" s="13">
        <f t="shared" si="0"/>
        <v>0</v>
      </c>
      <c r="L66" s="14" t="str">
        <f t="shared" si="1"/>
        <v>OK</v>
      </c>
      <c r="M66" s="29"/>
      <c r="N66" s="34"/>
      <c r="O66" s="30"/>
      <c r="P66" s="31"/>
      <c r="Q66" s="31"/>
      <c r="R66" s="33"/>
      <c r="S66" s="32"/>
      <c r="T66" s="30"/>
      <c r="U66" s="30"/>
      <c r="V66" s="30"/>
      <c r="W66" s="30"/>
      <c r="X66" s="30"/>
      <c r="Y66" s="31"/>
      <c r="Z66" s="31"/>
      <c r="AA66" s="31"/>
      <c r="AB66" s="31"/>
      <c r="AC66" s="31"/>
      <c r="AD66" s="31"/>
    </row>
    <row r="67" spans="1:30" ht="39.950000000000003" customHeight="1" x14ac:dyDescent="0.25">
      <c r="A67" s="39">
        <v>79</v>
      </c>
      <c r="B67" s="40" t="s">
        <v>86</v>
      </c>
      <c r="C67" s="44" t="s">
        <v>258</v>
      </c>
      <c r="D67" s="45" t="s">
        <v>259</v>
      </c>
      <c r="E67" s="46" t="s">
        <v>260</v>
      </c>
      <c r="F67" s="46" t="s">
        <v>261</v>
      </c>
      <c r="G67" s="38" t="s">
        <v>30</v>
      </c>
      <c r="H67" s="46" t="s">
        <v>74</v>
      </c>
      <c r="I67" s="27">
        <v>795</v>
      </c>
      <c r="J67" s="8"/>
      <c r="K67" s="13">
        <f t="shared" si="0"/>
        <v>0</v>
      </c>
      <c r="L67" s="14" t="str">
        <f t="shared" si="1"/>
        <v>OK</v>
      </c>
      <c r="M67" s="29"/>
      <c r="N67" s="34"/>
      <c r="O67" s="30"/>
      <c r="P67" s="31"/>
      <c r="Q67" s="31"/>
      <c r="R67" s="33"/>
      <c r="S67" s="32"/>
      <c r="T67" s="30"/>
      <c r="U67" s="30"/>
      <c r="V67" s="30"/>
      <c r="W67" s="30"/>
      <c r="X67" s="30"/>
      <c r="Y67" s="31"/>
      <c r="Z67" s="31"/>
      <c r="AA67" s="31"/>
      <c r="AB67" s="31"/>
      <c r="AC67" s="31"/>
      <c r="AD67" s="31"/>
    </row>
    <row r="68" spans="1:30" ht="39.950000000000003" customHeight="1" x14ac:dyDescent="0.25">
      <c r="A68" s="39">
        <v>80</v>
      </c>
      <c r="B68" s="40" t="s">
        <v>64</v>
      </c>
      <c r="C68" s="52" t="s">
        <v>262</v>
      </c>
      <c r="D68" s="53" t="s">
        <v>263</v>
      </c>
      <c r="E68" s="38">
        <v>2407</v>
      </c>
      <c r="F68" s="38" t="s">
        <v>264</v>
      </c>
      <c r="G68" s="38" t="s">
        <v>30</v>
      </c>
      <c r="H68" s="38" t="s">
        <v>44</v>
      </c>
      <c r="I68" s="27">
        <v>12721.5</v>
      </c>
      <c r="J68" s="8"/>
      <c r="K68" s="13">
        <f t="shared" ref="K68:K131" si="2">J68-(SUM(M68:AD68))</f>
        <v>0</v>
      </c>
      <c r="L68" s="14" t="str">
        <f t="shared" ref="L68:L131" si="3">IF(K68&lt;0,"ATENÇÃO","OK")</f>
        <v>OK</v>
      </c>
      <c r="M68" s="29"/>
      <c r="N68" s="34"/>
      <c r="O68" s="30"/>
      <c r="P68" s="31"/>
      <c r="Q68" s="31"/>
      <c r="R68" s="33"/>
      <c r="S68" s="32"/>
      <c r="T68" s="30"/>
      <c r="U68" s="30"/>
      <c r="V68" s="30"/>
      <c r="W68" s="30"/>
      <c r="X68" s="30"/>
      <c r="Y68" s="31"/>
      <c r="Z68" s="31"/>
      <c r="AA68" s="31"/>
      <c r="AB68" s="31"/>
      <c r="AC68" s="31"/>
      <c r="AD68" s="31"/>
    </row>
    <row r="69" spans="1:30" ht="39.950000000000003" customHeight="1" x14ac:dyDescent="0.25">
      <c r="A69" s="39">
        <v>81</v>
      </c>
      <c r="B69" s="40" t="s">
        <v>144</v>
      </c>
      <c r="C69" s="44" t="s">
        <v>265</v>
      </c>
      <c r="D69" s="45" t="s">
        <v>266</v>
      </c>
      <c r="E69" s="37" t="s">
        <v>122</v>
      </c>
      <c r="F69" s="38" t="s">
        <v>267</v>
      </c>
      <c r="G69" s="38" t="s">
        <v>30</v>
      </c>
      <c r="H69" s="38" t="s">
        <v>268</v>
      </c>
      <c r="I69" s="27">
        <v>1537</v>
      </c>
      <c r="J69" s="8"/>
      <c r="K69" s="13">
        <f t="shared" si="2"/>
        <v>0</v>
      </c>
      <c r="L69" s="14" t="str">
        <f t="shared" si="3"/>
        <v>OK</v>
      </c>
      <c r="M69" s="29"/>
      <c r="N69" s="34"/>
      <c r="O69" s="30"/>
      <c r="P69" s="31"/>
      <c r="Q69" s="31"/>
      <c r="R69" s="33"/>
      <c r="S69" s="32"/>
      <c r="T69" s="30"/>
      <c r="U69" s="30"/>
      <c r="V69" s="30"/>
      <c r="W69" s="30"/>
      <c r="X69" s="30"/>
      <c r="Y69" s="31"/>
      <c r="Z69" s="31"/>
      <c r="AA69" s="31"/>
      <c r="AB69" s="31"/>
      <c r="AC69" s="31"/>
      <c r="AD69" s="31"/>
    </row>
    <row r="70" spans="1:30" ht="39.950000000000003" customHeight="1" x14ac:dyDescent="0.25">
      <c r="A70" s="39">
        <v>82</v>
      </c>
      <c r="B70" s="40" t="s">
        <v>169</v>
      </c>
      <c r="C70" s="57" t="s">
        <v>269</v>
      </c>
      <c r="D70" s="58" t="s">
        <v>270</v>
      </c>
      <c r="E70" s="43" t="s">
        <v>55</v>
      </c>
      <c r="F70" s="38" t="s">
        <v>271</v>
      </c>
      <c r="G70" s="38" t="s">
        <v>30</v>
      </c>
      <c r="H70" s="38">
        <v>44905233</v>
      </c>
      <c r="I70" s="27">
        <v>19125.66</v>
      </c>
      <c r="J70" s="8"/>
      <c r="K70" s="13">
        <f t="shared" si="2"/>
        <v>0</v>
      </c>
      <c r="L70" s="14" t="str">
        <f t="shared" si="3"/>
        <v>OK</v>
      </c>
      <c r="M70" s="29"/>
      <c r="N70" s="34"/>
      <c r="O70" s="30"/>
      <c r="P70" s="31"/>
      <c r="Q70" s="31"/>
      <c r="R70" s="33"/>
      <c r="S70" s="32"/>
      <c r="T70" s="30"/>
      <c r="U70" s="30"/>
      <c r="V70" s="30"/>
      <c r="W70" s="30"/>
      <c r="X70" s="30"/>
      <c r="Y70" s="31"/>
      <c r="Z70" s="31"/>
      <c r="AA70" s="31"/>
      <c r="AB70" s="31"/>
      <c r="AC70" s="31"/>
      <c r="AD70" s="31"/>
    </row>
    <row r="71" spans="1:30" ht="39.950000000000003" customHeight="1" x14ac:dyDescent="0.25">
      <c r="A71" s="39">
        <v>84</v>
      </c>
      <c r="B71" s="40" t="s">
        <v>40</v>
      </c>
      <c r="C71" s="44" t="s">
        <v>272</v>
      </c>
      <c r="D71" s="45" t="s">
        <v>273</v>
      </c>
      <c r="E71" s="46" t="s">
        <v>94</v>
      </c>
      <c r="F71" s="46" t="s">
        <v>274</v>
      </c>
      <c r="G71" s="38" t="s">
        <v>30</v>
      </c>
      <c r="H71" s="46" t="s">
        <v>44</v>
      </c>
      <c r="I71" s="27">
        <v>1350</v>
      </c>
      <c r="J71" s="8"/>
      <c r="K71" s="13">
        <f t="shared" si="2"/>
        <v>0</v>
      </c>
      <c r="L71" s="14" t="str">
        <f t="shared" si="3"/>
        <v>OK</v>
      </c>
      <c r="M71" s="29"/>
      <c r="N71" s="34"/>
      <c r="O71" s="30"/>
      <c r="P71" s="31"/>
      <c r="Q71" s="31"/>
      <c r="R71" s="33"/>
      <c r="S71" s="32"/>
      <c r="T71" s="30"/>
      <c r="U71" s="30"/>
      <c r="V71" s="30"/>
      <c r="W71" s="30"/>
      <c r="X71" s="30"/>
      <c r="Y71" s="31"/>
      <c r="Z71" s="31"/>
      <c r="AA71" s="31"/>
      <c r="AB71" s="31"/>
      <c r="AC71" s="31"/>
      <c r="AD71" s="31"/>
    </row>
    <row r="72" spans="1:30" ht="39.950000000000003" customHeight="1" x14ac:dyDescent="0.25">
      <c r="A72" s="39">
        <v>85</v>
      </c>
      <c r="B72" s="40" t="s">
        <v>119</v>
      </c>
      <c r="C72" s="50" t="s">
        <v>275</v>
      </c>
      <c r="D72" s="51" t="s">
        <v>276</v>
      </c>
      <c r="E72" s="43" t="s">
        <v>231</v>
      </c>
      <c r="F72" s="38" t="s">
        <v>277</v>
      </c>
      <c r="G72" s="38" t="s">
        <v>30</v>
      </c>
      <c r="H72" s="38">
        <v>44905233</v>
      </c>
      <c r="I72" s="27">
        <v>3700</v>
      </c>
      <c r="J72" s="8"/>
      <c r="K72" s="13">
        <f t="shared" si="2"/>
        <v>0</v>
      </c>
      <c r="L72" s="14" t="str">
        <f t="shared" si="3"/>
        <v>OK</v>
      </c>
      <c r="M72" s="29"/>
      <c r="N72" s="34"/>
      <c r="O72" s="30"/>
      <c r="P72" s="31"/>
      <c r="Q72" s="31"/>
      <c r="R72" s="33"/>
      <c r="S72" s="32"/>
      <c r="T72" s="30"/>
      <c r="U72" s="30"/>
      <c r="V72" s="30"/>
      <c r="W72" s="30"/>
      <c r="X72" s="30"/>
      <c r="Y72" s="31"/>
      <c r="Z72" s="31"/>
      <c r="AA72" s="31"/>
      <c r="AB72" s="31"/>
      <c r="AC72" s="31"/>
      <c r="AD72" s="31"/>
    </row>
    <row r="73" spans="1:30" ht="39.950000000000003" customHeight="1" x14ac:dyDescent="0.25">
      <c r="A73" s="39">
        <v>86</v>
      </c>
      <c r="B73" s="40" t="s">
        <v>40</v>
      </c>
      <c r="C73" s="44" t="s">
        <v>278</v>
      </c>
      <c r="D73" s="45" t="s">
        <v>279</v>
      </c>
      <c r="E73" s="46" t="s">
        <v>94</v>
      </c>
      <c r="F73" s="46" t="s">
        <v>274</v>
      </c>
      <c r="G73" s="38" t="s">
        <v>30</v>
      </c>
      <c r="H73" s="46" t="s">
        <v>44</v>
      </c>
      <c r="I73" s="27">
        <v>4900</v>
      </c>
      <c r="J73" s="8"/>
      <c r="K73" s="13">
        <f t="shared" si="2"/>
        <v>0</v>
      </c>
      <c r="L73" s="14" t="str">
        <f t="shared" si="3"/>
        <v>OK</v>
      </c>
      <c r="M73" s="29"/>
      <c r="N73" s="34"/>
      <c r="O73" s="30"/>
      <c r="P73" s="31"/>
      <c r="Q73" s="31"/>
      <c r="R73" s="33"/>
      <c r="S73" s="32"/>
      <c r="T73" s="30"/>
      <c r="U73" s="30"/>
      <c r="V73" s="30"/>
      <c r="W73" s="30"/>
      <c r="X73" s="30"/>
      <c r="Y73" s="31"/>
      <c r="Z73" s="31"/>
      <c r="AA73" s="31"/>
      <c r="AB73" s="31"/>
      <c r="AC73" s="31"/>
      <c r="AD73" s="31"/>
    </row>
    <row r="74" spans="1:30" ht="39.950000000000003" customHeight="1" x14ac:dyDescent="0.25">
      <c r="A74" s="39">
        <v>88</v>
      </c>
      <c r="B74" s="40" t="s">
        <v>40</v>
      </c>
      <c r="C74" s="35" t="s">
        <v>280</v>
      </c>
      <c r="D74" s="36" t="s">
        <v>281</v>
      </c>
      <c r="E74" s="37" t="s">
        <v>122</v>
      </c>
      <c r="F74" s="38" t="s">
        <v>282</v>
      </c>
      <c r="G74" s="38" t="s">
        <v>30</v>
      </c>
      <c r="H74" s="38" t="s">
        <v>74</v>
      </c>
      <c r="I74" s="27">
        <v>600</v>
      </c>
      <c r="J74" s="8"/>
      <c r="K74" s="13">
        <f t="shared" si="2"/>
        <v>0</v>
      </c>
      <c r="L74" s="14" t="str">
        <f t="shared" si="3"/>
        <v>OK</v>
      </c>
      <c r="M74" s="29"/>
      <c r="N74" s="34"/>
      <c r="O74" s="30"/>
      <c r="P74" s="31"/>
      <c r="Q74" s="31"/>
      <c r="R74" s="33"/>
      <c r="S74" s="32"/>
      <c r="T74" s="30"/>
      <c r="U74" s="30"/>
      <c r="V74" s="30"/>
      <c r="W74" s="30"/>
      <c r="X74" s="30"/>
      <c r="Y74" s="31"/>
      <c r="Z74" s="31"/>
      <c r="AA74" s="31"/>
      <c r="AB74" s="31"/>
      <c r="AC74" s="31"/>
      <c r="AD74" s="31"/>
    </row>
    <row r="75" spans="1:30" ht="39.950000000000003" customHeight="1" x14ac:dyDescent="0.25">
      <c r="A75" s="39">
        <v>89</v>
      </c>
      <c r="B75" s="40" t="s">
        <v>64</v>
      </c>
      <c r="C75" s="44" t="s">
        <v>283</v>
      </c>
      <c r="D75" s="45" t="s">
        <v>284</v>
      </c>
      <c r="E75" s="46" t="s">
        <v>285</v>
      </c>
      <c r="F75" s="46" t="s">
        <v>286</v>
      </c>
      <c r="G75" s="38" t="s">
        <v>30</v>
      </c>
      <c r="H75" s="46" t="s">
        <v>74</v>
      </c>
      <c r="I75" s="27">
        <v>3316.5</v>
      </c>
      <c r="J75" s="8"/>
      <c r="K75" s="13">
        <f t="shared" si="2"/>
        <v>0</v>
      </c>
      <c r="L75" s="14" t="str">
        <f t="shared" si="3"/>
        <v>OK</v>
      </c>
      <c r="M75" s="29"/>
      <c r="N75" s="34"/>
      <c r="O75" s="30"/>
      <c r="P75" s="31"/>
      <c r="Q75" s="31"/>
      <c r="R75" s="33"/>
      <c r="S75" s="32"/>
      <c r="T75" s="30"/>
      <c r="U75" s="30"/>
      <c r="V75" s="30"/>
      <c r="W75" s="30"/>
      <c r="X75" s="30"/>
      <c r="Y75" s="31"/>
      <c r="Z75" s="31"/>
      <c r="AA75" s="31"/>
      <c r="AB75" s="31"/>
      <c r="AC75" s="31"/>
      <c r="AD75" s="31"/>
    </row>
    <row r="76" spans="1:30" ht="39.950000000000003" customHeight="1" x14ac:dyDescent="0.25">
      <c r="A76" s="39">
        <v>90</v>
      </c>
      <c r="B76" s="40" t="s">
        <v>144</v>
      </c>
      <c r="C76" s="44" t="s">
        <v>287</v>
      </c>
      <c r="D76" s="45" t="s">
        <v>288</v>
      </c>
      <c r="E76" s="46" t="s">
        <v>117</v>
      </c>
      <c r="F76" s="46" t="s">
        <v>289</v>
      </c>
      <c r="G76" s="38" t="s">
        <v>30</v>
      </c>
      <c r="H76" s="46" t="s">
        <v>74</v>
      </c>
      <c r="I76" s="27">
        <v>3100</v>
      </c>
      <c r="J76" s="8"/>
      <c r="K76" s="13">
        <f t="shared" si="2"/>
        <v>0</v>
      </c>
      <c r="L76" s="14" t="str">
        <f t="shared" si="3"/>
        <v>OK</v>
      </c>
      <c r="M76" s="29"/>
      <c r="N76" s="34"/>
      <c r="O76" s="30"/>
      <c r="P76" s="31"/>
      <c r="Q76" s="31"/>
      <c r="R76" s="33"/>
      <c r="S76" s="32"/>
      <c r="T76" s="30"/>
      <c r="U76" s="30"/>
      <c r="V76" s="30"/>
      <c r="W76" s="30"/>
      <c r="X76" s="30"/>
      <c r="Y76" s="31"/>
      <c r="Z76" s="31"/>
      <c r="AA76" s="31"/>
      <c r="AB76" s="31"/>
      <c r="AC76" s="31"/>
      <c r="AD76" s="31"/>
    </row>
    <row r="77" spans="1:30" ht="39.950000000000003" customHeight="1" x14ac:dyDescent="0.25">
      <c r="A77" s="39">
        <v>91</v>
      </c>
      <c r="B77" s="40" t="s">
        <v>86</v>
      </c>
      <c r="C77" s="50" t="s">
        <v>290</v>
      </c>
      <c r="D77" s="51" t="s">
        <v>291</v>
      </c>
      <c r="E77" s="37" t="s">
        <v>185</v>
      </c>
      <c r="F77" s="38" t="s">
        <v>292</v>
      </c>
      <c r="G77" s="38" t="s">
        <v>30</v>
      </c>
      <c r="H77" s="38" t="s">
        <v>44</v>
      </c>
      <c r="I77" s="27">
        <v>400</v>
      </c>
      <c r="J77" s="8"/>
      <c r="K77" s="13">
        <f t="shared" si="2"/>
        <v>0</v>
      </c>
      <c r="L77" s="14" t="str">
        <f t="shared" si="3"/>
        <v>OK</v>
      </c>
      <c r="M77" s="29"/>
      <c r="N77" s="34"/>
      <c r="O77" s="30"/>
      <c r="P77" s="31"/>
      <c r="Q77" s="31"/>
      <c r="R77" s="33"/>
      <c r="S77" s="32"/>
      <c r="T77" s="30"/>
      <c r="U77" s="30"/>
      <c r="V77" s="30"/>
      <c r="W77" s="30"/>
      <c r="X77" s="30"/>
      <c r="Y77" s="31"/>
      <c r="Z77" s="31"/>
      <c r="AA77" s="31"/>
      <c r="AB77" s="31"/>
      <c r="AC77" s="31"/>
      <c r="AD77" s="31"/>
    </row>
    <row r="78" spans="1:30" ht="39.950000000000003" customHeight="1" x14ac:dyDescent="0.25">
      <c r="A78" s="39">
        <v>92</v>
      </c>
      <c r="B78" s="40" t="s">
        <v>236</v>
      </c>
      <c r="C78" s="44" t="s">
        <v>293</v>
      </c>
      <c r="D78" s="45" t="s">
        <v>294</v>
      </c>
      <c r="E78" s="46" t="s">
        <v>285</v>
      </c>
      <c r="F78" s="46" t="s">
        <v>286</v>
      </c>
      <c r="G78" s="38" t="s">
        <v>30</v>
      </c>
      <c r="H78" s="46" t="s">
        <v>74</v>
      </c>
      <c r="I78" s="27">
        <v>2438</v>
      </c>
      <c r="J78" s="8"/>
      <c r="K78" s="13">
        <f t="shared" si="2"/>
        <v>0</v>
      </c>
      <c r="L78" s="14" t="str">
        <f t="shared" si="3"/>
        <v>OK</v>
      </c>
      <c r="M78" s="29"/>
      <c r="N78" s="34"/>
      <c r="O78" s="30"/>
      <c r="P78" s="31"/>
      <c r="Q78" s="31"/>
      <c r="R78" s="33"/>
      <c r="S78" s="32"/>
      <c r="T78" s="30"/>
      <c r="U78" s="30"/>
      <c r="V78" s="30"/>
      <c r="W78" s="30"/>
      <c r="X78" s="30"/>
      <c r="Y78" s="31"/>
      <c r="Z78" s="31"/>
      <c r="AA78" s="31"/>
      <c r="AB78" s="31"/>
      <c r="AC78" s="31"/>
      <c r="AD78" s="31"/>
    </row>
    <row r="79" spans="1:30" ht="39.950000000000003" customHeight="1" x14ac:dyDescent="0.25">
      <c r="A79" s="39">
        <v>93</v>
      </c>
      <c r="B79" s="40" t="s">
        <v>86</v>
      </c>
      <c r="C79" s="44" t="s">
        <v>295</v>
      </c>
      <c r="D79" s="45" t="s">
        <v>296</v>
      </c>
      <c r="E79" s="46" t="s">
        <v>285</v>
      </c>
      <c r="F79" s="46" t="s">
        <v>286</v>
      </c>
      <c r="G79" s="38" t="s">
        <v>30</v>
      </c>
      <c r="H79" s="46" t="s">
        <v>74</v>
      </c>
      <c r="I79" s="27">
        <v>715</v>
      </c>
      <c r="J79" s="8"/>
      <c r="K79" s="13">
        <f t="shared" si="2"/>
        <v>0</v>
      </c>
      <c r="L79" s="14" t="str">
        <f t="shared" si="3"/>
        <v>OK</v>
      </c>
      <c r="M79" s="29"/>
      <c r="N79" s="34"/>
      <c r="O79" s="30"/>
      <c r="P79" s="31"/>
      <c r="Q79" s="31"/>
      <c r="R79" s="33"/>
      <c r="S79" s="32"/>
      <c r="T79" s="30"/>
      <c r="U79" s="30"/>
      <c r="V79" s="30"/>
      <c r="W79" s="30"/>
      <c r="X79" s="30"/>
      <c r="Y79" s="31"/>
      <c r="Z79" s="31"/>
      <c r="AA79" s="31"/>
      <c r="AB79" s="31"/>
      <c r="AC79" s="31"/>
      <c r="AD79" s="31"/>
    </row>
    <row r="80" spans="1:30" ht="39.950000000000003" customHeight="1" x14ac:dyDescent="0.25">
      <c r="A80" s="39">
        <v>94</v>
      </c>
      <c r="B80" s="40" t="s">
        <v>86</v>
      </c>
      <c r="C80" s="44" t="s">
        <v>297</v>
      </c>
      <c r="D80" s="45" t="s">
        <v>298</v>
      </c>
      <c r="E80" s="46" t="s">
        <v>285</v>
      </c>
      <c r="F80" s="46" t="s">
        <v>286</v>
      </c>
      <c r="G80" s="38" t="s">
        <v>30</v>
      </c>
      <c r="H80" s="46" t="s">
        <v>74</v>
      </c>
      <c r="I80" s="27">
        <v>2850</v>
      </c>
      <c r="J80" s="8"/>
      <c r="K80" s="13">
        <f t="shared" si="2"/>
        <v>0</v>
      </c>
      <c r="L80" s="14" t="str">
        <f t="shared" si="3"/>
        <v>OK</v>
      </c>
      <c r="M80" s="29"/>
      <c r="N80" s="34"/>
      <c r="O80" s="30"/>
      <c r="P80" s="31"/>
      <c r="Q80" s="31"/>
      <c r="R80" s="33"/>
      <c r="S80" s="32"/>
      <c r="T80" s="30"/>
      <c r="U80" s="30"/>
      <c r="V80" s="30"/>
      <c r="W80" s="30"/>
      <c r="X80" s="30"/>
      <c r="Y80" s="31"/>
      <c r="Z80" s="31"/>
      <c r="AA80" s="31"/>
      <c r="AB80" s="31"/>
      <c r="AC80" s="31"/>
      <c r="AD80" s="31"/>
    </row>
    <row r="81" spans="1:30" ht="39.950000000000003" customHeight="1" x14ac:dyDescent="0.25">
      <c r="A81" s="39">
        <v>96</v>
      </c>
      <c r="B81" s="40" t="s">
        <v>40</v>
      </c>
      <c r="C81" s="44" t="s">
        <v>299</v>
      </c>
      <c r="D81" s="45" t="s">
        <v>300</v>
      </c>
      <c r="E81" s="37" t="s">
        <v>122</v>
      </c>
      <c r="F81" s="38" t="s">
        <v>301</v>
      </c>
      <c r="G81" s="38" t="s">
        <v>30</v>
      </c>
      <c r="H81" s="38" t="s">
        <v>74</v>
      </c>
      <c r="I81" s="27">
        <v>2300</v>
      </c>
      <c r="J81" s="8"/>
      <c r="K81" s="13">
        <f t="shared" si="2"/>
        <v>0</v>
      </c>
      <c r="L81" s="14" t="str">
        <f t="shared" si="3"/>
        <v>OK</v>
      </c>
      <c r="M81" s="29"/>
      <c r="N81" s="34"/>
      <c r="O81" s="30"/>
      <c r="P81" s="31"/>
      <c r="Q81" s="31"/>
      <c r="R81" s="33"/>
      <c r="S81" s="32"/>
      <c r="T81" s="30"/>
      <c r="U81" s="30"/>
      <c r="V81" s="30"/>
      <c r="W81" s="30"/>
      <c r="X81" s="30"/>
      <c r="Y81" s="31"/>
      <c r="Z81" s="31"/>
      <c r="AA81" s="31"/>
      <c r="AB81" s="31"/>
      <c r="AC81" s="31"/>
      <c r="AD81" s="31"/>
    </row>
    <row r="82" spans="1:30" ht="39.950000000000003" customHeight="1" x14ac:dyDescent="0.25">
      <c r="A82" s="39">
        <v>97</v>
      </c>
      <c r="B82" s="40" t="s">
        <v>40</v>
      </c>
      <c r="C82" s="44" t="s">
        <v>302</v>
      </c>
      <c r="D82" s="45" t="s">
        <v>303</v>
      </c>
      <c r="E82" s="37" t="s">
        <v>185</v>
      </c>
      <c r="F82" s="54">
        <v>13080064</v>
      </c>
      <c r="G82" s="38" t="s">
        <v>30</v>
      </c>
      <c r="H82" s="38" t="s">
        <v>44</v>
      </c>
      <c r="I82" s="27">
        <v>2280</v>
      </c>
      <c r="J82" s="8"/>
      <c r="K82" s="13">
        <f t="shared" si="2"/>
        <v>0</v>
      </c>
      <c r="L82" s="14" t="str">
        <f t="shared" si="3"/>
        <v>OK</v>
      </c>
      <c r="M82" s="29"/>
      <c r="N82" s="34"/>
      <c r="O82" s="30"/>
      <c r="P82" s="31"/>
      <c r="Q82" s="31"/>
      <c r="R82" s="33"/>
      <c r="S82" s="32"/>
      <c r="T82" s="30"/>
      <c r="U82" s="30"/>
      <c r="V82" s="30"/>
      <c r="W82" s="30"/>
      <c r="X82" s="30"/>
      <c r="Y82" s="31"/>
      <c r="Z82" s="31"/>
      <c r="AA82" s="31"/>
      <c r="AB82" s="31"/>
      <c r="AC82" s="31"/>
      <c r="AD82" s="31"/>
    </row>
    <row r="83" spans="1:30" ht="39.950000000000003" customHeight="1" x14ac:dyDescent="0.25">
      <c r="A83" s="39">
        <v>98</v>
      </c>
      <c r="B83" s="40" t="s">
        <v>128</v>
      </c>
      <c r="C83" s="44" t="s">
        <v>304</v>
      </c>
      <c r="D83" s="45" t="s">
        <v>305</v>
      </c>
      <c r="E83" s="46" t="s">
        <v>117</v>
      </c>
      <c r="F83" s="46" t="s">
        <v>289</v>
      </c>
      <c r="G83" s="38" t="s">
        <v>30</v>
      </c>
      <c r="H83" s="46" t="s">
        <v>74</v>
      </c>
      <c r="I83" s="27">
        <v>3180</v>
      </c>
      <c r="J83" s="8"/>
      <c r="K83" s="13">
        <f t="shared" si="2"/>
        <v>0</v>
      </c>
      <c r="L83" s="14" t="str">
        <f t="shared" si="3"/>
        <v>OK</v>
      </c>
      <c r="M83" s="29"/>
      <c r="N83" s="34"/>
      <c r="O83" s="30"/>
      <c r="P83" s="31"/>
      <c r="Q83" s="31"/>
      <c r="R83" s="33"/>
      <c r="S83" s="32"/>
      <c r="T83" s="30"/>
      <c r="U83" s="30"/>
      <c r="V83" s="30"/>
      <c r="W83" s="30"/>
      <c r="X83" s="30"/>
      <c r="Y83" s="31"/>
      <c r="Z83" s="31"/>
      <c r="AA83" s="31"/>
      <c r="AB83" s="31"/>
      <c r="AC83" s="31"/>
      <c r="AD83" s="31"/>
    </row>
    <row r="84" spans="1:30" ht="39.950000000000003" customHeight="1" x14ac:dyDescent="0.25">
      <c r="A84" s="39">
        <v>99</v>
      </c>
      <c r="B84" s="40" t="s">
        <v>17</v>
      </c>
      <c r="C84" s="52" t="s">
        <v>306</v>
      </c>
      <c r="D84" s="53" t="s">
        <v>307</v>
      </c>
      <c r="E84" s="49">
        <v>2407</v>
      </c>
      <c r="F84" s="49" t="s">
        <v>308</v>
      </c>
      <c r="G84" s="38" t="s">
        <v>30</v>
      </c>
      <c r="H84" s="46" t="s">
        <v>74</v>
      </c>
      <c r="I84" s="27">
        <v>850</v>
      </c>
      <c r="J84" s="8"/>
      <c r="K84" s="13">
        <f t="shared" si="2"/>
        <v>0</v>
      </c>
      <c r="L84" s="14" t="str">
        <f t="shared" si="3"/>
        <v>OK</v>
      </c>
      <c r="M84" s="29"/>
      <c r="N84" s="34"/>
      <c r="O84" s="30"/>
      <c r="P84" s="31"/>
      <c r="Q84" s="31"/>
      <c r="R84" s="33"/>
      <c r="S84" s="32"/>
      <c r="T84" s="30"/>
      <c r="U84" s="30"/>
      <c r="V84" s="30"/>
      <c r="W84" s="30"/>
      <c r="X84" s="30"/>
      <c r="Y84" s="31"/>
      <c r="Z84" s="31"/>
      <c r="AA84" s="31"/>
      <c r="AB84" s="31"/>
      <c r="AC84" s="31"/>
      <c r="AD84" s="31"/>
    </row>
    <row r="85" spans="1:30" ht="39.950000000000003" customHeight="1" x14ac:dyDescent="0.25">
      <c r="A85" s="39">
        <v>100</v>
      </c>
      <c r="B85" s="40" t="s">
        <v>40</v>
      </c>
      <c r="C85" s="44" t="s">
        <v>309</v>
      </c>
      <c r="D85" s="45" t="s">
        <v>310</v>
      </c>
      <c r="E85" s="46" t="s">
        <v>94</v>
      </c>
      <c r="F85" s="46" t="s">
        <v>274</v>
      </c>
      <c r="G85" s="38" t="s">
        <v>30</v>
      </c>
      <c r="H85" s="46" t="s">
        <v>44</v>
      </c>
      <c r="I85" s="27">
        <v>2300</v>
      </c>
      <c r="J85" s="8"/>
      <c r="K85" s="13">
        <f t="shared" si="2"/>
        <v>0</v>
      </c>
      <c r="L85" s="14" t="str">
        <f t="shared" si="3"/>
        <v>OK</v>
      </c>
      <c r="M85" s="29"/>
      <c r="N85" s="34"/>
      <c r="O85" s="30"/>
      <c r="P85" s="31"/>
      <c r="Q85" s="31"/>
      <c r="R85" s="33"/>
      <c r="S85" s="32"/>
      <c r="T85" s="30"/>
      <c r="U85" s="30"/>
      <c r="V85" s="30"/>
      <c r="W85" s="30"/>
      <c r="X85" s="30"/>
      <c r="Y85" s="31"/>
      <c r="Z85" s="31"/>
      <c r="AA85" s="31"/>
      <c r="AB85" s="31"/>
      <c r="AC85" s="31"/>
      <c r="AD85" s="31"/>
    </row>
    <row r="86" spans="1:30" ht="39.950000000000003" customHeight="1" x14ac:dyDescent="0.25">
      <c r="A86" s="39">
        <v>101</v>
      </c>
      <c r="B86" s="40" t="s">
        <v>144</v>
      </c>
      <c r="C86" s="44" t="s">
        <v>311</v>
      </c>
      <c r="D86" s="45" t="s">
        <v>312</v>
      </c>
      <c r="E86" s="46" t="s">
        <v>39</v>
      </c>
      <c r="F86" s="46" t="s">
        <v>47</v>
      </c>
      <c r="G86" s="38" t="s">
        <v>30</v>
      </c>
      <c r="H86" s="46" t="s">
        <v>44</v>
      </c>
      <c r="I86" s="27">
        <v>1900</v>
      </c>
      <c r="J86" s="8"/>
      <c r="K86" s="13">
        <f t="shared" si="2"/>
        <v>0</v>
      </c>
      <c r="L86" s="14" t="str">
        <f t="shared" si="3"/>
        <v>OK</v>
      </c>
      <c r="M86" s="29"/>
      <c r="N86" s="34"/>
      <c r="O86" s="30"/>
      <c r="P86" s="31"/>
      <c r="Q86" s="31"/>
      <c r="R86" s="33"/>
      <c r="S86" s="32"/>
      <c r="T86" s="30"/>
      <c r="U86" s="30"/>
      <c r="V86" s="30"/>
      <c r="W86" s="30"/>
      <c r="X86" s="30"/>
      <c r="Y86" s="31"/>
      <c r="Z86" s="31"/>
      <c r="AA86" s="31"/>
      <c r="AB86" s="31"/>
      <c r="AC86" s="31"/>
      <c r="AD86" s="31"/>
    </row>
    <row r="87" spans="1:30" ht="39.950000000000003" customHeight="1" x14ac:dyDescent="0.25">
      <c r="A87" s="39">
        <v>102</v>
      </c>
      <c r="B87" s="40" t="s">
        <v>107</v>
      </c>
      <c r="C87" s="50" t="s">
        <v>313</v>
      </c>
      <c r="D87" s="51" t="s">
        <v>314</v>
      </c>
      <c r="E87" s="43" t="s">
        <v>55</v>
      </c>
      <c r="F87" s="38" t="s">
        <v>315</v>
      </c>
      <c r="G87" s="38" t="s">
        <v>30</v>
      </c>
      <c r="H87" s="38">
        <v>44905233</v>
      </c>
      <c r="I87" s="27">
        <v>5366</v>
      </c>
      <c r="J87" s="8"/>
      <c r="K87" s="13">
        <f t="shared" si="2"/>
        <v>0</v>
      </c>
      <c r="L87" s="14" t="str">
        <f t="shared" si="3"/>
        <v>OK</v>
      </c>
      <c r="M87" s="29"/>
      <c r="N87" s="34"/>
      <c r="O87" s="30"/>
      <c r="P87" s="31"/>
      <c r="Q87" s="31"/>
      <c r="R87" s="33"/>
      <c r="S87" s="32"/>
      <c r="T87" s="30"/>
      <c r="U87" s="30"/>
      <c r="V87" s="30"/>
      <c r="W87" s="30"/>
      <c r="X87" s="30"/>
      <c r="Y87" s="31"/>
      <c r="Z87" s="31"/>
      <c r="AA87" s="31"/>
      <c r="AB87" s="31"/>
      <c r="AC87" s="31"/>
      <c r="AD87" s="31"/>
    </row>
    <row r="88" spans="1:30" ht="39.950000000000003" customHeight="1" x14ac:dyDescent="0.25">
      <c r="A88" s="39">
        <v>103</v>
      </c>
      <c r="B88" s="40" t="s">
        <v>107</v>
      </c>
      <c r="C88" s="61" t="s">
        <v>316</v>
      </c>
      <c r="D88" s="45" t="s">
        <v>314</v>
      </c>
      <c r="E88" s="43" t="s">
        <v>231</v>
      </c>
      <c r="F88" s="46" t="s">
        <v>317</v>
      </c>
      <c r="G88" s="38" t="s">
        <v>30</v>
      </c>
      <c r="H88" s="46" t="s">
        <v>44</v>
      </c>
      <c r="I88" s="27">
        <v>6900</v>
      </c>
      <c r="J88" s="8"/>
      <c r="K88" s="13">
        <f t="shared" si="2"/>
        <v>0</v>
      </c>
      <c r="L88" s="14" t="str">
        <f t="shared" si="3"/>
        <v>OK</v>
      </c>
      <c r="M88" s="29"/>
      <c r="N88" s="34"/>
      <c r="O88" s="30"/>
      <c r="P88" s="31"/>
      <c r="Q88" s="31"/>
      <c r="R88" s="33"/>
      <c r="S88" s="32"/>
      <c r="T88" s="30"/>
      <c r="U88" s="30"/>
      <c r="V88" s="30"/>
      <c r="W88" s="30"/>
      <c r="X88" s="30"/>
      <c r="Y88" s="31"/>
      <c r="Z88" s="31"/>
      <c r="AA88" s="31"/>
      <c r="AB88" s="31"/>
      <c r="AC88" s="31"/>
      <c r="AD88" s="31"/>
    </row>
    <row r="89" spans="1:30" ht="39.950000000000003" customHeight="1" x14ac:dyDescent="0.25">
      <c r="A89" s="39">
        <v>104</v>
      </c>
      <c r="B89" s="40" t="s">
        <v>119</v>
      </c>
      <c r="C89" s="44" t="s">
        <v>318</v>
      </c>
      <c r="D89" s="45" t="s">
        <v>319</v>
      </c>
      <c r="E89" s="46" t="s">
        <v>117</v>
      </c>
      <c r="F89" s="46" t="s">
        <v>320</v>
      </c>
      <c r="G89" s="38" t="s">
        <v>30</v>
      </c>
      <c r="H89" s="46" t="s">
        <v>44</v>
      </c>
      <c r="I89" s="27">
        <v>2100</v>
      </c>
      <c r="J89" s="8"/>
      <c r="K89" s="13">
        <f t="shared" si="2"/>
        <v>0</v>
      </c>
      <c r="L89" s="14" t="str">
        <f t="shared" si="3"/>
        <v>OK</v>
      </c>
      <c r="M89" s="29"/>
      <c r="N89" s="34"/>
      <c r="O89" s="30"/>
      <c r="P89" s="31"/>
      <c r="Q89" s="31"/>
      <c r="R89" s="33"/>
      <c r="S89" s="32"/>
      <c r="T89" s="30"/>
      <c r="U89" s="30"/>
      <c r="V89" s="30"/>
      <c r="W89" s="30"/>
      <c r="X89" s="30"/>
      <c r="Y89" s="31"/>
      <c r="Z89" s="31"/>
      <c r="AA89" s="31"/>
      <c r="AB89" s="31"/>
      <c r="AC89" s="31"/>
      <c r="AD89" s="31"/>
    </row>
    <row r="90" spans="1:30" ht="39.950000000000003" customHeight="1" x14ac:dyDescent="0.25">
      <c r="A90" s="39">
        <v>105</v>
      </c>
      <c r="B90" s="40" t="s">
        <v>64</v>
      </c>
      <c r="C90" s="44" t="s">
        <v>321</v>
      </c>
      <c r="D90" s="45" t="s">
        <v>322</v>
      </c>
      <c r="E90" s="37" t="s">
        <v>231</v>
      </c>
      <c r="F90" s="38" t="s">
        <v>323</v>
      </c>
      <c r="G90" s="38" t="s">
        <v>30</v>
      </c>
      <c r="H90" s="38" t="s">
        <v>324</v>
      </c>
      <c r="I90" s="27">
        <v>2351.25</v>
      </c>
      <c r="J90" s="8"/>
      <c r="K90" s="13">
        <f t="shared" si="2"/>
        <v>0</v>
      </c>
      <c r="L90" s="14" t="str">
        <f t="shared" si="3"/>
        <v>OK</v>
      </c>
      <c r="M90" s="29"/>
      <c r="N90" s="34"/>
      <c r="O90" s="30"/>
      <c r="P90" s="31"/>
      <c r="Q90" s="31"/>
      <c r="R90" s="33"/>
      <c r="S90" s="32"/>
      <c r="T90" s="30"/>
      <c r="U90" s="30"/>
      <c r="V90" s="30"/>
      <c r="W90" s="30"/>
      <c r="X90" s="30"/>
      <c r="Y90" s="31"/>
      <c r="Z90" s="31"/>
      <c r="AA90" s="31"/>
      <c r="AB90" s="31"/>
      <c r="AC90" s="31"/>
      <c r="AD90" s="31"/>
    </row>
    <row r="91" spans="1:30" ht="39.950000000000003" customHeight="1" x14ac:dyDescent="0.25">
      <c r="A91" s="39">
        <v>106</v>
      </c>
      <c r="B91" s="40" t="s">
        <v>325</v>
      </c>
      <c r="C91" s="57" t="s">
        <v>326</v>
      </c>
      <c r="D91" s="58" t="s">
        <v>327</v>
      </c>
      <c r="E91" s="54" t="s">
        <v>328</v>
      </c>
      <c r="F91" s="46" t="s">
        <v>329</v>
      </c>
      <c r="G91" s="38" t="s">
        <v>30</v>
      </c>
      <c r="H91" s="46" t="s">
        <v>14</v>
      </c>
      <c r="I91" s="27">
        <v>19008</v>
      </c>
      <c r="J91" s="8"/>
      <c r="K91" s="13">
        <f t="shared" si="2"/>
        <v>0</v>
      </c>
      <c r="L91" s="14" t="str">
        <f t="shared" si="3"/>
        <v>OK</v>
      </c>
      <c r="M91" s="29"/>
      <c r="N91" s="34"/>
      <c r="O91" s="30"/>
      <c r="P91" s="31"/>
      <c r="Q91" s="31"/>
      <c r="R91" s="33"/>
      <c r="S91" s="32"/>
      <c r="T91" s="30"/>
      <c r="U91" s="30"/>
      <c r="V91" s="30"/>
      <c r="W91" s="30"/>
      <c r="X91" s="30"/>
      <c r="Y91" s="31"/>
      <c r="Z91" s="31"/>
      <c r="AA91" s="31"/>
      <c r="AB91" s="31"/>
      <c r="AC91" s="31"/>
      <c r="AD91" s="31"/>
    </row>
    <row r="92" spans="1:30" ht="39.950000000000003" customHeight="1" x14ac:dyDescent="0.25">
      <c r="A92" s="39">
        <v>107</v>
      </c>
      <c r="B92" s="40" t="s">
        <v>128</v>
      </c>
      <c r="C92" s="44" t="s">
        <v>330</v>
      </c>
      <c r="D92" s="45" t="s">
        <v>331</v>
      </c>
      <c r="E92" s="46" t="s">
        <v>328</v>
      </c>
      <c r="F92" s="46" t="s">
        <v>329</v>
      </c>
      <c r="G92" s="38" t="s">
        <v>30</v>
      </c>
      <c r="H92" s="46" t="s">
        <v>14</v>
      </c>
      <c r="I92" s="27">
        <v>2370</v>
      </c>
      <c r="J92" s="8"/>
      <c r="K92" s="13">
        <f t="shared" si="2"/>
        <v>0</v>
      </c>
      <c r="L92" s="14" t="str">
        <f t="shared" si="3"/>
        <v>OK</v>
      </c>
      <c r="M92" s="29"/>
      <c r="N92" s="34"/>
      <c r="O92" s="30"/>
      <c r="P92" s="31"/>
      <c r="Q92" s="31"/>
      <c r="R92" s="33"/>
      <c r="S92" s="32"/>
      <c r="T92" s="30"/>
      <c r="U92" s="30"/>
      <c r="V92" s="30"/>
      <c r="W92" s="30"/>
      <c r="X92" s="30"/>
      <c r="Y92" s="31"/>
      <c r="Z92" s="31"/>
      <c r="AA92" s="31"/>
      <c r="AB92" s="31"/>
      <c r="AC92" s="31"/>
      <c r="AD92" s="31"/>
    </row>
    <row r="93" spans="1:30" ht="39.950000000000003" customHeight="1" x14ac:dyDescent="0.25">
      <c r="A93" s="39">
        <v>110</v>
      </c>
      <c r="B93" s="40" t="s">
        <v>79</v>
      </c>
      <c r="C93" s="61" t="s">
        <v>332</v>
      </c>
      <c r="D93" s="45" t="s">
        <v>333</v>
      </c>
      <c r="E93" s="43" t="s">
        <v>231</v>
      </c>
      <c r="F93" s="46" t="s">
        <v>334</v>
      </c>
      <c r="G93" s="38" t="s">
        <v>30</v>
      </c>
      <c r="H93" s="46" t="s">
        <v>44</v>
      </c>
      <c r="I93" s="27">
        <v>20278</v>
      </c>
      <c r="J93" s="8"/>
      <c r="K93" s="13">
        <f t="shared" si="2"/>
        <v>0</v>
      </c>
      <c r="L93" s="14" t="str">
        <f t="shared" si="3"/>
        <v>OK</v>
      </c>
      <c r="M93" s="29"/>
      <c r="N93" s="34"/>
      <c r="O93" s="30"/>
      <c r="P93" s="31"/>
      <c r="Q93" s="31"/>
      <c r="R93" s="33"/>
      <c r="S93" s="32"/>
      <c r="T93" s="30"/>
      <c r="U93" s="30"/>
      <c r="V93" s="30"/>
      <c r="W93" s="30"/>
      <c r="X93" s="30"/>
      <c r="Y93" s="31"/>
      <c r="Z93" s="31"/>
      <c r="AA93" s="31"/>
      <c r="AB93" s="31"/>
      <c r="AC93" s="31"/>
      <c r="AD93" s="31"/>
    </row>
    <row r="94" spans="1:30" ht="39.950000000000003" customHeight="1" x14ac:dyDescent="0.25">
      <c r="A94" s="39">
        <v>111</v>
      </c>
      <c r="B94" s="40" t="s">
        <v>36</v>
      </c>
      <c r="C94" s="44" t="s">
        <v>335</v>
      </c>
      <c r="D94" s="45" t="s">
        <v>336</v>
      </c>
      <c r="E94" s="46" t="s">
        <v>117</v>
      </c>
      <c r="F94" s="46" t="s">
        <v>239</v>
      </c>
      <c r="G94" s="38" t="s">
        <v>30</v>
      </c>
      <c r="H94" s="46" t="s">
        <v>74</v>
      </c>
      <c r="I94" s="27">
        <v>1474.8</v>
      </c>
      <c r="J94" s="8"/>
      <c r="K94" s="13">
        <f t="shared" si="2"/>
        <v>0</v>
      </c>
      <c r="L94" s="14" t="str">
        <f t="shared" si="3"/>
        <v>OK</v>
      </c>
      <c r="M94" s="29"/>
      <c r="N94" s="34"/>
      <c r="O94" s="30"/>
      <c r="P94" s="31"/>
      <c r="Q94" s="31"/>
      <c r="R94" s="33"/>
      <c r="S94" s="32"/>
      <c r="T94" s="30"/>
      <c r="U94" s="30"/>
      <c r="V94" s="30"/>
      <c r="W94" s="30"/>
      <c r="X94" s="30"/>
      <c r="Y94" s="31"/>
      <c r="Z94" s="31"/>
      <c r="AA94" s="31"/>
      <c r="AB94" s="31"/>
      <c r="AC94" s="31"/>
      <c r="AD94" s="31"/>
    </row>
    <row r="95" spans="1:30" ht="39.950000000000003" customHeight="1" x14ac:dyDescent="0.25">
      <c r="A95" s="39">
        <v>112</v>
      </c>
      <c r="B95" s="40" t="s">
        <v>36</v>
      </c>
      <c r="C95" s="44" t="s">
        <v>337</v>
      </c>
      <c r="D95" s="45" t="s">
        <v>338</v>
      </c>
      <c r="E95" s="46" t="s">
        <v>117</v>
      </c>
      <c r="F95" s="46" t="s">
        <v>239</v>
      </c>
      <c r="G95" s="38" t="s">
        <v>30</v>
      </c>
      <c r="H95" s="46" t="s">
        <v>74</v>
      </c>
      <c r="I95" s="27">
        <v>845.2</v>
      </c>
      <c r="J95" s="8"/>
      <c r="K95" s="13">
        <f t="shared" si="2"/>
        <v>0</v>
      </c>
      <c r="L95" s="14" t="str">
        <f t="shared" si="3"/>
        <v>OK</v>
      </c>
      <c r="M95" s="29"/>
      <c r="N95" s="34"/>
      <c r="O95" s="30"/>
      <c r="P95" s="31"/>
      <c r="Q95" s="31"/>
      <c r="R95" s="33"/>
      <c r="S95" s="32"/>
      <c r="T95" s="30"/>
      <c r="U95" s="30"/>
      <c r="V95" s="30"/>
      <c r="W95" s="30"/>
      <c r="X95" s="30"/>
      <c r="Y95" s="31"/>
      <c r="Z95" s="31"/>
      <c r="AA95" s="31"/>
      <c r="AB95" s="31"/>
      <c r="AC95" s="31"/>
      <c r="AD95" s="31"/>
    </row>
    <row r="96" spans="1:30" ht="39.950000000000003" customHeight="1" x14ac:dyDescent="0.25">
      <c r="A96" s="39">
        <v>113</v>
      </c>
      <c r="B96" s="40" t="s">
        <v>144</v>
      </c>
      <c r="C96" s="44" t="s">
        <v>339</v>
      </c>
      <c r="D96" s="45" t="s">
        <v>340</v>
      </c>
      <c r="E96" s="46" t="s">
        <v>117</v>
      </c>
      <c r="F96" s="46" t="s">
        <v>239</v>
      </c>
      <c r="G96" s="38" t="s">
        <v>30</v>
      </c>
      <c r="H96" s="46" t="s">
        <v>74</v>
      </c>
      <c r="I96" s="27">
        <v>2000</v>
      </c>
      <c r="J96" s="8"/>
      <c r="K96" s="13">
        <f t="shared" si="2"/>
        <v>0</v>
      </c>
      <c r="L96" s="14" t="str">
        <f t="shared" si="3"/>
        <v>OK</v>
      </c>
      <c r="M96" s="29"/>
      <c r="N96" s="34"/>
      <c r="O96" s="30"/>
      <c r="P96" s="31"/>
      <c r="Q96" s="31"/>
      <c r="R96" s="33"/>
      <c r="S96" s="32"/>
      <c r="T96" s="30"/>
      <c r="U96" s="30"/>
      <c r="V96" s="30"/>
      <c r="W96" s="30"/>
      <c r="X96" s="30"/>
      <c r="Y96" s="31"/>
      <c r="Z96" s="31"/>
      <c r="AA96" s="31"/>
      <c r="AB96" s="31"/>
      <c r="AC96" s="31"/>
      <c r="AD96" s="31"/>
    </row>
    <row r="97" spans="1:30" ht="39.950000000000003" customHeight="1" x14ac:dyDescent="0.25">
      <c r="A97" s="39">
        <v>114</v>
      </c>
      <c r="B97" s="40" t="s">
        <v>31</v>
      </c>
      <c r="C97" s="44" t="s">
        <v>341</v>
      </c>
      <c r="D97" s="45" t="s">
        <v>342</v>
      </c>
      <c r="E97" s="46" t="s">
        <v>117</v>
      </c>
      <c r="F97" s="46" t="s">
        <v>239</v>
      </c>
      <c r="G97" s="38" t="s">
        <v>30</v>
      </c>
      <c r="H97" s="46" t="s">
        <v>74</v>
      </c>
      <c r="I97" s="27">
        <v>856</v>
      </c>
      <c r="J97" s="8"/>
      <c r="K97" s="13">
        <f t="shared" si="2"/>
        <v>0</v>
      </c>
      <c r="L97" s="14" t="str">
        <f t="shared" si="3"/>
        <v>OK</v>
      </c>
      <c r="M97" s="29"/>
      <c r="N97" s="34"/>
      <c r="O97" s="30"/>
      <c r="P97" s="31"/>
      <c r="Q97" s="31"/>
      <c r="R97" s="33"/>
      <c r="S97" s="32"/>
      <c r="T97" s="30"/>
      <c r="U97" s="30"/>
      <c r="V97" s="30"/>
      <c r="W97" s="30"/>
      <c r="X97" s="30"/>
      <c r="Y97" s="31"/>
      <c r="Z97" s="31"/>
      <c r="AA97" s="31"/>
      <c r="AB97" s="31"/>
      <c r="AC97" s="31"/>
      <c r="AD97" s="31"/>
    </row>
    <row r="98" spans="1:30" ht="39.950000000000003" customHeight="1" x14ac:dyDescent="0.25">
      <c r="A98" s="39">
        <v>115</v>
      </c>
      <c r="B98" s="40" t="s">
        <v>31</v>
      </c>
      <c r="C98" s="44" t="s">
        <v>343</v>
      </c>
      <c r="D98" s="45" t="s">
        <v>344</v>
      </c>
      <c r="E98" s="46" t="s">
        <v>117</v>
      </c>
      <c r="F98" s="46" t="s">
        <v>239</v>
      </c>
      <c r="G98" s="38" t="s">
        <v>30</v>
      </c>
      <c r="H98" s="46" t="s">
        <v>74</v>
      </c>
      <c r="I98" s="27">
        <v>866.2</v>
      </c>
      <c r="J98" s="8"/>
      <c r="K98" s="13">
        <f t="shared" si="2"/>
        <v>0</v>
      </c>
      <c r="L98" s="14" t="str">
        <f t="shared" si="3"/>
        <v>OK</v>
      </c>
      <c r="M98" s="29"/>
      <c r="N98" s="34"/>
      <c r="O98" s="30"/>
      <c r="P98" s="31"/>
      <c r="Q98" s="31"/>
      <c r="R98" s="33"/>
      <c r="S98" s="32"/>
      <c r="T98" s="30"/>
      <c r="U98" s="30"/>
      <c r="V98" s="30"/>
      <c r="W98" s="30"/>
      <c r="X98" s="30"/>
      <c r="Y98" s="31"/>
      <c r="Z98" s="31"/>
      <c r="AA98" s="31"/>
      <c r="AB98" s="31"/>
      <c r="AC98" s="31"/>
      <c r="AD98" s="31"/>
    </row>
    <row r="99" spans="1:30" ht="39.950000000000003" customHeight="1" x14ac:dyDescent="0.25">
      <c r="A99" s="39">
        <v>116</v>
      </c>
      <c r="B99" s="40" t="s">
        <v>144</v>
      </c>
      <c r="C99" s="44" t="s">
        <v>345</v>
      </c>
      <c r="D99" s="45" t="s">
        <v>346</v>
      </c>
      <c r="E99" s="46" t="s">
        <v>117</v>
      </c>
      <c r="F99" s="46" t="s">
        <v>239</v>
      </c>
      <c r="G99" s="38" t="s">
        <v>30</v>
      </c>
      <c r="H99" s="46" t="s">
        <v>74</v>
      </c>
      <c r="I99" s="27">
        <v>1180</v>
      </c>
      <c r="J99" s="8"/>
      <c r="K99" s="13">
        <f t="shared" si="2"/>
        <v>0</v>
      </c>
      <c r="L99" s="14" t="str">
        <f t="shared" si="3"/>
        <v>OK</v>
      </c>
      <c r="M99" s="29"/>
      <c r="N99" s="34"/>
      <c r="O99" s="30"/>
      <c r="P99" s="31"/>
      <c r="Q99" s="31"/>
      <c r="R99" s="33"/>
      <c r="S99" s="32"/>
      <c r="T99" s="30"/>
      <c r="U99" s="30"/>
      <c r="V99" s="30"/>
      <c r="W99" s="30"/>
      <c r="X99" s="30"/>
      <c r="Y99" s="31"/>
      <c r="Z99" s="31"/>
      <c r="AA99" s="31"/>
      <c r="AB99" s="31"/>
      <c r="AC99" s="31"/>
      <c r="AD99" s="31"/>
    </row>
    <row r="100" spans="1:30" ht="39.950000000000003" customHeight="1" x14ac:dyDescent="0.25">
      <c r="A100" s="39">
        <v>117</v>
      </c>
      <c r="B100" s="40" t="s">
        <v>26</v>
      </c>
      <c r="C100" s="62" t="s">
        <v>347</v>
      </c>
      <c r="D100" s="63" t="s">
        <v>348</v>
      </c>
      <c r="E100" s="43" t="s">
        <v>349</v>
      </c>
      <c r="F100" s="46" t="s">
        <v>350</v>
      </c>
      <c r="G100" s="38" t="s">
        <v>30</v>
      </c>
      <c r="H100" s="46" t="s">
        <v>74</v>
      </c>
      <c r="I100" s="27">
        <v>2020</v>
      </c>
      <c r="J100" s="8"/>
      <c r="K100" s="13">
        <f t="shared" si="2"/>
        <v>0</v>
      </c>
      <c r="L100" s="14" t="str">
        <f t="shared" si="3"/>
        <v>OK</v>
      </c>
      <c r="M100" s="29"/>
      <c r="N100" s="34"/>
      <c r="O100" s="30"/>
      <c r="P100" s="31"/>
      <c r="Q100" s="31"/>
      <c r="R100" s="33"/>
      <c r="S100" s="32"/>
      <c r="T100" s="30"/>
      <c r="U100" s="30"/>
      <c r="V100" s="30"/>
      <c r="W100" s="30"/>
      <c r="X100" s="30"/>
      <c r="Y100" s="31"/>
      <c r="Z100" s="31"/>
      <c r="AA100" s="31"/>
      <c r="AB100" s="31"/>
      <c r="AC100" s="31"/>
      <c r="AD100" s="31"/>
    </row>
    <row r="101" spans="1:30" ht="39.950000000000003" customHeight="1" x14ac:dyDescent="0.25">
      <c r="A101" s="39">
        <v>118</v>
      </c>
      <c r="B101" s="40" t="s">
        <v>119</v>
      </c>
      <c r="C101" s="44" t="s">
        <v>351</v>
      </c>
      <c r="D101" s="45" t="s">
        <v>352</v>
      </c>
      <c r="E101" s="46" t="s">
        <v>285</v>
      </c>
      <c r="F101" s="46" t="s">
        <v>353</v>
      </c>
      <c r="G101" s="38" t="s">
        <v>30</v>
      </c>
      <c r="H101" s="46" t="s">
        <v>74</v>
      </c>
      <c r="I101" s="27">
        <v>200</v>
      </c>
      <c r="J101" s="8"/>
      <c r="K101" s="13">
        <f t="shared" si="2"/>
        <v>0</v>
      </c>
      <c r="L101" s="14" t="str">
        <f t="shared" si="3"/>
        <v>OK</v>
      </c>
      <c r="M101" s="29"/>
      <c r="N101" s="34"/>
      <c r="O101" s="30"/>
      <c r="P101" s="31"/>
      <c r="Q101" s="31"/>
      <c r="R101" s="33"/>
      <c r="S101" s="32"/>
      <c r="T101" s="30"/>
      <c r="U101" s="30"/>
      <c r="V101" s="30"/>
      <c r="W101" s="30"/>
      <c r="X101" s="30"/>
      <c r="Y101" s="31"/>
      <c r="Z101" s="31"/>
      <c r="AA101" s="31"/>
      <c r="AB101" s="31"/>
      <c r="AC101" s="31"/>
      <c r="AD101" s="31"/>
    </row>
    <row r="102" spans="1:30" ht="39.950000000000003" customHeight="1" x14ac:dyDescent="0.25">
      <c r="A102" s="39">
        <v>120</v>
      </c>
      <c r="B102" s="40" t="s">
        <v>119</v>
      </c>
      <c r="C102" s="52" t="s">
        <v>354</v>
      </c>
      <c r="D102" s="53" t="s">
        <v>355</v>
      </c>
      <c r="E102" s="49">
        <v>5607</v>
      </c>
      <c r="F102" s="49" t="s">
        <v>356</v>
      </c>
      <c r="G102" s="38" t="s">
        <v>30</v>
      </c>
      <c r="H102" s="46" t="s">
        <v>18</v>
      </c>
      <c r="I102" s="27">
        <v>14.3</v>
      </c>
      <c r="J102" s="8"/>
      <c r="K102" s="13">
        <f t="shared" si="2"/>
        <v>0</v>
      </c>
      <c r="L102" s="14" t="str">
        <f t="shared" si="3"/>
        <v>OK</v>
      </c>
      <c r="M102" s="29"/>
      <c r="N102" s="34"/>
      <c r="O102" s="30"/>
      <c r="P102" s="31"/>
      <c r="Q102" s="31"/>
      <c r="R102" s="33"/>
      <c r="S102" s="32"/>
      <c r="T102" s="30"/>
      <c r="U102" s="30"/>
      <c r="V102" s="30"/>
      <c r="W102" s="30"/>
      <c r="X102" s="30"/>
      <c r="Y102" s="31"/>
      <c r="Z102" s="31"/>
      <c r="AA102" s="31"/>
      <c r="AB102" s="31"/>
      <c r="AC102" s="31"/>
      <c r="AD102" s="31"/>
    </row>
    <row r="103" spans="1:30" ht="39.950000000000003" customHeight="1" x14ac:dyDescent="0.25">
      <c r="A103" s="39">
        <v>121</v>
      </c>
      <c r="B103" s="40" t="s">
        <v>119</v>
      </c>
      <c r="C103" s="52" t="s">
        <v>357</v>
      </c>
      <c r="D103" s="53" t="s">
        <v>358</v>
      </c>
      <c r="E103" s="49">
        <v>5607</v>
      </c>
      <c r="F103" s="49" t="s">
        <v>359</v>
      </c>
      <c r="G103" s="38" t="s">
        <v>30</v>
      </c>
      <c r="H103" s="46" t="s">
        <v>18</v>
      </c>
      <c r="I103" s="27">
        <v>21</v>
      </c>
      <c r="J103" s="8"/>
      <c r="K103" s="13">
        <f t="shared" si="2"/>
        <v>0</v>
      </c>
      <c r="L103" s="14" t="str">
        <f t="shared" si="3"/>
        <v>OK</v>
      </c>
      <c r="M103" s="29"/>
      <c r="N103" s="34"/>
      <c r="O103" s="30"/>
      <c r="P103" s="31"/>
      <c r="Q103" s="31"/>
      <c r="R103" s="33"/>
      <c r="S103" s="32"/>
      <c r="T103" s="30"/>
      <c r="U103" s="30"/>
      <c r="V103" s="30"/>
      <c r="W103" s="30"/>
      <c r="X103" s="30"/>
      <c r="Y103" s="31"/>
      <c r="Z103" s="31"/>
      <c r="AA103" s="31"/>
      <c r="AB103" s="31"/>
      <c r="AC103" s="31"/>
      <c r="AD103" s="31"/>
    </row>
    <row r="104" spans="1:30" ht="39.950000000000003" customHeight="1" x14ac:dyDescent="0.25">
      <c r="A104" s="39">
        <v>122</v>
      </c>
      <c r="B104" s="40" t="s">
        <v>119</v>
      </c>
      <c r="C104" s="52" t="s">
        <v>360</v>
      </c>
      <c r="D104" s="53" t="s">
        <v>361</v>
      </c>
      <c r="E104" s="49">
        <v>5607</v>
      </c>
      <c r="F104" s="49" t="s">
        <v>362</v>
      </c>
      <c r="G104" s="38" t="s">
        <v>30</v>
      </c>
      <c r="H104" s="46" t="s">
        <v>18</v>
      </c>
      <c r="I104" s="27">
        <v>21</v>
      </c>
      <c r="J104" s="8"/>
      <c r="K104" s="13">
        <f t="shared" si="2"/>
        <v>0</v>
      </c>
      <c r="L104" s="14" t="str">
        <f t="shared" si="3"/>
        <v>OK</v>
      </c>
      <c r="M104" s="29"/>
      <c r="N104" s="34"/>
      <c r="O104" s="30"/>
      <c r="P104" s="31"/>
      <c r="Q104" s="31"/>
      <c r="R104" s="33"/>
      <c r="S104" s="32"/>
      <c r="T104" s="30"/>
      <c r="U104" s="30"/>
      <c r="V104" s="30"/>
      <c r="W104" s="30"/>
      <c r="X104" s="30"/>
      <c r="Y104" s="31"/>
      <c r="Z104" s="31"/>
      <c r="AA104" s="31"/>
      <c r="AB104" s="31"/>
      <c r="AC104" s="31"/>
      <c r="AD104" s="31"/>
    </row>
    <row r="105" spans="1:30" ht="39.950000000000003" customHeight="1" x14ac:dyDescent="0.25">
      <c r="A105" s="39">
        <v>123</v>
      </c>
      <c r="B105" s="40" t="s">
        <v>363</v>
      </c>
      <c r="C105" s="50" t="s">
        <v>364</v>
      </c>
      <c r="D105" s="51" t="s">
        <v>365</v>
      </c>
      <c r="E105" s="43" t="s">
        <v>231</v>
      </c>
      <c r="F105" s="38" t="s">
        <v>366</v>
      </c>
      <c r="G105" s="38" t="s">
        <v>30</v>
      </c>
      <c r="H105" s="38">
        <v>44905233</v>
      </c>
      <c r="I105" s="27">
        <v>113000</v>
      </c>
      <c r="J105" s="8"/>
      <c r="K105" s="13">
        <f t="shared" si="2"/>
        <v>0</v>
      </c>
      <c r="L105" s="14" t="str">
        <f t="shared" si="3"/>
        <v>OK</v>
      </c>
      <c r="M105" s="29"/>
      <c r="N105" s="34"/>
      <c r="O105" s="30"/>
      <c r="P105" s="31"/>
      <c r="Q105" s="31"/>
      <c r="R105" s="33"/>
      <c r="S105" s="32"/>
      <c r="T105" s="30"/>
      <c r="U105" s="30"/>
      <c r="V105" s="30"/>
      <c r="W105" s="30"/>
      <c r="X105" s="30"/>
      <c r="Y105" s="31"/>
      <c r="Z105" s="31"/>
      <c r="AA105" s="31"/>
      <c r="AB105" s="31"/>
      <c r="AC105" s="31"/>
      <c r="AD105" s="31"/>
    </row>
    <row r="106" spans="1:30" ht="39.950000000000003" customHeight="1" x14ac:dyDescent="0.25">
      <c r="A106" s="39">
        <v>124</v>
      </c>
      <c r="B106" s="40" t="s">
        <v>64</v>
      </c>
      <c r="C106" s="50" t="s">
        <v>367</v>
      </c>
      <c r="D106" s="51" t="s">
        <v>368</v>
      </c>
      <c r="E106" s="37" t="s">
        <v>369</v>
      </c>
      <c r="F106" s="38" t="s">
        <v>370</v>
      </c>
      <c r="G106" s="38" t="s">
        <v>371</v>
      </c>
      <c r="H106" s="38" t="s">
        <v>19</v>
      </c>
      <c r="I106" s="27">
        <v>990</v>
      </c>
      <c r="J106" s="8"/>
      <c r="K106" s="13">
        <f t="shared" si="2"/>
        <v>0</v>
      </c>
      <c r="L106" s="14" t="str">
        <f t="shared" si="3"/>
        <v>OK</v>
      </c>
      <c r="M106" s="29"/>
      <c r="N106" s="34"/>
      <c r="O106" s="30"/>
      <c r="P106" s="31"/>
      <c r="Q106" s="31"/>
      <c r="R106" s="33"/>
      <c r="S106" s="32"/>
      <c r="T106" s="30"/>
      <c r="U106" s="30"/>
      <c r="V106" s="30"/>
      <c r="W106" s="30"/>
      <c r="X106" s="30"/>
      <c r="Y106" s="31"/>
      <c r="Z106" s="31"/>
      <c r="AA106" s="31"/>
      <c r="AB106" s="31"/>
      <c r="AC106" s="31"/>
      <c r="AD106" s="31"/>
    </row>
    <row r="107" spans="1:30" ht="39.950000000000003" customHeight="1" x14ac:dyDescent="0.25">
      <c r="A107" s="39">
        <v>125</v>
      </c>
      <c r="B107" s="40" t="s">
        <v>144</v>
      </c>
      <c r="C107" s="44" t="s">
        <v>372</v>
      </c>
      <c r="D107" s="51" t="s">
        <v>373</v>
      </c>
      <c r="E107" s="46" t="s">
        <v>55</v>
      </c>
      <c r="F107" s="46" t="s">
        <v>374</v>
      </c>
      <c r="G107" s="38" t="s">
        <v>30</v>
      </c>
      <c r="H107" s="46" t="s">
        <v>194</v>
      </c>
      <c r="I107" s="27">
        <v>7999.99</v>
      </c>
      <c r="J107" s="8"/>
      <c r="K107" s="13">
        <f t="shared" si="2"/>
        <v>0</v>
      </c>
      <c r="L107" s="14" t="str">
        <f t="shared" si="3"/>
        <v>OK</v>
      </c>
      <c r="M107" s="29"/>
      <c r="N107" s="34"/>
      <c r="O107" s="30"/>
      <c r="P107" s="31"/>
      <c r="Q107" s="31"/>
      <c r="R107" s="33"/>
      <c r="S107" s="32"/>
      <c r="T107" s="30"/>
      <c r="U107" s="30"/>
      <c r="V107" s="30"/>
      <c r="W107" s="30"/>
      <c r="X107" s="30"/>
      <c r="Y107" s="31"/>
      <c r="Z107" s="31"/>
      <c r="AA107" s="31"/>
      <c r="AB107" s="31"/>
      <c r="AC107" s="31"/>
      <c r="AD107" s="31"/>
    </row>
    <row r="108" spans="1:30" ht="39.950000000000003" customHeight="1" x14ac:dyDescent="0.25">
      <c r="A108" s="39">
        <v>126</v>
      </c>
      <c r="B108" s="40" t="s">
        <v>144</v>
      </c>
      <c r="C108" s="44" t="s">
        <v>375</v>
      </c>
      <c r="D108" s="45" t="s">
        <v>376</v>
      </c>
      <c r="E108" s="46" t="s">
        <v>55</v>
      </c>
      <c r="F108" s="46" t="s">
        <v>374</v>
      </c>
      <c r="G108" s="38" t="s">
        <v>30</v>
      </c>
      <c r="H108" s="46" t="s">
        <v>194</v>
      </c>
      <c r="I108" s="27">
        <v>9400</v>
      </c>
      <c r="J108" s="8"/>
      <c r="K108" s="13">
        <f t="shared" si="2"/>
        <v>0</v>
      </c>
      <c r="L108" s="14" t="str">
        <f t="shared" si="3"/>
        <v>OK</v>
      </c>
      <c r="M108" s="29"/>
      <c r="N108" s="34"/>
      <c r="O108" s="30"/>
      <c r="P108" s="31"/>
      <c r="Q108" s="31"/>
      <c r="R108" s="33"/>
      <c r="S108" s="32"/>
      <c r="T108" s="30"/>
      <c r="U108" s="30"/>
      <c r="V108" s="30"/>
      <c r="W108" s="30"/>
      <c r="X108" s="30"/>
      <c r="Y108" s="31"/>
      <c r="Z108" s="31"/>
      <c r="AA108" s="31"/>
      <c r="AB108" s="31"/>
      <c r="AC108" s="31"/>
      <c r="AD108" s="31"/>
    </row>
    <row r="109" spans="1:30" ht="39.950000000000003" customHeight="1" x14ac:dyDescent="0.25">
      <c r="A109" s="39">
        <v>127</v>
      </c>
      <c r="B109" s="40" t="s">
        <v>40</v>
      </c>
      <c r="C109" s="44" t="s">
        <v>377</v>
      </c>
      <c r="D109" s="45" t="s">
        <v>378</v>
      </c>
      <c r="E109" s="37" t="s">
        <v>379</v>
      </c>
      <c r="F109" s="38" t="s">
        <v>380</v>
      </c>
      <c r="G109" s="38" t="s">
        <v>30</v>
      </c>
      <c r="H109" s="38" t="s">
        <v>18</v>
      </c>
      <c r="I109" s="27">
        <v>479</v>
      </c>
      <c r="J109" s="8"/>
      <c r="K109" s="13">
        <f t="shared" si="2"/>
        <v>0</v>
      </c>
      <c r="L109" s="14" t="str">
        <f t="shared" si="3"/>
        <v>OK</v>
      </c>
      <c r="M109" s="29"/>
      <c r="N109" s="34"/>
      <c r="O109" s="30"/>
      <c r="P109" s="31"/>
      <c r="Q109" s="31"/>
      <c r="R109" s="33"/>
      <c r="S109" s="32"/>
      <c r="T109" s="30"/>
      <c r="U109" s="30"/>
      <c r="V109" s="30"/>
      <c r="W109" s="30"/>
      <c r="X109" s="30"/>
      <c r="Y109" s="31"/>
      <c r="Z109" s="31"/>
      <c r="AA109" s="31"/>
      <c r="AB109" s="31"/>
      <c r="AC109" s="31"/>
      <c r="AD109" s="31"/>
    </row>
    <row r="110" spans="1:30" ht="39.950000000000003" customHeight="1" x14ac:dyDescent="0.25">
      <c r="A110" s="39">
        <v>129</v>
      </c>
      <c r="B110" s="40" t="s">
        <v>79</v>
      </c>
      <c r="C110" s="44" t="s">
        <v>381</v>
      </c>
      <c r="D110" s="45" t="s">
        <v>382</v>
      </c>
      <c r="E110" s="46" t="s">
        <v>383</v>
      </c>
      <c r="F110" s="46" t="s">
        <v>384</v>
      </c>
      <c r="G110" s="38" t="s">
        <v>30</v>
      </c>
      <c r="H110" s="46" t="s">
        <v>74</v>
      </c>
      <c r="I110" s="27">
        <v>500.42</v>
      </c>
      <c r="J110" s="8"/>
      <c r="K110" s="13">
        <f t="shared" si="2"/>
        <v>0</v>
      </c>
      <c r="L110" s="14" t="str">
        <f t="shared" si="3"/>
        <v>OK</v>
      </c>
      <c r="M110" s="29"/>
      <c r="N110" s="34"/>
      <c r="O110" s="30"/>
      <c r="P110" s="31"/>
      <c r="Q110" s="31"/>
      <c r="R110" s="33"/>
      <c r="S110" s="32"/>
      <c r="T110" s="30"/>
      <c r="U110" s="30"/>
      <c r="V110" s="30"/>
      <c r="W110" s="30"/>
      <c r="X110" s="30"/>
      <c r="Y110" s="31"/>
      <c r="Z110" s="31"/>
      <c r="AA110" s="31"/>
      <c r="AB110" s="31"/>
      <c r="AC110" s="31"/>
      <c r="AD110" s="31"/>
    </row>
    <row r="111" spans="1:30" ht="39.950000000000003" customHeight="1" x14ac:dyDescent="0.25">
      <c r="A111" s="39">
        <v>130</v>
      </c>
      <c r="B111" s="40" t="s">
        <v>48</v>
      </c>
      <c r="C111" s="62" t="s">
        <v>385</v>
      </c>
      <c r="D111" s="63" t="s">
        <v>386</v>
      </c>
      <c r="E111" s="43" t="s">
        <v>185</v>
      </c>
      <c r="F111" s="46" t="s">
        <v>387</v>
      </c>
      <c r="G111" s="38" t="s">
        <v>30</v>
      </c>
      <c r="H111" s="46" t="s">
        <v>74</v>
      </c>
      <c r="I111" s="27">
        <v>730</v>
      </c>
      <c r="J111" s="8"/>
      <c r="K111" s="13">
        <f t="shared" si="2"/>
        <v>0</v>
      </c>
      <c r="L111" s="14" t="str">
        <f t="shared" si="3"/>
        <v>OK</v>
      </c>
      <c r="M111" s="29"/>
      <c r="N111" s="34"/>
      <c r="O111" s="30"/>
      <c r="P111" s="31"/>
      <c r="Q111" s="31"/>
      <c r="R111" s="33"/>
      <c r="S111" s="32"/>
      <c r="T111" s="30"/>
      <c r="U111" s="30"/>
      <c r="V111" s="30"/>
      <c r="W111" s="30"/>
      <c r="X111" s="30"/>
      <c r="Y111" s="31"/>
      <c r="Z111" s="31"/>
      <c r="AA111" s="31"/>
      <c r="AB111" s="31"/>
      <c r="AC111" s="31"/>
      <c r="AD111" s="31"/>
    </row>
    <row r="112" spans="1:30" ht="39.950000000000003" customHeight="1" x14ac:dyDescent="0.25">
      <c r="A112" s="39">
        <v>131</v>
      </c>
      <c r="B112" s="40" t="s">
        <v>48</v>
      </c>
      <c r="C112" s="44" t="s">
        <v>388</v>
      </c>
      <c r="D112" s="45" t="s">
        <v>389</v>
      </c>
      <c r="E112" s="37" t="s">
        <v>172</v>
      </c>
      <c r="F112" s="38" t="s">
        <v>390</v>
      </c>
      <c r="G112" s="38" t="s">
        <v>30</v>
      </c>
      <c r="H112" s="38" t="s">
        <v>14</v>
      </c>
      <c r="I112" s="27">
        <v>11498</v>
      </c>
      <c r="J112" s="8"/>
      <c r="K112" s="13">
        <f t="shared" si="2"/>
        <v>0</v>
      </c>
      <c r="L112" s="14" t="str">
        <f t="shared" si="3"/>
        <v>OK</v>
      </c>
      <c r="M112" s="29"/>
      <c r="N112" s="34"/>
      <c r="O112" s="30"/>
      <c r="P112" s="31"/>
      <c r="Q112" s="31"/>
      <c r="R112" s="33"/>
      <c r="S112" s="32"/>
      <c r="T112" s="30"/>
      <c r="U112" s="30"/>
      <c r="V112" s="30"/>
      <c r="W112" s="30"/>
      <c r="X112" s="30"/>
      <c r="Y112" s="31"/>
      <c r="Z112" s="31"/>
      <c r="AA112" s="31"/>
      <c r="AB112" s="31"/>
      <c r="AC112" s="31"/>
      <c r="AD112" s="31"/>
    </row>
    <row r="113" spans="1:30" ht="39.950000000000003" customHeight="1" x14ac:dyDescent="0.25">
      <c r="A113" s="39">
        <v>132</v>
      </c>
      <c r="B113" s="40" t="s">
        <v>144</v>
      </c>
      <c r="C113" s="44" t="s">
        <v>391</v>
      </c>
      <c r="D113" s="45" t="s">
        <v>392</v>
      </c>
      <c r="E113" s="37" t="s">
        <v>185</v>
      </c>
      <c r="F113" s="38" t="s">
        <v>292</v>
      </c>
      <c r="G113" s="38" t="s">
        <v>30</v>
      </c>
      <c r="H113" s="38" t="s">
        <v>44</v>
      </c>
      <c r="I113" s="27">
        <v>2200</v>
      </c>
      <c r="J113" s="8"/>
      <c r="K113" s="13">
        <f t="shared" si="2"/>
        <v>0</v>
      </c>
      <c r="L113" s="14" t="str">
        <f t="shared" si="3"/>
        <v>OK</v>
      </c>
      <c r="M113" s="29"/>
      <c r="N113" s="34"/>
      <c r="O113" s="30"/>
      <c r="P113" s="31"/>
      <c r="Q113" s="31"/>
      <c r="R113" s="33"/>
      <c r="S113" s="32"/>
      <c r="T113" s="30"/>
      <c r="U113" s="30"/>
      <c r="V113" s="30"/>
      <c r="W113" s="30"/>
      <c r="X113" s="30"/>
      <c r="Y113" s="31"/>
      <c r="Z113" s="31"/>
      <c r="AA113" s="31"/>
      <c r="AB113" s="31"/>
      <c r="AC113" s="31"/>
      <c r="AD113" s="31"/>
    </row>
    <row r="114" spans="1:30" ht="39.950000000000003" customHeight="1" x14ac:dyDescent="0.25">
      <c r="A114" s="39">
        <v>133</v>
      </c>
      <c r="B114" s="40" t="s">
        <v>64</v>
      </c>
      <c r="C114" s="52" t="s">
        <v>393</v>
      </c>
      <c r="D114" s="53" t="s">
        <v>394</v>
      </c>
      <c r="E114" s="49">
        <v>2401</v>
      </c>
      <c r="F114" s="49" t="s">
        <v>395</v>
      </c>
      <c r="G114" s="38" t="s">
        <v>30</v>
      </c>
      <c r="H114" s="38" t="s">
        <v>44</v>
      </c>
      <c r="I114" s="27">
        <v>4731.21</v>
      </c>
      <c r="J114" s="8"/>
      <c r="K114" s="13">
        <f t="shared" si="2"/>
        <v>0</v>
      </c>
      <c r="L114" s="14" t="str">
        <f t="shared" si="3"/>
        <v>OK</v>
      </c>
      <c r="M114" s="29"/>
      <c r="N114" s="34"/>
      <c r="O114" s="30"/>
      <c r="P114" s="31"/>
      <c r="Q114" s="31"/>
      <c r="R114" s="33"/>
      <c r="S114" s="32"/>
      <c r="T114" s="30"/>
      <c r="U114" s="30"/>
      <c r="V114" s="30"/>
      <c r="W114" s="30"/>
      <c r="X114" s="30"/>
      <c r="Y114" s="31"/>
      <c r="Z114" s="31"/>
      <c r="AA114" s="31"/>
      <c r="AB114" s="31"/>
      <c r="AC114" s="31"/>
      <c r="AD114" s="31"/>
    </row>
    <row r="115" spans="1:30" ht="39.950000000000003" customHeight="1" x14ac:dyDescent="0.25">
      <c r="A115" s="39">
        <v>134</v>
      </c>
      <c r="B115" s="40" t="s">
        <v>17</v>
      </c>
      <c r="C115" s="41" t="s">
        <v>396</v>
      </c>
      <c r="D115" s="42" t="s">
        <v>397</v>
      </c>
      <c r="E115" s="37" t="s">
        <v>231</v>
      </c>
      <c r="F115" s="64" t="s">
        <v>398</v>
      </c>
      <c r="G115" s="38" t="s">
        <v>30</v>
      </c>
      <c r="H115" s="38" t="s">
        <v>44</v>
      </c>
      <c r="I115" s="27">
        <v>4340</v>
      </c>
      <c r="J115" s="8"/>
      <c r="K115" s="13">
        <f t="shared" si="2"/>
        <v>0</v>
      </c>
      <c r="L115" s="14" t="str">
        <f t="shared" si="3"/>
        <v>OK</v>
      </c>
      <c r="M115" s="29"/>
      <c r="N115" s="34"/>
      <c r="O115" s="30"/>
      <c r="P115" s="31"/>
      <c r="Q115" s="31"/>
      <c r="R115" s="33"/>
      <c r="S115" s="32"/>
      <c r="T115" s="30"/>
      <c r="U115" s="30"/>
      <c r="V115" s="30"/>
      <c r="W115" s="30"/>
      <c r="X115" s="30"/>
      <c r="Y115" s="31"/>
      <c r="Z115" s="31"/>
      <c r="AA115" s="31"/>
      <c r="AB115" s="31"/>
      <c r="AC115" s="31"/>
      <c r="AD115" s="31"/>
    </row>
    <row r="116" spans="1:30" ht="39.950000000000003" customHeight="1" x14ac:dyDescent="0.25">
      <c r="A116" s="39">
        <v>135</v>
      </c>
      <c r="B116" s="40" t="s">
        <v>86</v>
      </c>
      <c r="C116" s="44" t="s">
        <v>399</v>
      </c>
      <c r="D116" s="45" t="s">
        <v>400</v>
      </c>
      <c r="E116" s="43" t="s">
        <v>55</v>
      </c>
      <c r="F116" s="54">
        <v>12360053</v>
      </c>
      <c r="G116" s="38" t="s">
        <v>30</v>
      </c>
      <c r="H116" s="38">
        <v>44905233</v>
      </c>
      <c r="I116" s="27">
        <v>3500</v>
      </c>
      <c r="J116" s="8"/>
      <c r="K116" s="13">
        <f t="shared" si="2"/>
        <v>0</v>
      </c>
      <c r="L116" s="14" t="str">
        <f t="shared" si="3"/>
        <v>OK</v>
      </c>
      <c r="M116" s="29"/>
      <c r="N116" s="34"/>
      <c r="O116" s="30"/>
      <c r="P116" s="31"/>
      <c r="Q116" s="31"/>
      <c r="R116" s="33"/>
      <c r="S116" s="32"/>
      <c r="T116" s="30"/>
      <c r="U116" s="30"/>
      <c r="V116" s="30"/>
      <c r="W116" s="30"/>
      <c r="X116" s="30"/>
      <c r="Y116" s="31"/>
      <c r="Z116" s="31"/>
      <c r="AA116" s="31"/>
      <c r="AB116" s="31"/>
      <c r="AC116" s="31"/>
      <c r="AD116" s="31"/>
    </row>
    <row r="117" spans="1:30" ht="39.950000000000003" customHeight="1" x14ac:dyDescent="0.25">
      <c r="A117" s="39">
        <v>136</v>
      </c>
      <c r="B117" s="40" t="s">
        <v>17</v>
      </c>
      <c r="C117" s="44" t="s">
        <v>401</v>
      </c>
      <c r="D117" s="45" t="s">
        <v>402</v>
      </c>
      <c r="E117" s="43" t="s">
        <v>55</v>
      </c>
      <c r="F117" s="54">
        <v>114332019</v>
      </c>
      <c r="G117" s="38" t="s">
        <v>30</v>
      </c>
      <c r="H117" s="38">
        <v>44905233</v>
      </c>
      <c r="I117" s="27">
        <v>4990</v>
      </c>
      <c r="J117" s="8"/>
      <c r="K117" s="13">
        <f t="shared" si="2"/>
        <v>0</v>
      </c>
      <c r="L117" s="14" t="str">
        <f t="shared" si="3"/>
        <v>OK</v>
      </c>
      <c r="M117" s="29"/>
      <c r="N117" s="34"/>
      <c r="O117" s="30"/>
      <c r="P117" s="31"/>
      <c r="Q117" s="31"/>
      <c r="R117" s="33"/>
      <c r="S117" s="32"/>
      <c r="T117" s="30"/>
      <c r="U117" s="30"/>
      <c r="V117" s="30"/>
      <c r="W117" s="30"/>
      <c r="X117" s="30"/>
      <c r="Y117" s="31"/>
      <c r="Z117" s="31"/>
      <c r="AA117" s="31"/>
      <c r="AB117" s="31"/>
      <c r="AC117" s="31"/>
      <c r="AD117" s="31"/>
    </row>
    <row r="118" spans="1:30" ht="39.950000000000003" customHeight="1" x14ac:dyDescent="0.25">
      <c r="A118" s="39">
        <v>137</v>
      </c>
      <c r="B118" s="40" t="s">
        <v>363</v>
      </c>
      <c r="C118" s="44" t="s">
        <v>403</v>
      </c>
      <c r="D118" s="45" t="s">
        <v>404</v>
      </c>
      <c r="E118" s="46" t="s">
        <v>235</v>
      </c>
      <c r="F118" s="46" t="s">
        <v>405</v>
      </c>
      <c r="G118" s="38" t="s">
        <v>30</v>
      </c>
      <c r="H118" s="46" t="s">
        <v>44</v>
      </c>
      <c r="I118" s="27">
        <v>7000</v>
      </c>
      <c r="J118" s="8"/>
      <c r="K118" s="13">
        <f t="shared" si="2"/>
        <v>0</v>
      </c>
      <c r="L118" s="14" t="str">
        <f t="shared" si="3"/>
        <v>OK</v>
      </c>
      <c r="M118" s="29"/>
      <c r="N118" s="34"/>
      <c r="O118" s="30"/>
      <c r="P118" s="31"/>
      <c r="Q118" s="31"/>
      <c r="R118" s="33"/>
      <c r="S118" s="32"/>
      <c r="T118" s="30"/>
      <c r="U118" s="30"/>
      <c r="V118" s="30"/>
      <c r="W118" s="30"/>
      <c r="X118" s="30"/>
      <c r="Y118" s="31"/>
      <c r="Z118" s="31"/>
      <c r="AA118" s="31"/>
      <c r="AB118" s="31"/>
      <c r="AC118" s="31"/>
      <c r="AD118" s="31"/>
    </row>
    <row r="119" spans="1:30" ht="39.950000000000003" customHeight="1" x14ac:dyDescent="0.25">
      <c r="A119" s="39">
        <v>138</v>
      </c>
      <c r="B119" s="40" t="s">
        <v>86</v>
      </c>
      <c r="C119" s="44" t="s">
        <v>406</v>
      </c>
      <c r="D119" s="45" t="s">
        <v>407</v>
      </c>
      <c r="E119" s="43" t="s">
        <v>55</v>
      </c>
      <c r="F119" s="54">
        <v>114332024</v>
      </c>
      <c r="G119" s="38" t="s">
        <v>30</v>
      </c>
      <c r="H119" s="38">
        <v>44905233</v>
      </c>
      <c r="I119" s="27">
        <v>2720</v>
      </c>
      <c r="J119" s="8"/>
      <c r="K119" s="13">
        <f t="shared" si="2"/>
        <v>0</v>
      </c>
      <c r="L119" s="14" t="str">
        <f t="shared" si="3"/>
        <v>OK</v>
      </c>
      <c r="M119" s="29"/>
      <c r="N119" s="34"/>
      <c r="O119" s="30"/>
      <c r="P119" s="31"/>
      <c r="Q119" s="31"/>
      <c r="R119" s="33"/>
      <c r="S119" s="32"/>
      <c r="T119" s="30"/>
      <c r="U119" s="30"/>
      <c r="V119" s="30"/>
      <c r="W119" s="30"/>
      <c r="X119" s="30"/>
      <c r="Y119" s="31"/>
      <c r="Z119" s="31"/>
      <c r="AA119" s="31"/>
      <c r="AB119" s="31"/>
      <c r="AC119" s="31"/>
      <c r="AD119" s="31"/>
    </row>
    <row r="120" spans="1:30" ht="39.950000000000003" customHeight="1" x14ac:dyDescent="0.25">
      <c r="A120" s="39">
        <v>139</v>
      </c>
      <c r="B120" s="40" t="s">
        <v>48</v>
      </c>
      <c r="C120" s="41" t="s">
        <v>408</v>
      </c>
      <c r="D120" s="42" t="s">
        <v>409</v>
      </c>
      <c r="E120" s="37" t="s">
        <v>231</v>
      </c>
      <c r="F120" s="64" t="s">
        <v>410</v>
      </c>
      <c r="G120" s="38" t="s">
        <v>30</v>
      </c>
      <c r="H120" s="38" t="s">
        <v>44</v>
      </c>
      <c r="I120" s="27">
        <v>1970</v>
      </c>
      <c r="J120" s="8"/>
      <c r="K120" s="13">
        <f t="shared" si="2"/>
        <v>0</v>
      </c>
      <c r="L120" s="14" t="str">
        <f t="shared" si="3"/>
        <v>OK</v>
      </c>
      <c r="M120" s="29"/>
      <c r="N120" s="34"/>
      <c r="O120" s="30"/>
      <c r="P120" s="31"/>
      <c r="Q120" s="31"/>
      <c r="R120" s="33"/>
      <c r="S120" s="32"/>
      <c r="T120" s="30"/>
      <c r="U120" s="30"/>
      <c r="V120" s="30"/>
      <c r="W120" s="30"/>
      <c r="X120" s="30"/>
      <c r="Y120" s="31"/>
      <c r="Z120" s="31"/>
      <c r="AA120" s="31"/>
      <c r="AB120" s="31"/>
      <c r="AC120" s="31"/>
      <c r="AD120" s="31"/>
    </row>
    <row r="121" spans="1:30" ht="39.950000000000003" customHeight="1" x14ac:dyDescent="0.25">
      <c r="A121" s="39">
        <v>140</v>
      </c>
      <c r="B121" s="40" t="s">
        <v>17</v>
      </c>
      <c r="C121" s="50" t="s">
        <v>411</v>
      </c>
      <c r="D121" s="51" t="s">
        <v>412</v>
      </c>
      <c r="E121" s="37" t="s">
        <v>231</v>
      </c>
      <c r="F121" s="38" t="s">
        <v>410</v>
      </c>
      <c r="G121" s="38" t="s">
        <v>30</v>
      </c>
      <c r="H121" s="38" t="s">
        <v>44</v>
      </c>
      <c r="I121" s="27">
        <v>5099</v>
      </c>
      <c r="J121" s="8"/>
      <c r="K121" s="13">
        <f t="shared" si="2"/>
        <v>0</v>
      </c>
      <c r="L121" s="14" t="str">
        <f t="shared" si="3"/>
        <v>OK</v>
      </c>
      <c r="M121" s="29"/>
      <c r="N121" s="34"/>
      <c r="O121" s="30"/>
      <c r="P121" s="31"/>
      <c r="Q121" s="31"/>
      <c r="R121" s="33"/>
      <c r="S121" s="32"/>
      <c r="T121" s="30"/>
      <c r="U121" s="30"/>
      <c r="V121" s="30"/>
      <c r="W121" s="30"/>
      <c r="X121" s="30"/>
      <c r="Y121" s="31"/>
      <c r="Z121" s="31"/>
      <c r="AA121" s="31"/>
      <c r="AB121" s="31"/>
      <c r="AC121" s="31"/>
      <c r="AD121" s="31"/>
    </row>
    <row r="122" spans="1:30" ht="39.950000000000003" customHeight="1" x14ac:dyDescent="0.25">
      <c r="A122" s="39">
        <v>141</v>
      </c>
      <c r="B122" s="40" t="s">
        <v>179</v>
      </c>
      <c r="C122" s="65" t="s">
        <v>413</v>
      </c>
      <c r="D122" s="51" t="s">
        <v>414</v>
      </c>
      <c r="E122" s="37" t="s">
        <v>231</v>
      </c>
      <c r="F122" s="38" t="s">
        <v>410</v>
      </c>
      <c r="G122" s="38" t="s">
        <v>30</v>
      </c>
      <c r="H122" s="38" t="s">
        <v>44</v>
      </c>
      <c r="I122" s="27">
        <v>1875</v>
      </c>
      <c r="J122" s="8"/>
      <c r="K122" s="13">
        <f t="shared" si="2"/>
        <v>0</v>
      </c>
      <c r="L122" s="14" t="str">
        <f t="shared" si="3"/>
        <v>OK</v>
      </c>
      <c r="M122" s="29"/>
      <c r="N122" s="34"/>
      <c r="O122" s="30"/>
      <c r="P122" s="31"/>
      <c r="Q122" s="31"/>
      <c r="R122" s="33"/>
      <c r="S122" s="32"/>
      <c r="T122" s="30"/>
      <c r="U122" s="30"/>
      <c r="V122" s="30"/>
      <c r="W122" s="30"/>
      <c r="X122" s="30"/>
      <c r="Y122" s="31"/>
      <c r="Z122" s="31"/>
      <c r="AA122" s="31"/>
      <c r="AB122" s="31"/>
      <c r="AC122" s="31"/>
      <c r="AD122" s="31"/>
    </row>
    <row r="123" spans="1:30" ht="39.950000000000003" customHeight="1" x14ac:dyDescent="0.25">
      <c r="A123" s="39">
        <v>142</v>
      </c>
      <c r="B123" s="40" t="s">
        <v>79</v>
      </c>
      <c r="C123" s="44" t="s">
        <v>415</v>
      </c>
      <c r="D123" s="45" t="s">
        <v>416</v>
      </c>
      <c r="E123" s="46" t="s">
        <v>417</v>
      </c>
      <c r="F123" s="46" t="s">
        <v>418</v>
      </c>
      <c r="G123" s="38" t="s">
        <v>30</v>
      </c>
      <c r="H123" s="46" t="s">
        <v>74</v>
      </c>
      <c r="I123" s="27">
        <v>1289.94</v>
      </c>
      <c r="J123" s="8"/>
      <c r="K123" s="13">
        <f t="shared" si="2"/>
        <v>0</v>
      </c>
      <c r="L123" s="14" t="str">
        <f t="shared" si="3"/>
        <v>OK</v>
      </c>
      <c r="M123" s="29"/>
      <c r="N123" s="34"/>
      <c r="O123" s="30"/>
      <c r="P123" s="31"/>
      <c r="Q123" s="31"/>
      <c r="R123" s="33"/>
      <c r="S123" s="32"/>
      <c r="T123" s="30"/>
      <c r="U123" s="30"/>
      <c r="V123" s="30"/>
      <c r="W123" s="30"/>
      <c r="X123" s="30"/>
      <c r="Y123" s="31"/>
      <c r="Z123" s="31"/>
      <c r="AA123" s="31"/>
      <c r="AB123" s="31"/>
      <c r="AC123" s="31"/>
      <c r="AD123" s="31"/>
    </row>
    <row r="124" spans="1:30" ht="39.950000000000003" customHeight="1" x14ac:dyDescent="0.25">
      <c r="A124" s="39">
        <v>143</v>
      </c>
      <c r="B124" s="40" t="s">
        <v>79</v>
      </c>
      <c r="C124" s="44" t="s">
        <v>419</v>
      </c>
      <c r="D124" s="45" t="s">
        <v>420</v>
      </c>
      <c r="E124" s="46" t="s">
        <v>417</v>
      </c>
      <c r="F124" s="46" t="s">
        <v>418</v>
      </c>
      <c r="G124" s="38" t="s">
        <v>30</v>
      </c>
      <c r="H124" s="46" t="s">
        <v>74</v>
      </c>
      <c r="I124" s="27">
        <v>387.82</v>
      </c>
      <c r="J124" s="8"/>
      <c r="K124" s="13">
        <f t="shared" si="2"/>
        <v>0</v>
      </c>
      <c r="L124" s="14" t="str">
        <f t="shared" si="3"/>
        <v>OK</v>
      </c>
      <c r="M124" s="29"/>
      <c r="N124" s="34"/>
      <c r="O124" s="30"/>
      <c r="P124" s="31"/>
      <c r="Q124" s="31"/>
      <c r="R124" s="33"/>
      <c r="S124" s="32"/>
      <c r="T124" s="30"/>
      <c r="U124" s="30"/>
      <c r="V124" s="30"/>
      <c r="W124" s="30"/>
      <c r="X124" s="30"/>
      <c r="Y124" s="31"/>
      <c r="Z124" s="31"/>
      <c r="AA124" s="31"/>
      <c r="AB124" s="31"/>
      <c r="AC124" s="31"/>
      <c r="AD124" s="31"/>
    </row>
    <row r="125" spans="1:30" ht="39.950000000000003" customHeight="1" x14ac:dyDescent="0.25">
      <c r="A125" s="39">
        <v>145</v>
      </c>
      <c r="B125" s="40" t="s">
        <v>119</v>
      </c>
      <c r="C125" s="44" t="s">
        <v>421</v>
      </c>
      <c r="D125" s="45" t="s">
        <v>422</v>
      </c>
      <c r="E125" s="46" t="s">
        <v>117</v>
      </c>
      <c r="F125" s="46" t="s">
        <v>118</v>
      </c>
      <c r="G125" s="38" t="s">
        <v>30</v>
      </c>
      <c r="H125" s="46" t="s">
        <v>44</v>
      </c>
      <c r="I125" s="27">
        <v>5100</v>
      </c>
      <c r="J125" s="8"/>
      <c r="K125" s="13">
        <f t="shared" si="2"/>
        <v>0</v>
      </c>
      <c r="L125" s="14" t="str">
        <f t="shared" si="3"/>
        <v>OK</v>
      </c>
      <c r="M125" s="29"/>
      <c r="N125" s="34"/>
      <c r="O125" s="30"/>
      <c r="P125" s="31"/>
      <c r="Q125" s="31"/>
      <c r="R125" s="33"/>
      <c r="S125" s="32"/>
      <c r="T125" s="30"/>
      <c r="U125" s="30"/>
      <c r="V125" s="30"/>
      <c r="W125" s="30"/>
      <c r="X125" s="30"/>
      <c r="Y125" s="31"/>
      <c r="Z125" s="31"/>
      <c r="AA125" s="31"/>
      <c r="AB125" s="31"/>
      <c r="AC125" s="31"/>
      <c r="AD125" s="31"/>
    </row>
    <row r="126" spans="1:30" ht="39.950000000000003" customHeight="1" x14ac:dyDescent="0.25">
      <c r="A126" s="39">
        <v>146</v>
      </c>
      <c r="B126" s="40" t="s">
        <v>79</v>
      </c>
      <c r="C126" s="35" t="s">
        <v>423</v>
      </c>
      <c r="D126" s="45" t="s">
        <v>424</v>
      </c>
      <c r="E126" s="37" t="s">
        <v>425</v>
      </c>
      <c r="F126" s="38" t="s">
        <v>426</v>
      </c>
      <c r="G126" s="38" t="s">
        <v>30</v>
      </c>
      <c r="H126" s="38" t="s">
        <v>161</v>
      </c>
      <c r="I126" s="27">
        <v>338.6</v>
      </c>
      <c r="J126" s="8"/>
      <c r="K126" s="13">
        <f t="shared" si="2"/>
        <v>0</v>
      </c>
      <c r="L126" s="14" t="str">
        <f t="shared" si="3"/>
        <v>OK</v>
      </c>
      <c r="M126" s="29"/>
      <c r="N126" s="34"/>
      <c r="O126" s="30"/>
      <c r="P126" s="31"/>
      <c r="Q126" s="31"/>
      <c r="R126" s="33"/>
      <c r="S126" s="32"/>
      <c r="T126" s="30"/>
      <c r="U126" s="30"/>
      <c r="V126" s="30"/>
      <c r="W126" s="30"/>
      <c r="X126" s="30"/>
      <c r="Y126" s="31"/>
      <c r="Z126" s="31"/>
      <c r="AA126" s="31"/>
      <c r="AB126" s="31"/>
      <c r="AC126" s="31"/>
      <c r="AD126" s="31"/>
    </row>
    <row r="127" spans="1:30" ht="39.950000000000003" customHeight="1" x14ac:dyDescent="0.25">
      <c r="A127" s="39">
        <v>147</v>
      </c>
      <c r="B127" s="40" t="s">
        <v>119</v>
      </c>
      <c r="C127" s="35" t="s">
        <v>427</v>
      </c>
      <c r="D127" s="36" t="s">
        <v>428</v>
      </c>
      <c r="E127" s="37" t="s">
        <v>122</v>
      </c>
      <c r="F127" s="38" t="s">
        <v>429</v>
      </c>
      <c r="G127" s="38" t="s">
        <v>30</v>
      </c>
      <c r="H127" s="38" t="s">
        <v>44</v>
      </c>
      <c r="I127" s="27">
        <v>130</v>
      </c>
      <c r="J127" s="8"/>
      <c r="K127" s="13">
        <f t="shared" si="2"/>
        <v>0</v>
      </c>
      <c r="L127" s="14" t="str">
        <f t="shared" si="3"/>
        <v>OK</v>
      </c>
      <c r="M127" s="29"/>
      <c r="N127" s="34"/>
      <c r="O127" s="30"/>
      <c r="P127" s="31"/>
      <c r="Q127" s="31"/>
      <c r="R127" s="33"/>
      <c r="S127" s="32"/>
      <c r="T127" s="30"/>
      <c r="U127" s="30"/>
      <c r="V127" s="30"/>
      <c r="W127" s="30"/>
      <c r="X127" s="30"/>
      <c r="Y127" s="31"/>
      <c r="Z127" s="31"/>
      <c r="AA127" s="31"/>
      <c r="AB127" s="31"/>
      <c r="AC127" s="31"/>
      <c r="AD127" s="31"/>
    </row>
    <row r="128" spans="1:30" ht="39.950000000000003" customHeight="1" x14ac:dyDescent="0.25">
      <c r="A128" s="39">
        <v>150</v>
      </c>
      <c r="B128" s="40" t="s">
        <v>79</v>
      </c>
      <c r="C128" s="57" t="s">
        <v>430</v>
      </c>
      <c r="D128" s="58" t="s">
        <v>431</v>
      </c>
      <c r="E128" s="37" t="s">
        <v>432</v>
      </c>
      <c r="F128" s="46" t="s">
        <v>433</v>
      </c>
      <c r="G128" s="38" t="s">
        <v>30</v>
      </c>
      <c r="H128" s="46" t="s">
        <v>161</v>
      </c>
      <c r="I128" s="27">
        <v>549.99</v>
      </c>
      <c r="J128" s="8"/>
      <c r="K128" s="13">
        <f t="shared" si="2"/>
        <v>0</v>
      </c>
      <c r="L128" s="14" t="str">
        <f t="shared" si="3"/>
        <v>OK</v>
      </c>
      <c r="M128" s="29"/>
      <c r="N128" s="34"/>
      <c r="O128" s="30"/>
      <c r="P128" s="31"/>
      <c r="Q128" s="31"/>
      <c r="R128" s="33"/>
      <c r="S128" s="32"/>
      <c r="T128" s="30"/>
      <c r="U128" s="30"/>
      <c r="V128" s="30"/>
      <c r="W128" s="30"/>
      <c r="X128" s="30"/>
      <c r="Y128" s="31"/>
      <c r="Z128" s="31"/>
      <c r="AA128" s="31"/>
      <c r="AB128" s="31"/>
      <c r="AC128" s="31"/>
      <c r="AD128" s="31"/>
    </row>
    <row r="129" spans="1:30" ht="39.950000000000003" customHeight="1" x14ac:dyDescent="0.25">
      <c r="A129" s="39">
        <v>152</v>
      </c>
      <c r="B129" s="40" t="s">
        <v>79</v>
      </c>
      <c r="C129" s="44" t="s">
        <v>434</v>
      </c>
      <c r="D129" s="45" t="s">
        <v>435</v>
      </c>
      <c r="E129" s="43" t="s">
        <v>285</v>
      </c>
      <c r="F129" s="54" t="s">
        <v>384</v>
      </c>
      <c r="G129" s="38" t="s">
        <v>30</v>
      </c>
      <c r="H129" s="38">
        <v>44905233</v>
      </c>
      <c r="I129" s="27">
        <v>1354.16</v>
      </c>
      <c r="J129" s="8"/>
      <c r="K129" s="13">
        <f t="shared" si="2"/>
        <v>0</v>
      </c>
      <c r="L129" s="14" t="str">
        <f t="shared" si="3"/>
        <v>OK</v>
      </c>
      <c r="M129" s="29"/>
      <c r="N129" s="34"/>
      <c r="O129" s="30"/>
      <c r="P129" s="31"/>
      <c r="Q129" s="31"/>
      <c r="R129" s="33"/>
      <c r="S129" s="32"/>
      <c r="T129" s="30"/>
      <c r="U129" s="30"/>
      <c r="V129" s="30"/>
      <c r="W129" s="30"/>
      <c r="X129" s="30"/>
      <c r="Y129" s="31"/>
      <c r="Z129" s="31"/>
      <c r="AA129" s="31"/>
      <c r="AB129" s="31"/>
      <c r="AC129" s="31"/>
      <c r="AD129" s="31"/>
    </row>
    <row r="130" spans="1:30" ht="39.950000000000003" customHeight="1" x14ac:dyDescent="0.25">
      <c r="A130" s="39">
        <v>153</v>
      </c>
      <c r="B130" s="40" t="s">
        <v>436</v>
      </c>
      <c r="C130" s="44" t="s">
        <v>437</v>
      </c>
      <c r="D130" s="45" t="s">
        <v>438</v>
      </c>
      <c r="E130" s="43" t="s">
        <v>157</v>
      </c>
      <c r="F130" s="54" t="s">
        <v>439</v>
      </c>
      <c r="G130" s="38" t="s">
        <v>30</v>
      </c>
      <c r="H130" s="38">
        <v>44905235</v>
      </c>
      <c r="I130" s="27">
        <v>19484</v>
      </c>
      <c r="J130" s="8"/>
      <c r="K130" s="13">
        <f t="shared" si="2"/>
        <v>0</v>
      </c>
      <c r="L130" s="14" t="str">
        <f t="shared" si="3"/>
        <v>OK</v>
      </c>
      <c r="M130" s="29"/>
      <c r="N130" s="34"/>
      <c r="O130" s="30"/>
      <c r="P130" s="31"/>
      <c r="Q130" s="31"/>
      <c r="R130" s="33"/>
      <c r="S130" s="32"/>
      <c r="T130" s="30"/>
      <c r="U130" s="30"/>
      <c r="V130" s="30"/>
      <c r="W130" s="30"/>
      <c r="X130" s="30"/>
      <c r="Y130" s="31"/>
      <c r="Z130" s="31"/>
      <c r="AA130" s="31"/>
      <c r="AB130" s="31"/>
      <c r="AC130" s="31"/>
      <c r="AD130" s="31"/>
    </row>
    <row r="131" spans="1:30" ht="39.950000000000003" customHeight="1" x14ac:dyDescent="0.25">
      <c r="A131" s="39">
        <v>154</v>
      </c>
      <c r="B131" s="40" t="s">
        <v>79</v>
      </c>
      <c r="C131" s="44" t="s">
        <v>440</v>
      </c>
      <c r="D131" s="45" t="s">
        <v>441</v>
      </c>
      <c r="E131" s="43" t="s">
        <v>55</v>
      </c>
      <c r="F131" s="46" t="s">
        <v>442</v>
      </c>
      <c r="G131" s="38" t="s">
        <v>30</v>
      </c>
      <c r="H131" s="46" t="s">
        <v>44</v>
      </c>
      <c r="I131" s="27">
        <v>2498.19</v>
      </c>
      <c r="J131" s="8"/>
      <c r="K131" s="13">
        <f t="shared" si="2"/>
        <v>0</v>
      </c>
      <c r="L131" s="14" t="str">
        <f t="shared" si="3"/>
        <v>OK</v>
      </c>
      <c r="M131" s="29"/>
      <c r="N131" s="34"/>
      <c r="O131" s="30"/>
      <c r="P131" s="31"/>
      <c r="Q131" s="31"/>
      <c r="R131" s="33"/>
      <c r="S131" s="32"/>
      <c r="T131" s="30"/>
      <c r="U131" s="30"/>
      <c r="V131" s="30"/>
      <c r="W131" s="30"/>
      <c r="X131" s="30"/>
      <c r="Y131" s="31"/>
      <c r="Z131" s="31"/>
      <c r="AA131" s="31"/>
      <c r="AB131" s="31"/>
      <c r="AC131" s="31"/>
      <c r="AD131" s="31"/>
    </row>
    <row r="132" spans="1:30" ht="39.950000000000003" customHeight="1" x14ac:dyDescent="0.25">
      <c r="A132" s="39">
        <v>155</v>
      </c>
      <c r="B132" s="40" t="s">
        <v>443</v>
      </c>
      <c r="C132" s="61" t="s">
        <v>444</v>
      </c>
      <c r="D132" s="45" t="s">
        <v>445</v>
      </c>
      <c r="E132" s="43" t="s">
        <v>231</v>
      </c>
      <c r="F132" s="46" t="s">
        <v>446</v>
      </c>
      <c r="G132" s="38" t="s">
        <v>30</v>
      </c>
      <c r="H132" s="46" t="s">
        <v>44</v>
      </c>
      <c r="I132" s="27">
        <v>38300</v>
      </c>
      <c r="J132" s="8"/>
      <c r="K132" s="13">
        <f t="shared" ref="K132:K135" si="4">J132-(SUM(M132:AD132))</f>
        <v>0</v>
      </c>
      <c r="L132" s="14" t="str">
        <f t="shared" ref="L132:L136" si="5">IF(K132&lt;0,"ATENÇÃO","OK")</f>
        <v>OK</v>
      </c>
      <c r="M132" s="29"/>
      <c r="N132" s="34"/>
      <c r="O132" s="30"/>
      <c r="P132" s="31"/>
      <c r="Q132" s="31"/>
      <c r="R132" s="33"/>
      <c r="S132" s="32"/>
      <c r="T132" s="30"/>
      <c r="U132" s="30"/>
      <c r="V132" s="30"/>
      <c r="W132" s="30"/>
      <c r="X132" s="30"/>
      <c r="Y132" s="31"/>
      <c r="Z132" s="31"/>
      <c r="AA132" s="31"/>
      <c r="AB132" s="31"/>
      <c r="AC132" s="31"/>
      <c r="AD132" s="31"/>
    </row>
    <row r="133" spans="1:30" ht="39.950000000000003" customHeight="1" x14ac:dyDescent="0.25">
      <c r="A133" s="39">
        <v>156</v>
      </c>
      <c r="B133" s="40" t="s">
        <v>107</v>
      </c>
      <c r="C133" s="44" t="s">
        <v>447</v>
      </c>
      <c r="D133" s="45" t="s">
        <v>448</v>
      </c>
      <c r="E133" s="46" t="s">
        <v>122</v>
      </c>
      <c r="F133" s="46" t="s">
        <v>449</v>
      </c>
      <c r="G133" s="38" t="s">
        <v>30</v>
      </c>
      <c r="H133" s="46" t="s">
        <v>74</v>
      </c>
      <c r="I133" s="27">
        <v>327.5</v>
      </c>
      <c r="J133" s="8"/>
      <c r="K133" s="13">
        <f t="shared" si="4"/>
        <v>0</v>
      </c>
      <c r="L133" s="14" t="str">
        <f t="shared" si="5"/>
        <v>OK</v>
      </c>
      <c r="M133" s="29"/>
      <c r="N133" s="34"/>
      <c r="O133" s="30"/>
      <c r="P133" s="31"/>
      <c r="Q133" s="31"/>
      <c r="R133" s="33"/>
      <c r="S133" s="32"/>
      <c r="T133" s="30"/>
      <c r="U133" s="30"/>
      <c r="V133" s="30"/>
      <c r="W133" s="30"/>
      <c r="X133" s="30"/>
      <c r="Y133" s="31"/>
      <c r="Z133" s="31"/>
      <c r="AA133" s="31"/>
      <c r="AB133" s="31"/>
      <c r="AC133" s="31"/>
      <c r="AD133" s="31"/>
    </row>
    <row r="134" spans="1:30" ht="39.950000000000003" customHeight="1" x14ac:dyDescent="0.25">
      <c r="A134" s="39">
        <v>158</v>
      </c>
      <c r="B134" s="40" t="s">
        <v>31</v>
      </c>
      <c r="C134" s="44" t="s">
        <v>450</v>
      </c>
      <c r="D134" s="45" t="s">
        <v>451</v>
      </c>
      <c r="E134" s="46">
        <v>2407</v>
      </c>
      <c r="F134" s="46" t="s">
        <v>452</v>
      </c>
      <c r="G134" s="38" t="s">
        <v>30</v>
      </c>
      <c r="H134" s="46" t="s">
        <v>74</v>
      </c>
      <c r="I134" s="27">
        <v>1240</v>
      </c>
      <c r="J134" s="8"/>
      <c r="K134" s="13">
        <f t="shared" si="4"/>
        <v>0</v>
      </c>
      <c r="L134" s="14" t="str">
        <f t="shared" si="5"/>
        <v>OK</v>
      </c>
      <c r="M134" s="29"/>
      <c r="N134" s="34"/>
      <c r="O134" s="30"/>
      <c r="P134" s="31"/>
      <c r="Q134" s="31"/>
      <c r="R134" s="33"/>
      <c r="S134" s="32"/>
      <c r="T134" s="30"/>
      <c r="U134" s="30"/>
      <c r="V134" s="30"/>
      <c r="W134" s="30"/>
      <c r="X134" s="30"/>
      <c r="Y134" s="31"/>
      <c r="Z134" s="31"/>
      <c r="AA134" s="31"/>
      <c r="AB134" s="31"/>
      <c r="AC134" s="31"/>
      <c r="AD134" s="31"/>
    </row>
    <row r="135" spans="1:30" ht="39.950000000000003" customHeight="1" x14ac:dyDescent="0.25">
      <c r="A135" s="39">
        <v>159</v>
      </c>
      <c r="B135" s="40" t="s">
        <v>79</v>
      </c>
      <c r="C135" s="44" t="s">
        <v>453</v>
      </c>
      <c r="D135" s="45" t="s">
        <v>454</v>
      </c>
      <c r="E135" s="46">
        <v>2407</v>
      </c>
      <c r="F135" s="46" t="s">
        <v>452</v>
      </c>
      <c r="G135" s="38" t="s">
        <v>30</v>
      </c>
      <c r="H135" s="46" t="s">
        <v>74</v>
      </c>
      <c r="I135" s="27">
        <v>376.13</v>
      </c>
      <c r="J135" s="8"/>
      <c r="K135" s="13">
        <f t="shared" si="4"/>
        <v>0</v>
      </c>
      <c r="L135" s="14" t="str">
        <f t="shared" si="5"/>
        <v>OK</v>
      </c>
      <c r="M135" s="29"/>
      <c r="N135" s="34"/>
      <c r="O135" s="30"/>
      <c r="P135" s="31"/>
      <c r="Q135" s="31"/>
      <c r="R135" s="33"/>
      <c r="S135" s="32"/>
      <c r="T135" s="30"/>
      <c r="U135" s="30"/>
      <c r="V135" s="30"/>
      <c r="W135" s="30"/>
      <c r="X135" s="30"/>
      <c r="Y135" s="31"/>
      <c r="Z135" s="31"/>
      <c r="AA135" s="31"/>
      <c r="AB135" s="31"/>
      <c r="AC135" s="31"/>
      <c r="AD135" s="31"/>
    </row>
    <row r="136" spans="1:30" ht="39.950000000000003" customHeight="1" x14ac:dyDescent="0.25">
      <c r="A136" s="39">
        <v>161</v>
      </c>
      <c r="B136" s="40" t="s">
        <v>31</v>
      </c>
      <c r="C136" s="44" t="s">
        <v>455</v>
      </c>
      <c r="D136" s="45" t="s">
        <v>456</v>
      </c>
      <c r="E136" s="46" t="s">
        <v>285</v>
      </c>
      <c r="F136" s="46" t="s">
        <v>457</v>
      </c>
      <c r="G136" s="38" t="s">
        <v>30</v>
      </c>
      <c r="H136" s="46" t="s">
        <v>74</v>
      </c>
      <c r="I136" s="27">
        <v>485.5</v>
      </c>
      <c r="J136" s="8"/>
      <c r="K136" s="13">
        <f>J136-(SUM(M136:AD136))</f>
        <v>0</v>
      </c>
      <c r="L136" s="14" t="str">
        <f t="shared" si="5"/>
        <v>OK</v>
      </c>
      <c r="M136" s="29"/>
      <c r="N136" s="34"/>
      <c r="O136" s="30"/>
      <c r="P136" s="31"/>
      <c r="Q136" s="31"/>
      <c r="R136" s="33"/>
      <c r="S136" s="32"/>
      <c r="T136" s="30"/>
      <c r="U136" s="30"/>
      <c r="V136" s="30"/>
      <c r="W136" s="30"/>
      <c r="X136" s="30"/>
      <c r="Y136" s="31"/>
      <c r="Z136" s="31"/>
      <c r="AA136" s="31"/>
      <c r="AB136" s="31"/>
      <c r="AC136" s="31"/>
      <c r="AD136" s="31"/>
    </row>
  </sheetData>
  <mergeCells count="22">
    <mergeCell ref="W1:W2"/>
    <mergeCell ref="X1:X2"/>
    <mergeCell ref="Y1:Y2"/>
    <mergeCell ref="M1:M2"/>
    <mergeCell ref="N1:N2"/>
    <mergeCell ref="U1:U2"/>
    <mergeCell ref="A1:B1"/>
    <mergeCell ref="C1:I1"/>
    <mergeCell ref="AD1:AD2"/>
    <mergeCell ref="A2:L2"/>
    <mergeCell ref="AA1:AA2"/>
    <mergeCell ref="T1:T2"/>
    <mergeCell ref="J1:L1"/>
    <mergeCell ref="O1:O2"/>
    <mergeCell ref="P1:P2"/>
    <mergeCell ref="Q1:Q2"/>
    <mergeCell ref="R1:R2"/>
    <mergeCell ref="S1:S2"/>
    <mergeCell ref="AB1:AB2"/>
    <mergeCell ref="AC1:AC2"/>
    <mergeCell ref="Z1:Z2"/>
    <mergeCell ref="V1:V2"/>
  </mergeCells>
  <conditionalFormatting sqref="M4:O136 S4:X136">
    <cfRule type="cellIs" dxfId="32" priority="1" stopIfTrue="1" operator="greaterThan">
      <formula>0</formula>
    </cfRule>
    <cfRule type="cellIs" dxfId="31" priority="2" stopIfTrue="1" operator="greaterThan">
      <formula>0</formula>
    </cfRule>
    <cfRule type="cellIs" dxfId="30" priority="3" stopIfTrue="1" operator="greaterThan">
      <formula>0</formula>
    </cfRule>
  </conditionalFormatting>
  <hyperlinks>
    <hyperlink ref="D577" r:id="rId1" display="https://www.havan.com.br/mangueira-para-gas-de-cozinha-glp-1-20m-durin-05207.html" xr:uid="{1E00FC0C-69B5-4E5B-A6F7-C4AB99343628}"/>
  </hyperlinks>
  <pageMargins left="0.511811024" right="0.511811024" top="0.78740157499999996" bottom="0.78740157499999996" header="0.31496062000000002" footer="0.3149606200000000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9A68E7-931C-4E4D-B809-40F0576F27BB}">
  <dimension ref="A1:AL649"/>
  <sheetViews>
    <sheetView topLeftCell="D1" zoomScale="70" zoomScaleNormal="70" workbookViewId="0">
      <selection activeCell="U59" sqref="U59:AC59"/>
    </sheetView>
  </sheetViews>
  <sheetFormatPr defaultColWidth="9.7109375" defaultRowHeight="26.25" x14ac:dyDescent="0.25"/>
  <cols>
    <col min="1" max="1" width="7" style="19" customWidth="1"/>
    <col min="2" max="2" width="21.5703125" style="19" customWidth="1"/>
    <col min="3" max="3" width="10.7109375" style="1" customWidth="1"/>
    <col min="4" max="4" width="25.28515625" style="23" customWidth="1"/>
    <col min="5" max="5" width="23.140625" style="24" customWidth="1"/>
    <col min="6" max="6" width="6.42578125" style="24" bestFit="1" customWidth="1"/>
    <col min="7" max="7" width="13.42578125" style="1" bestFit="1" customWidth="1"/>
    <col min="8" max="8" width="10" style="1" customWidth="1"/>
    <col min="9" max="9" width="16.7109375" style="1" customWidth="1"/>
    <col min="10" max="10" width="16.140625" style="17" bestFit="1" customWidth="1"/>
    <col min="11" max="18" width="11.5703125" style="4" customWidth="1"/>
    <col min="19" max="19" width="11.5703125" style="16" customWidth="1"/>
    <col min="20" max="20" width="11.5703125" style="5" customWidth="1"/>
    <col min="21" max="21" width="15.28515625" style="6" customWidth="1"/>
    <col min="22" max="22" width="14.7109375" style="6" customWidth="1"/>
    <col min="23" max="23" width="15.5703125" style="6" customWidth="1"/>
    <col min="24" max="24" width="15.7109375" style="6" customWidth="1"/>
    <col min="25" max="25" width="16.5703125" style="6" customWidth="1"/>
    <col min="26" max="27" width="13.7109375" style="6" customWidth="1"/>
    <col min="28" max="28" width="15.28515625" style="6" customWidth="1"/>
    <col min="29" max="32" width="13.7109375" style="6" customWidth="1"/>
    <col min="33" max="38" width="13.7109375" style="2" customWidth="1"/>
    <col min="39" max="16384" width="9.7109375" style="2"/>
  </cols>
  <sheetData>
    <row r="1" spans="1:38" ht="39.950000000000003" customHeight="1" x14ac:dyDescent="0.25">
      <c r="A1" s="296" t="s">
        <v>709</v>
      </c>
      <c r="B1" s="297"/>
      <c r="C1" s="296"/>
      <c r="D1" s="296" t="s">
        <v>465</v>
      </c>
      <c r="E1" s="296"/>
      <c r="F1" s="296"/>
      <c r="G1" s="296"/>
      <c r="H1" s="296"/>
      <c r="I1" s="296"/>
      <c r="J1" s="296"/>
      <c r="K1" s="316" t="s">
        <v>464</v>
      </c>
      <c r="L1" s="317"/>
      <c r="M1" s="317"/>
      <c r="N1" s="317"/>
      <c r="O1" s="317"/>
      <c r="P1" s="317"/>
      <c r="Q1" s="317"/>
      <c r="R1" s="317"/>
      <c r="S1" s="317"/>
      <c r="T1" s="317"/>
      <c r="U1" s="319" t="s">
        <v>802</v>
      </c>
      <c r="V1" s="319" t="s">
        <v>803</v>
      </c>
      <c r="W1" s="214" t="s">
        <v>804</v>
      </c>
      <c r="X1" s="319" t="s">
        <v>806</v>
      </c>
      <c r="Y1" s="214" t="s">
        <v>807</v>
      </c>
      <c r="Z1" s="233" t="s">
        <v>848</v>
      </c>
      <c r="AA1" s="233" t="s">
        <v>849</v>
      </c>
      <c r="AB1" s="233" t="s">
        <v>851</v>
      </c>
      <c r="AC1" s="233" t="s">
        <v>852</v>
      </c>
      <c r="AD1" s="295" t="s">
        <v>466</v>
      </c>
      <c r="AE1" s="295" t="s">
        <v>466</v>
      </c>
      <c r="AF1" s="295" t="s">
        <v>466</v>
      </c>
      <c r="AG1" s="295" t="s">
        <v>466</v>
      </c>
      <c r="AH1" s="295" t="s">
        <v>466</v>
      </c>
      <c r="AI1" s="295" t="s">
        <v>466</v>
      </c>
      <c r="AJ1" s="295" t="s">
        <v>466</v>
      </c>
      <c r="AK1" s="295" t="s">
        <v>466</v>
      </c>
      <c r="AL1" s="295" t="s">
        <v>466</v>
      </c>
    </row>
    <row r="2" spans="1:38" ht="39.950000000000003" customHeight="1" x14ac:dyDescent="0.25">
      <c r="A2" s="302" t="s">
        <v>825</v>
      </c>
      <c r="B2" s="303"/>
      <c r="C2" s="303"/>
      <c r="D2" s="303"/>
      <c r="E2" s="303"/>
      <c r="F2" s="303"/>
      <c r="G2" s="303"/>
      <c r="H2" s="303"/>
      <c r="I2" s="303"/>
      <c r="J2" s="304"/>
      <c r="K2" s="299" t="s">
        <v>720</v>
      </c>
      <c r="L2" s="300"/>
      <c r="M2" s="300"/>
      <c r="N2" s="300"/>
      <c r="O2" s="300"/>
      <c r="P2" s="300"/>
      <c r="Q2" s="300"/>
      <c r="R2" s="300"/>
      <c r="S2" s="300"/>
      <c r="T2" s="301"/>
      <c r="U2" s="320"/>
      <c r="V2" s="320"/>
      <c r="W2" s="215" t="s">
        <v>805</v>
      </c>
      <c r="X2" s="320"/>
      <c r="Y2" s="215" t="s">
        <v>805</v>
      </c>
      <c r="Z2" s="234" t="s">
        <v>742</v>
      </c>
      <c r="AA2" s="241" t="s">
        <v>850</v>
      </c>
      <c r="AB2" s="234" t="s">
        <v>805</v>
      </c>
      <c r="AC2" s="234" t="s">
        <v>744</v>
      </c>
      <c r="AD2" s="295"/>
      <c r="AE2" s="295"/>
      <c r="AF2" s="295"/>
      <c r="AG2" s="295"/>
      <c r="AH2" s="295"/>
      <c r="AI2" s="295"/>
      <c r="AJ2" s="295"/>
      <c r="AK2" s="295"/>
      <c r="AL2" s="295"/>
    </row>
    <row r="3" spans="1:38" s="3" customFormat="1" ht="57.2" customHeight="1" x14ac:dyDescent="0.2">
      <c r="A3" s="20" t="s">
        <v>462</v>
      </c>
      <c r="B3" s="21" t="s">
        <v>6</v>
      </c>
      <c r="C3" s="20" t="s">
        <v>11</v>
      </c>
      <c r="D3" s="20" t="s">
        <v>463</v>
      </c>
      <c r="E3" s="20" t="s">
        <v>16</v>
      </c>
      <c r="F3" s="21" t="s">
        <v>23</v>
      </c>
      <c r="G3" s="21" t="s">
        <v>24</v>
      </c>
      <c r="H3" s="21" t="s">
        <v>25</v>
      </c>
      <c r="I3" s="21" t="s">
        <v>8</v>
      </c>
      <c r="J3" s="22" t="s">
        <v>12</v>
      </c>
      <c r="K3" s="21" t="s">
        <v>13</v>
      </c>
      <c r="L3" s="102" t="s">
        <v>703</v>
      </c>
      <c r="M3" s="102" t="s">
        <v>704</v>
      </c>
      <c r="N3" s="102" t="s">
        <v>699</v>
      </c>
      <c r="O3" s="102" t="s">
        <v>619</v>
      </c>
      <c r="P3" s="102" t="s">
        <v>700</v>
      </c>
      <c r="Q3" s="102" t="s">
        <v>701</v>
      </c>
      <c r="R3" s="102" t="s">
        <v>702</v>
      </c>
      <c r="S3" s="25" t="s">
        <v>0</v>
      </c>
      <c r="T3" s="26" t="s">
        <v>2</v>
      </c>
      <c r="U3" s="209">
        <v>45728</v>
      </c>
      <c r="V3" s="209">
        <v>45728</v>
      </c>
      <c r="W3" s="209">
        <v>45741</v>
      </c>
      <c r="X3" s="209">
        <v>45832</v>
      </c>
      <c r="Y3" s="196" t="s">
        <v>808</v>
      </c>
      <c r="Z3" s="202">
        <v>45946</v>
      </c>
      <c r="AA3" s="202">
        <v>45946</v>
      </c>
      <c r="AB3" s="202">
        <v>45946</v>
      </c>
      <c r="AC3" s="202">
        <v>45954</v>
      </c>
      <c r="AD3" s="28" t="s">
        <v>1</v>
      </c>
      <c r="AE3" s="28" t="s">
        <v>1</v>
      </c>
      <c r="AF3" s="28" t="s">
        <v>1</v>
      </c>
      <c r="AG3" s="28" t="s">
        <v>1</v>
      </c>
      <c r="AH3" s="28" t="s">
        <v>1</v>
      </c>
      <c r="AI3" s="28" t="s">
        <v>1</v>
      </c>
      <c r="AJ3" s="28" t="s">
        <v>1</v>
      </c>
      <c r="AK3" s="28" t="s">
        <v>1</v>
      </c>
      <c r="AL3" s="28" t="s">
        <v>1</v>
      </c>
    </row>
    <row r="4" spans="1:38" ht="39.950000000000003" customHeight="1" x14ac:dyDescent="0.25">
      <c r="A4" s="75">
        <v>1</v>
      </c>
      <c r="B4" s="76" t="s">
        <v>467</v>
      </c>
      <c r="C4" s="77">
        <v>1</v>
      </c>
      <c r="D4" s="78" t="s">
        <v>541</v>
      </c>
      <c r="E4" s="79" t="s">
        <v>468</v>
      </c>
      <c r="F4" s="46" t="s">
        <v>469</v>
      </c>
      <c r="G4" s="54" t="s">
        <v>601</v>
      </c>
      <c r="H4" s="38" t="s">
        <v>597</v>
      </c>
      <c r="I4" s="98">
        <v>33903026</v>
      </c>
      <c r="J4" s="100">
        <v>38.409999999999997</v>
      </c>
      <c r="K4" s="8">
        <v>5</v>
      </c>
      <c r="L4" s="109">
        <f>IF(SUM(U4:AL4)&gt;K4+N4,K4+N4,SUM(U4:AL4))</f>
        <v>0</v>
      </c>
      <c r="M4" s="109">
        <f>(SUM(U4:AL4))</f>
        <v>0</v>
      </c>
      <c r="N4" s="120"/>
      <c r="O4" s="119">
        <f>ROUND(IF(K4*0.25-0.5&lt;0,0,K4*0.25-0.5),0)-R4-P4</f>
        <v>1</v>
      </c>
      <c r="P4" s="120"/>
      <c r="Q4" s="120"/>
      <c r="R4" s="120"/>
      <c r="S4" s="13">
        <f>K4+N4+P4+Q4-M4</f>
        <v>5</v>
      </c>
      <c r="T4" s="14" t="str">
        <f t="shared" ref="T4:T58" si="0">IF(S4&lt;0,"ATENÇÃO","OK")</f>
        <v>OK</v>
      </c>
      <c r="U4" s="217"/>
      <c r="V4" s="197"/>
      <c r="W4" s="197"/>
      <c r="X4" s="204"/>
      <c r="Y4" s="204"/>
      <c r="Z4" s="197"/>
      <c r="AA4" s="197"/>
      <c r="AB4" s="197"/>
      <c r="AC4" s="197"/>
      <c r="AD4" s="30"/>
      <c r="AE4" s="30"/>
      <c r="AF4" s="30"/>
      <c r="AG4" s="31"/>
      <c r="AH4" s="31"/>
      <c r="AI4" s="31"/>
      <c r="AJ4" s="31"/>
      <c r="AK4" s="31"/>
      <c r="AL4" s="31"/>
    </row>
    <row r="5" spans="1:38" ht="39.950000000000003" customHeight="1" x14ac:dyDescent="0.25">
      <c r="A5" s="80">
        <v>2</v>
      </c>
      <c r="B5" s="81" t="s">
        <v>470</v>
      </c>
      <c r="C5" s="82">
        <v>2</v>
      </c>
      <c r="D5" s="83" t="s">
        <v>542</v>
      </c>
      <c r="E5" s="84" t="s">
        <v>471</v>
      </c>
      <c r="F5" s="85" t="s">
        <v>472</v>
      </c>
      <c r="G5" s="97">
        <v>105961017</v>
      </c>
      <c r="H5" s="238" t="s">
        <v>597</v>
      </c>
      <c r="I5" s="99">
        <v>33903017</v>
      </c>
      <c r="J5" s="101">
        <v>33.200000000000003</v>
      </c>
      <c r="K5" s="8">
        <v>10</v>
      </c>
      <c r="L5" s="109">
        <f t="shared" ref="L5:L58" si="1">IF(SUM(U5:AL5)&gt;K5+N5,K5+N5,SUM(U5:AL5))</f>
        <v>0</v>
      </c>
      <c r="M5" s="109">
        <f t="shared" ref="M5:M58" si="2">(SUM(U5:AL5))</f>
        <v>0</v>
      </c>
      <c r="N5" s="120"/>
      <c r="O5" s="119">
        <f t="shared" ref="O5:O58" si="3">ROUND(IF(K5*0.25-0.5&lt;0,0,K5*0.25-0.5),0)-R5-P5</f>
        <v>2</v>
      </c>
      <c r="P5" s="120"/>
      <c r="Q5" s="120"/>
      <c r="R5" s="120"/>
      <c r="S5" s="13">
        <f t="shared" ref="S5:S58" si="4">K5+N5+P5+Q5-M5</f>
        <v>10</v>
      </c>
      <c r="T5" s="14" t="str">
        <f>IF(S5&lt;0,"ATENÇÃO","OK")</f>
        <v>OK</v>
      </c>
      <c r="U5" s="217"/>
      <c r="V5" s="197"/>
      <c r="W5" s="197"/>
      <c r="X5" s="204"/>
      <c r="Y5" s="204"/>
      <c r="Z5" s="197"/>
      <c r="AA5" s="197"/>
      <c r="AB5" s="197"/>
      <c r="AC5" s="197"/>
      <c r="AD5" s="30"/>
      <c r="AE5" s="30"/>
      <c r="AF5" s="30"/>
      <c r="AG5" s="31"/>
      <c r="AH5" s="31"/>
      <c r="AI5" s="31"/>
      <c r="AJ5" s="31"/>
      <c r="AK5" s="31"/>
      <c r="AL5" s="31"/>
    </row>
    <row r="6" spans="1:38" ht="39.950000000000003" customHeight="1" x14ac:dyDescent="0.25">
      <c r="A6" s="305">
        <v>3</v>
      </c>
      <c r="B6" s="307" t="s">
        <v>473</v>
      </c>
      <c r="C6" s="77">
        <v>3</v>
      </c>
      <c r="D6" s="67" t="s">
        <v>543</v>
      </c>
      <c r="E6" s="68" t="s">
        <v>474</v>
      </c>
      <c r="F6" s="46" t="s">
        <v>472</v>
      </c>
      <c r="G6" s="54" t="s">
        <v>602</v>
      </c>
      <c r="H6" s="38" t="s">
        <v>597</v>
      </c>
      <c r="I6" s="98">
        <v>33903017</v>
      </c>
      <c r="J6" s="100">
        <v>36.270000000000003</v>
      </c>
      <c r="K6" s="8"/>
      <c r="L6" s="109">
        <f t="shared" si="1"/>
        <v>0</v>
      </c>
      <c r="M6" s="109">
        <f t="shared" si="2"/>
        <v>0</v>
      </c>
      <c r="N6" s="120"/>
      <c r="O6" s="119">
        <f t="shared" si="3"/>
        <v>0</v>
      </c>
      <c r="P6" s="120"/>
      <c r="Q6" s="120"/>
      <c r="R6" s="120"/>
      <c r="S6" s="13">
        <f t="shared" si="4"/>
        <v>0</v>
      </c>
      <c r="T6" s="14" t="str">
        <f t="shared" si="0"/>
        <v>OK</v>
      </c>
      <c r="U6" s="217"/>
      <c r="V6" s="197"/>
      <c r="W6" s="197"/>
      <c r="X6" s="204"/>
      <c r="Y6" s="204"/>
      <c r="Z6" s="197"/>
      <c r="AA6" s="197"/>
      <c r="AB6" s="197"/>
      <c r="AC6" s="197"/>
      <c r="AD6" s="30"/>
      <c r="AE6" s="30"/>
      <c r="AF6" s="30"/>
      <c r="AG6" s="31"/>
      <c r="AH6" s="31"/>
      <c r="AI6" s="31"/>
      <c r="AJ6" s="31"/>
      <c r="AK6" s="31"/>
      <c r="AL6" s="31"/>
    </row>
    <row r="7" spans="1:38" ht="39.950000000000003" customHeight="1" x14ac:dyDescent="0.25">
      <c r="A7" s="306"/>
      <c r="B7" s="308"/>
      <c r="C7" s="77">
        <v>4</v>
      </c>
      <c r="D7" s="67" t="s">
        <v>544</v>
      </c>
      <c r="E7" s="68" t="s">
        <v>475</v>
      </c>
      <c r="F7" s="46" t="s">
        <v>476</v>
      </c>
      <c r="G7" s="54">
        <v>25097009</v>
      </c>
      <c r="H7" s="38" t="s">
        <v>597</v>
      </c>
      <c r="I7" s="98">
        <v>33903017</v>
      </c>
      <c r="J7" s="100">
        <v>32.130000000000003</v>
      </c>
      <c r="K7" s="8">
        <v>30</v>
      </c>
      <c r="L7" s="109">
        <f t="shared" si="1"/>
        <v>0</v>
      </c>
      <c r="M7" s="109">
        <f t="shared" si="2"/>
        <v>0</v>
      </c>
      <c r="N7" s="120"/>
      <c r="O7" s="119">
        <f t="shared" si="3"/>
        <v>7</v>
      </c>
      <c r="P7" s="120"/>
      <c r="Q7" s="120"/>
      <c r="R7" s="120"/>
      <c r="S7" s="13">
        <f t="shared" si="4"/>
        <v>30</v>
      </c>
      <c r="T7" s="14" t="str">
        <f t="shared" si="0"/>
        <v>OK</v>
      </c>
      <c r="U7" s="217"/>
      <c r="V7" s="197"/>
      <c r="W7" s="197"/>
      <c r="X7" s="204"/>
      <c r="Y7" s="204"/>
      <c r="Z7" s="197"/>
      <c r="AA7" s="197"/>
      <c r="AB7" s="197"/>
      <c r="AC7" s="197"/>
      <c r="AD7" s="30"/>
      <c r="AE7" s="30"/>
      <c r="AF7" s="30"/>
      <c r="AG7" s="31"/>
      <c r="AH7" s="31"/>
      <c r="AI7" s="31"/>
      <c r="AJ7" s="31"/>
      <c r="AK7" s="31"/>
      <c r="AL7" s="31"/>
    </row>
    <row r="8" spans="1:38" ht="39.950000000000003" customHeight="1" x14ac:dyDescent="0.25">
      <c r="A8" s="309">
        <v>4</v>
      </c>
      <c r="B8" s="311" t="s">
        <v>477</v>
      </c>
      <c r="C8" s="82">
        <v>5</v>
      </c>
      <c r="D8" s="83" t="s">
        <v>545</v>
      </c>
      <c r="E8" s="84" t="s">
        <v>478</v>
      </c>
      <c r="F8" s="85" t="s">
        <v>472</v>
      </c>
      <c r="G8" s="97">
        <v>77500014</v>
      </c>
      <c r="H8" s="238" t="s">
        <v>597</v>
      </c>
      <c r="I8" s="99">
        <v>33903017</v>
      </c>
      <c r="J8" s="101">
        <v>28</v>
      </c>
      <c r="K8" s="8">
        <v>50</v>
      </c>
      <c r="L8" s="109">
        <f t="shared" si="1"/>
        <v>50</v>
      </c>
      <c r="M8" s="109">
        <f t="shared" si="2"/>
        <v>50</v>
      </c>
      <c r="N8" s="120"/>
      <c r="O8" s="119">
        <f t="shared" si="3"/>
        <v>12</v>
      </c>
      <c r="P8" s="120"/>
      <c r="Q8" s="120"/>
      <c r="R8" s="120"/>
      <c r="S8" s="13">
        <f t="shared" si="4"/>
        <v>0</v>
      </c>
      <c r="T8" s="14" t="str">
        <f t="shared" si="0"/>
        <v>OK</v>
      </c>
      <c r="U8" s="217"/>
      <c r="V8" s="197"/>
      <c r="W8" s="197"/>
      <c r="X8" s="204"/>
      <c r="Y8" s="204"/>
      <c r="Z8" s="197"/>
      <c r="AA8" s="197"/>
      <c r="AB8" s="197"/>
      <c r="AC8" s="198">
        <v>50</v>
      </c>
      <c r="AD8" s="30"/>
      <c r="AE8" s="30"/>
      <c r="AF8" s="30"/>
      <c r="AG8" s="31"/>
      <c r="AH8" s="31"/>
      <c r="AI8" s="31"/>
      <c r="AJ8" s="31"/>
      <c r="AK8" s="31"/>
      <c r="AL8" s="31"/>
    </row>
    <row r="9" spans="1:38" ht="39.950000000000003" customHeight="1" x14ac:dyDescent="0.25">
      <c r="A9" s="310"/>
      <c r="B9" s="312"/>
      <c r="C9" s="82">
        <v>6</v>
      </c>
      <c r="D9" s="86" t="s">
        <v>546</v>
      </c>
      <c r="E9" s="87" t="s">
        <v>479</v>
      </c>
      <c r="F9" s="88" t="s">
        <v>480</v>
      </c>
      <c r="G9" s="97">
        <v>77500014</v>
      </c>
      <c r="H9" s="238" t="s">
        <v>597</v>
      </c>
      <c r="I9" s="99" t="s">
        <v>600</v>
      </c>
      <c r="J9" s="101">
        <v>665</v>
      </c>
      <c r="K9" s="8">
        <v>15</v>
      </c>
      <c r="L9" s="109">
        <f t="shared" si="1"/>
        <v>0</v>
      </c>
      <c r="M9" s="109">
        <f t="shared" si="2"/>
        <v>0</v>
      </c>
      <c r="N9" s="120"/>
      <c r="O9" s="119">
        <f t="shared" si="3"/>
        <v>3</v>
      </c>
      <c r="P9" s="120"/>
      <c r="Q9" s="120"/>
      <c r="R9" s="120"/>
      <c r="S9" s="13">
        <f t="shared" si="4"/>
        <v>15</v>
      </c>
      <c r="T9" s="14" t="str">
        <f t="shared" si="0"/>
        <v>OK</v>
      </c>
      <c r="U9" s="217"/>
      <c r="V9" s="197"/>
      <c r="W9" s="197"/>
      <c r="X9" s="204"/>
      <c r="Y9" s="204"/>
      <c r="Z9" s="197"/>
      <c r="AA9" s="197"/>
      <c r="AB9" s="197"/>
      <c r="AC9" s="197"/>
      <c r="AD9" s="30"/>
      <c r="AE9" s="30"/>
      <c r="AF9" s="30"/>
      <c r="AG9" s="31"/>
      <c r="AH9" s="31"/>
      <c r="AI9" s="31"/>
      <c r="AJ9" s="31"/>
      <c r="AK9" s="31"/>
      <c r="AL9" s="31"/>
    </row>
    <row r="10" spans="1:38" ht="39.950000000000003" customHeight="1" x14ac:dyDescent="0.25">
      <c r="A10" s="310"/>
      <c r="B10" s="312"/>
      <c r="C10" s="82">
        <v>7</v>
      </c>
      <c r="D10" s="89" t="s">
        <v>547</v>
      </c>
      <c r="E10" s="87" t="s">
        <v>481</v>
      </c>
      <c r="F10" s="88" t="s">
        <v>480</v>
      </c>
      <c r="G10" s="97">
        <v>77500014</v>
      </c>
      <c r="H10" s="238" t="s">
        <v>597</v>
      </c>
      <c r="I10" s="99" t="s">
        <v>600</v>
      </c>
      <c r="J10" s="101">
        <v>246</v>
      </c>
      <c r="K10" s="8">
        <v>30</v>
      </c>
      <c r="L10" s="109">
        <f t="shared" si="1"/>
        <v>0</v>
      </c>
      <c r="M10" s="109">
        <f t="shared" si="2"/>
        <v>0</v>
      </c>
      <c r="N10" s="120"/>
      <c r="O10" s="119">
        <f t="shared" si="3"/>
        <v>7</v>
      </c>
      <c r="P10" s="120"/>
      <c r="Q10" s="120"/>
      <c r="R10" s="120"/>
      <c r="S10" s="13">
        <f t="shared" si="4"/>
        <v>30</v>
      </c>
      <c r="T10" s="14" t="str">
        <f t="shared" si="0"/>
        <v>OK</v>
      </c>
      <c r="U10" s="217"/>
      <c r="V10" s="197"/>
      <c r="W10" s="197"/>
      <c r="X10" s="204"/>
      <c r="Y10" s="204"/>
      <c r="Z10" s="197"/>
      <c r="AA10" s="197"/>
      <c r="AB10" s="197"/>
      <c r="AC10" s="197"/>
      <c r="AD10" s="30"/>
      <c r="AE10" s="30"/>
      <c r="AF10" s="30"/>
      <c r="AG10" s="31"/>
      <c r="AH10" s="31"/>
      <c r="AI10" s="31"/>
      <c r="AJ10" s="31"/>
      <c r="AK10" s="31"/>
      <c r="AL10" s="31"/>
    </row>
    <row r="11" spans="1:38" ht="39.950000000000003" customHeight="1" x14ac:dyDescent="0.25">
      <c r="A11" s="310"/>
      <c r="B11" s="312"/>
      <c r="C11" s="82">
        <v>8</v>
      </c>
      <c r="D11" s="90" t="s">
        <v>548</v>
      </c>
      <c r="E11" s="87" t="s">
        <v>482</v>
      </c>
      <c r="F11" s="85" t="s">
        <v>472</v>
      </c>
      <c r="G11" s="97">
        <v>125377006</v>
      </c>
      <c r="H11" s="238" t="s">
        <v>597</v>
      </c>
      <c r="I11" s="97">
        <v>33903017</v>
      </c>
      <c r="J11" s="101">
        <v>30</v>
      </c>
      <c r="K11" s="8">
        <v>50</v>
      </c>
      <c r="L11" s="109">
        <f t="shared" si="1"/>
        <v>15</v>
      </c>
      <c r="M11" s="109">
        <f t="shared" si="2"/>
        <v>15</v>
      </c>
      <c r="N11" s="120"/>
      <c r="O11" s="119">
        <f t="shared" si="3"/>
        <v>12</v>
      </c>
      <c r="P11" s="120"/>
      <c r="Q11" s="120"/>
      <c r="R11" s="120"/>
      <c r="S11" s="13">
        <f t="shared" si="4"/>
        <v>35</v>
      </c>
      <c r="T11" s="14" t="str">
        <f t="shared" si="0"/>
        <v>OK</v>
      </c>
      <c r="U11" s="217"/>
      <c r="V11" s="197"/>
      <c r="W11" s="197"/>
      <c r="X11" s="204"/>
      <c r="Y11" s="204"/>
      <c r="Z11" s="197"/>
      <c r="AA11" s="197"/>
      <c r="AB11" s="197"/>
      <c r="AC11" s="198">
        <v>15</v>
      </c>
      <c r="AD11" s="30"/>
      <c r="AE11" s="30"/>
      <c r="AF11" s="30"/>
      <c r="AG11" s="31"/>
      <c r="AH11" s="31"/>
      <c r="AI11" s="31"/>
      <c r="AJ11" s="31"/>
      <c r="AK11" s="31"/>
      <c r="AL11" s="31"/>
    </row>
    <row r="12" spans="1:38" ht="39.950000000000003" customHeight="1" x14ac:dyDescent="0.25">
      <c r="A12" s="310"/>
      <c r="B12" s="312"/>
      <c r="C12" s="82">
        <v>9</v>
      </c>
      <c r="D12" s="86" t="s">
        <v>549</v>
      </c>
      <c r="E12" s="91" t="s">
        <v>483</v>
      </c>
      <c r="F12" s="85" t="s">
        <v>472</v>
      </c>
      <c r="G12" s="97">
        <v>125377006</v>
      </c>
      <c r="H12" s="238" t="s">
        <v>597</v>
      </c>
      <c r="I12" s="97">
        <v>33903017</v>
      </c>
      <c r="J12" s="101">
        <v>930</v>
      </c>
      <c r="K12" s="8">
        <v>10</v>
      </c>
      <c r="L12" s="109">
        <f t="shared" si="1"/>
        <v>1</v>
      </c>
      <c r="M12" s="109">
        <f t="shared" si="2"/>
        <v>1</v>
      </c>
      <c r="N12" s="120"/>
      <c r="O12" s="119">
        <f t="shared" si="3"/>
        <v>2</v>
      </c>
      <c r="P12" s="120"/>
      <c r="Q12" s="120"/>
      <c r="R12" s="120"/>
      <c r="S12" s="13">
        <f t="shared" si="4"/>
        <v>9</v>
      </c>
      <c r="T12" s="14" t="str">
        <f t="shared" si="0"/>
        <v>OK</v>
      </c>
      <c r="U12" s="217"/>
      <c r="V12" s="198">
        <v>1</v>
      </c>
      <c r="W12" s="197"/>
      <c r="X12" s="204"/>
      <c r="Y12" s="204"/>
      <c r="Z12" s="197"/>
      <c r="AA12" s="197"/>
      <c r="AB12" s="197"/>
      <c r="AC12" s="197"/>
      <c r="AD12" s="30"/>
      <c r="AE12" s="30"/>
      <c r="AF12" s="30"/>
      <c r="AG12" s="31"/>
      <c r="AH12" s="31"/>
      <c r="AI12" s="31"/>
      <c r="AJ12" s="31"/>
      <c r="AK12" s="31"/>
      <c r="AL12" s="31"/>
    </row>
    <row r="13" spans="1:38" ht="39.950000000000003" customHeight="1" x14ac:dyDescent="0.25">
      <c r="A13" s="310"/>
      <c r="B13" s="312"/>
      <c r="C13" s="82">
        <v>10</v>
      </c>
      <c r="D13" s="92" t="s">
        <v>550</v>
      </c>
      <c r="E13" s="91" t="s">
        <v>484</v>
      </c>
      <c r="F13" s="85" t="s">
        <v>472</v>
      </c>
      <c r="G13" s="97">
        <v>125377006</v>
      </c>
      <c r="H13" s="238" t="s">
        <v>597</v>
      </c>
      <c r="I13" s="97">
        <v>33903047</v>
      </c>
      <c r="J13" s="101">
        <v>380</v>
      </c>
      <c r="K13" s="8">
        <v>5</v>
      </c>
      <c r="L13" s="109">
        <f t="shared" si="1"/>
        <v>0</v>
      </c>
      <c r="M13" s="109">
        <f t="shared" si="2"/>
        <v>0</v>
      </c>
      <c r="N13" s="120"/>
      <c r="O13" s="119">
        <f t="shared" si="3"/>
        <v>1</v>
      </c>
      <c r="P13" s="120"/>
      <c r="Q13" s="120"/>
      <c r="R13" s="120"/>
      <c r="S13" s="13">
        <f t="shared" si="4"/>
        <v>5</v>
      </c>
      <c r="T13" s="14" t="str">
        <f t="shared" si="0"/>
        <v>OK</v>
      </c>
      <c r="U13" s="217"/>
      <c r="V13" s="197"/>
      <c r="W13" s="197"/>
      <c r="X13" s="204"/>
      <c r="Y13" s="204"/>
      <c r="Z13" s="197"/>
      <c r="AA13" s="197"/>
      <c r="AB13" s="197"/>
      <c r="AC13" s="197"/>
      <c r="AD13" s="30"/>
      <c r="AE13" s="30"/>
      <c r="AF13" s="30"/>
      <c r="AG13" s="31"/>
      <c r="AH13" s="31"/>
      <c r="AI13" s="31"/>
      <c r="AJ13" s="31"/>
      <c r="AK13" s="31"/>
      <c r="AL13" s="31"/>
    </row>
    <row r="14" spans="1:38" ht="63" customHeight="1" x14ac:dyDescent="0.25">
      <c r="A14" s="310"/>
      <c r="B14" s="312"/>
      <c r="C14" s="82">
        <v>11</v>
      </c>
      <c r="D14" s="90" t="s">
        <v>551</v>
      </c>
      <c r="E14" s="91" t="s">
        <v>485</v>
      </c>
      <c r="F14" s="85" t="s">
        <v>472</v>
      </c>
      <c r="G14" s="97">
        <v>125377006</v>
      </c>
      <c r="H14" s="238" t="s">
        <v>597</v>
      </c>
      <c r="I14" s="97">
        <v>33903047</v>
      </c>
      <c r="J14" s="101">
        <v>31</v>
      </c>
      <c r="K14" s="8"/>
      <c r="L14" s="109">
        <f t="shared" si="1"/>
        <v>0</v>
      </c>
      <c r="M14" s="109">
        <f t="shared" si="2"/>
        <v>0</v>
      </c>
      <c r="N14" s="120"/>
      <c r="O14" s="119">
        <f t="shared" si="3"/>
        <v>0</v>
      </c>
      <c r="P14" s="120"/>
      <c r="Q14" s="120"/>
      <c r="R14" s="120"/>
      <c r="S14" s="13">
        <f t="shared" si="4"/>
        <v>0</v>
      </c>
      <c r="T14" s="14" t="str">
        <f t="shared" si="0"/>
        <v>OK</v>
      </c>
      <c r="U14" s="217"/>
      <c r="V14" s="197"/>
      <c r="W14" s="197"/>
      <c r="X14" s="204"/>
      <c r="Y14" s="205"/>
      <c r="Z14" s="197"/>
      <c r="AA14" s="197"/>
      <c r="AB14" s="197"/>
      <c r="AC14" s="197"/>
      <c r="AD14" s="30"/>
      <c r="AE14" s="30"/>
      <c r="AF14" s="30"/>
      <c r="AG14" s="31"/>
      <c r="AH14" s="31"/>
      <c r="AI14" s="31"/>
      <c r="AJ14" s="31"/>
      <c r="AK14" s="31"/>
      <c r="AL14" s="31"/>
    </row>
    <row r="15" spans="1:38" ht="39.950000000000003" customHeight="1" x14ac:dyDescent="0.25">
      <c r="A15" s="310"/>
      <c r="B15" s="312"/>
      <c r="C15" s="82">
        <v>12</v>
      </c>
      <c r="D15" s="86" t="s">
        <v>552</v>
      </c>
      <c r="E15" s="87" t="s">
        <v>486</v>
      </c>
      <c r="F15" s="85" t="s">
        <v>472</v>
      </c>
      <c r="G15" s="97">
        <v>504220065</v>
      </c>
      <c r="H15" s="238" t="s">
        <v>597</v>
      </c>
      <c r="I15" s="99" t="s">
        <v>600</v>
      </c>
      <c r="J15" s="101">
        <v>150</v>
      </c>
      <c r="K15" s="8">
        <v>15</v>
      </c>
      <c r="L15" s="109">
        <f t="shared" si="1"/>
        <v>5</v>
      </c>
      <c r="M15" s="109">
        <f t="shared" si="2"/>
        <v>5</v>
      </c>
      <c r="N15" s="120"/>
      <c r="O15" s="119">
        <f t="shared" si="3"/>
        <v>3</v>
      </c>
      <c r="P15" s="120"/>
      <c r="Q15" s="120"/>
      <c r="R15" s="120"/>
      <c r="S15" s="13">
        <f t="shared" si="4"/>
        <v>10</v>
      </c>
      <c r="T15" s="14" t="str">
        <f t="shared" si="0"/>
        <v>OK</v>
      </c>
      <c r="U15" s="217"/>
      <c r="V15" s="197"/>
      <c r="W15" s="197"/>
      <c r="X15" s="204"/>
      <c r="Y15" s="205"/>
      <c r="Z15" s="197"/>
      <c r="AA15" s="197"/>
      <c r="AB15" s="197"/>
      <c r="AC15" s="198">
        <v>5</v>
      </c>
      <c r="AD15" s="30"/>
      <c r="AE15" s="30"/>
      <c r="AF15" s="30"/>
      <c r="AG15" s="31"/>
      <c r="AH15" s="31"/>
      <c r="AI15" s="31"/>
      <c r="AJ15" s="31"/>
      <c r="AK15" s="31"/>
      <c r="AL15" s="31"/>
    </row>
    <row r="16" spans="1:38" ht="39.950000000000003" customHeight="1" x14ac:dyDescent="0.25">
      <c r="A16" s="310"/>
      <c r="B16" s="313"/>
      <c r="C16" s="82">
        <v>13</v>
      </c>
      <c r="D16" s="92" t="s">
        <v>553</v>
      </c>
      <c r="E16" s="91" t="s">
        <v>487</v>
      </c>
      <c r="F16" s="85" t="s">
        <v>472</v>
      </c>
      <c r="G16" s="97">
        <v>504220065</v>
      </c>
      <c r="H16" s="238" t="s">
        <v>597</v>
      </c>
      <c r="I16" s="99" t="s">
        <v>600</v>
      </c>
      <c r="J16" s="101">
        <v>285</v>
      </c>
      <c r="K16" s="8">
        <v>20</v>
      </c>
      <c r="L16" s="109">
        <f t="shared" si="1"/>
        <v>0</v>
      </c>
      <c r="M16" s="109">
        <f t="shared" si="2"/>
        <v>0</v>
      </c>
      <c r="N16" s="120"/>
      <c r="O16" s="119">
        <f t="shared" si="3"/>
        <v>5</v>
      </c>
      <c r="P16" s="120"/>
      <c r="Q16" s="120"/>
      <c r="R16" s="120"/>
      <c r="S16" s="13">
        <f t="shared" si="4"/>
        <v>20</v>
      </c>
      <c r="T16" s="14" t="str">
        <f t="shared" si="0"/>
        <v>OK</v>
      </c>
      <c r="U16" s="217"/>
      <c r="V16" s="197"/>
      <c r="W16" s="197"/>
      <c r="X16" s="204"/>
      <c r="Y16" s="205"/>
      <c r="Z16" s="197"/>
      <c r="AA16" s="197"/>
      <c r="AB16" s="197"/>
      <c r="AC16" s="197"/>
      <c r="AD16" s="30"/>
      <c r="AE16" s="30"/>
      <c r="AF16" s="30"/>
      <c r="AG16" s="31"/>
      <c r="AH16" s="31"/>
      <c r="AI16" s="31"/>
      <c r="AJ16" s="31"/>
      <c r="AK16" s="31"/>
      <c r="AL16" s="31"/>
    </row>
    <row r="17" spans="1:38" ht="39.950000000000003" customHeight="1" x14ac:dyDescent="0.25">
      <c r="A17" s="305">
        <v>5</v>
      </c>
      <c r="B17" s="307" t="s">
        <v>488</v>
      </c>
      <c r="C17" s="77">
        <v>14</v>
      </c>
      <c r="D17" s="67" t="s">
        <v>554</v>
      </c>
      <c r="E17" s="68" t="s">
        <v>489</v>
      </c>
      <c r="F17" s="46" t="s">
        <v>472</v>
      </c>
      <c r="G17" s="54">
        <v>79588061</v>
      </c>
      <c r="H17" s="38" t="s">
        <v>597</v>
      </c>
      <c r="I17" s="54">
        <v>33903017</v>
      </c>
      <c r="J17" s="100">
        <v>501.2</v>
      </c>
      <c r="K17" s="8"/>
      <c r="L17" s="109">
        <f t="shared" si="1"/>
        <v>0</v>
      </c>
      <c r="M17" s="109">
        <f t="shared" si="2"/>
        <v>0</v>
      </c>
      <c r="N17" s="120"/>
      <c r="O17" s="119">
        <f t="shared" si="3"/>
        <v>0</v>
      </c>
      <c r="P17" s="120"/>
      <c r="Q17" s="120"/>
      <c r="R17" s="120"/>
      <c r="S17" s="13">
        <f t="shared" si="4"/>
        <v>0</v>
      </c>
      <c r="T17" s="14" t="str">
        <f t="shared" si="0"/>
        <v>OK</v>
      </c>
      <c r="U17" s="217"/>
      <c r="V17" s="197"/>
      <c r="W17" s="197"/>
      <c r="X17" s="204"/>
      <c r="Y17" s="205"/>
      <c r="Z17" s="197"/>
      <c r="AA17" s="197"/>
      <c r="AB17" s="197"/>
      <c r="AC17" s="197"/>
      <c r="AD17" s="30"/>
      <c r="AE17" s="30"/>
      <c r="AF17" s="30"/>
      <c r="AG17" s="31"/>
      <c r="AH17" s="31"/>
      <c r="AI17" s="31"/>
      <c r="AJ17" s="31"/>
      <c r="AK17" s="31"/>
      <c r="AL17" s="31"/>
    </row>
    <row r="18" spans="1:38" ht="39.950000000000003" customHeight="1" x14ac:dyDescent="0.25">
      <c r="A18" s="306"/>
      <c r="B18" s="314"/>
      <c r="C18" s="77">
        <v>15</v>
      </c>
      <c r="D18" s="67" t="s">
        <v>555</v>
      </c>
      <c r="E18" s="68" t="s">
        <v>490</v>
      </c>
      <c r="F18" s="46" t="s">
        <v>472</v>
      </c>
      <c r="G18" s="54">
        <v>79588061</v>
      </c>
      <c r="H18" s="38" t="s">
        <v>597</v>
      </c>
      <c r="I18" s="54">
        <v>33903017</v>
      </c>
      <c r="J18" s="100">
        <v>677.7</v>
      </c>
      <c r="K18" s="8"/>
      <c r="L18" s="109">
        <f t="shared" si="1"/>
        <v>0</v>
      </c>
      <c r="M18" s="109">
        <f t="shared" si="2"/>
        <v>0</v>
      </c>
      <c r="N18" s="120"/>
      <c r="O18" s="119">
        <f t="shared" si="3"/>
        <v>0</v>
      </c>
      <c r="P18" s="120"/>
      <c r="Q18" s="120"/>
      <c r="R18" s="120"/>
      <c r="S18" s="13">
        <f t="shared" si="4"/>
        <v>0</v>
      </c>
      <c r="T18" s="14" t="str">
        <f t="shared" si="0"/>
        <v>OK</v>
      </c>
      <c r="U18" s="217"/>
      <c r="V18" s="197"/>
      <c r="W18" s="197"/>
      <c r="X18" s="204"/>
      <c r="Y18" s="205"/>
      <c r="Z18" s="197"/>
      <c r="AA18" s="197"/>
      <c r="AB18" s="197"/>
      <c r="AC18" s="197"/>
      <c r="AD18" s="30"/>
      <c r="AE18" s="30"/>
      <c r="AF18" s="30"/>
      <c r="AG18" s="31"/>
      <c r="AH18" s="31"/>
      <c r="AI18" s="31"/>
      <c r="AJ18" s="31"/>
      <c r="AK18" s="31"/>
      <c r="AL18" s="31"/>
    </row>
    <row r="19" spans="1:38" ht="39.950000000000003" customHeight="1" x14ac:dyDescent="0.25">
      <c r="A19" s="306"/>
      <c r="B19" s="308"/>
      <c r="C19" s="77">
        <v>16</v>
      </c>
      <c r="D19" s="67" t="s">
        <v>556</v>
      </c>
      <c r="E19" s="68" t="s">
        <v>491</v>
      </c>
      <c r="F19" s="46" t="s">
        <v>472</v>
      </c>
      <c r="G19" s="54">
        <v>79588061</v>
      </c>
      <c r="H19" s="38" t="s">
        <v>597</v>
      </c>
      <c r="I19" s="54" t="s">
        <v>15</v>
      </c>
      <c r="J19" s="100">
        <v>460.2</v>
      </c>
      <c r="K19" s="8"/>
      <c r="L19" s="109">
        <f t="shared" si="1"/>
        <v>0</v>
      </c>
      <c r="M19" s="109">
        <f t="shared" si="2"/>
        <v>0</v>
      </c>
      <c r="N19" s="120"/>
      <c r="O19" s="119">
        <f t="shared" si="3"/>
        <v>0</v>
      </c>
      <c r="P19" s="120"/>
      <c r="Q19" s="120"/>
      <c r="R19" s="120"/>
      <c r="S19" s="13">
        <f t="shared" si="4"/>
        <v>0</v>
      </c>
      <c r="T19" s="14" t="str">
        <f t="shared" si="0"/>
        <v>OK</v>
      </c>
      <c r="U19" s="217"/>
      <c r="V19" s="197"/>
      <c r="W19" s="197"/>
      <c r="X19" s="204"/>
      <c r="Y19" s="205"/>
      <c r="Z19" s="197"/>
      <c r="AA19" s="197"/>
      <c r="AB19" s="197"/>
      <c r="AC19" s="197"/>
      <c r="AD19" s="30"/>
      <c r="AE19" s="30"/>
      <c r="AF19" s="30"/>
      <c r="AG19" s="31"/>
      <c r="AH19" s="31"/>
      <c r="AI19" s="31"/>
      <c r="AJ19" s="31"/>
      <c r="AK19" s="31"/>
      <c r="AL19" s="31"/>
    </row>
    <row r="20" spans="1:38" ht="39.950000000000003" customHeight="1" x14ac:dyDescent="0.25">
      <c r="A20" s="80">
        <v>6</v>
      </c>
      <c r="B20" s="81" t="s">
        <v>470</v>
      </c>
      <c r="C20" s="82">
        <v>17</v>
      </c>
      <c r="D20" s="90" t="s">
        <v>557</v>
      </c>
      <c r="E20" s="91" t="s">
        <v>492</v>
      </c>
      <c r="F20" s="85" t="s">
        <v>472</v>
      </c>
      <c r="G20" s="97">
        <v>504220069</v>
      </c>
      <c r="H20" s="238" t="s">
        <v>597</v>
      </c>
      <c r="I20" s="97">
        <v>33903017</v>
      </c>
      <c r="J20" s="101">
        <v>621.25</v>
      </c>
      <c r="K20" s="8">
        <v>15</v>
      </c>
      <c r="L20" s="109">
        <f t="shared" si="1"/>
        <v>3</v>
      </c>
      <c r="M20" s="109">
        <f t="shared" si="2"/>
        <v>3</v>
      </c>
      <c r="N20" s="120"/>
      <c r="O20" s="119">
        <f t="shared" si="3"/>
        <v>3</v>
      </c>
      <c r="P20" s="120"/>
      <c r="Q20" s="120"/>
      <c r="R20" s="120"/>
      <c r="S20" s="13">
        <f t="shared" si="4"/>
        <v>12</v>
      </c>
      <c r="T20" s="14" t="str">
        <f t="shared" si="0"/>
        <v>OK</v>
      </c>
      <c r="U20" s="217"/>
      <c r="V20" s="197"/>
      <c r="W20" s="197"/>
      <c r="X20" s="204"/>
      <c r="Y20" s="205"/>
      <c r="Z20" s="198">
        <v>3</v>
      </c>
      <c r="AA20" s="197"/>
      <c r="AB20" s="197"/>
      <c r="AC20" s="197"/>
      <c r="AD20" s="30"/>
      <c r="AE20" s="30"/>
      <c r="AF20" s="30"/>
      <c r="AG20" s="31"/>
      <c r="AH20" s="31"/>
      <c r="AI20" s="31"/>
      <c r="AJ20" s="31"/>
      <c r="AK20" s="31"/>
      <c r="AL20" s="31"/>
    </row>
    <row r="21" spans="1:38" ht="39.950000000000003" customHeight="1" x14ac:dyDescent="0.25">
      <c r="A21" s="305">
        <v>9</v>
      </c>
      <c r="B21" s="307" t="s">
        <v>493</v>
      </c>
      <c r="C21" s="77">
        <v>26</v>
      </c>
      <c r="D21" s="78" t="s">
        <v>558</v>
      </c>
      <c r="E21" s="79" t="s">
        <v>494</v>
      </c>
      <c r="F21" s="46" t="s">
        <v>472</v>
      </c>
      <c r="G21" s="54" t="s">
        <v>596</v>
      </c>
      <c r="H21" s="38" t="s">
        <v>597</v>
      </c>
      <c r="I21" s="54">
        <v>33903017</v>
      </c>
      <c r="J21" s="100">
        <v>105</v>
      </c>
      <c r="K21" s="8"/>
      <c r="L21" s="109">
        <f t="shared" si="1"/>
        <v>0</v>
      </c>
      <c r="M21" s="109">
        <f t="shared" si="2"/>
        <v>0</v>
      </c>
      <c r="N21" s="120"/>
      <c r="O21" s="119">
        <f t="shared" si="3"/>
        <v>0</v>
      </c>
      <c r="P21" s="120"/>
      <c r="Q21" s="120"/>
      <c r="R21" s="120"/>
      <c r="S21" s="13">
        <f t="shared" si="4"/>
        <v>0</v>
      </c>
      <c r="T21" s="14" t="str">
        <f t="shared" si="0"/>
        <v>OK</v>
      </c>
      <c r="U21" s="217"/>
      <c r="V21" s="197"/>
      <c r="W21" s="197"/>
      <c r="X21" s="204"/>
      <c r="Y21" s="205"/>
      <c r="Z21" s="197"/>
      <c r="AA21" s="197"/>
      <c r="AB21" s="197"/>
      <c r="AC21" s="197"/>
      <c r="AD21" s="30"/>
      <c r="AE21" s="30"/>
      <c r="AF21" s="30"/>
      <c r="AG21" s="31"/>
      <c r="AH21" s="31"/>
      <c r="AI21" s="31"/>
      <c r="AJ21" s="31"/>
      <c r="AK21" s="31"/>
      <c r="AL21" s="31"/>
    </row>
    <row r="22" spans="1:38" ht="39.950000000000003" customHeight="1" x14ac:dyDescent="0.25">
      <c r="A22" s="306"/>
      <c r="B22" s="314"/>
      <c r="C22" s="77">
        <v>27</v>
      </c>
      <c r="D22" s="93" t="s">
        <v>559</v>
      </c>
      <c r="E22" s="94" t="s">
        <v>495</v>
      </c>
      <c r="F22" s="43" t="s">
        <v>472</v>
      </c>
      <c r="G22" s="54">
        <v>105392001</v>
      </c>
      <c r="H22" s="38" t="s">
        <v>597</v>
      </c>
      <c r="I22" s="54">
        <v>33903017</v>
      </c>
      <c r="J22" s="100">
        <v>450.09</v>
      </c>
      <c r="K22" s="8">
        <v>20</v>
      </c>
      <c r="L22" s="109">
        <f t="shared" si="1"/>
        <v>20</v>
      </c>
      <c r="M22" s="109">
        <f t="shared" si="2"/>
        <v>20</v>
      </c>
      <c r="N22" s="120"/>
      <c r="O22" s="119">
        <f t="shared" si="3"/>
        <v>5</v>
      </c>
      <c r="P22" s="120"/>
      <c r="Q22" s="120"/>
      <c r="R22" s="120"/>
      <c r="S22" s="13">
        <f t="shared" si="4"/>
        <v>0</v>
      </c>
      <c r="T22" s="14" t="str">
        <f t="shared" si="0"/>
        <v>OK</v>
      </c>
      <c r="U22" s="217"/>
      <c r="V22" s="198">
        <v>10</v>
      </c>
      <c r="W22" s="197"/>
      <c r="X22" s="204"/>
      <c r="Y22" s="205"/>
      <c r="Z22" s="197"/>
      <c r="AA22" s="197"/>
      <c r="AB22" s="197"/>
      <c r="AC22" s="198">
        <v>10</v>
      </c>
      <c r="AD22" s="30"/>
      <c r="AE22" s="30"/>
      <c r="AF22" s="30"/>
      <c r="AG22" s="31"/>
      <c r="AH22" s="31"/>
      <c r="AI22" s="31"/>
      <c r="AJ22" s="31"/>
      <c r="AK22" s="31"/>
      <c r="AL22" s="31"/>
    </row>
    <row r="23" spans="1:38" ht="39.950000000000003" customHeight="1" x14ac:dyDescent="0.25">
      <c r="A23" s="306"/>
      <c r="B23" s="308"/>
      <c r="C23" s="77">
        <v>28</v>
      </c>
      <c r="D23" s="67" t="s">
        <v>560</v>
      </c>
      <c r="E23" s="68" t="s">
        <v>496</v>
      </c>
      <c r="F23" s="43" t="s">
        <v>497</v>
      </c>
      <c r="G23" s="54">
        <v>105392001</v>
      </c>
      <c r="H23" s="38" t="s">
        <v>597</v>
      </c>
      <c r="I23" s="54">
        <v>33903017</v>
      </c>
      <c r="J23" s="100">
        <v>1371</v>
      </c>
      <c r="K23" s="8">
        <v>5</v>
      </c>
      <c r="L23" s="109">
        <f t="shared" si="1"/>
        <v>0</v>
      </c>
      <c r="M23" s="109">
        <f t="shared" si="2"/>
        <v>0</v>
      </c>
      <c r="N23" s="120"/>
      <c r="O23" s="119">
        <f t="shared" si="3"/>
        <v>1</v>
      </c>
      <c r="P23" s="120"/>
      <c r="Q23" s="120"/>
      <c r="R23" s="120"/>
      <c r="S23" s="13">
        <f t="shared" si="4"/>
        <v>5</v>
      </c>
      <c r="T23" s="14" t="str">
        <f t="shared" si="0"/>
        <v>OK</v>
      </c>
      <c r="U23" s="217"/>
      <c r="V23" s="197"/>
      <c r="W23" s="197"/>
      <c r="X23" s="204"/>
      <c r="Y23" s="205"/>
      <c r="Z23" s="197"/>
      <c r="AA23" s="197"/>
      <c r="AB23" s="197"/>
      <c r="AC23" s="197"/>
      <c r="AD23" s="30"/>
      <c r="AE23" s="30"/>
      <c r="AF23" s="30"/>
      <c r="AG23" s="31"/>
      <c r="AH23" s="31"/>
      <c r="AI23" s="31"/>
      <c r="AJ23" s="31"/>
      <c r="AK23" s="31"/>
      <c r="AL23" s="31"/>
    </row>
    <row r="24" spans="1:38" ht="39.950000000000003" customHeight="1" x14ac:dyDescent="0.25">
      <c r="A24" s="309">
        <v>10</v>
      </c>
      <c r="B24" s="311" t="s">
        <v>498</v>
      </c>
      <c r="C24" s="82">
        <v>29</v>
      </c>
      <c r="D24" s="83" t="s">
        <v>561</v>
      </c>
      <c r="E24" s="84" t="s">
        <v>499</v>
      </c>
      <c r="F24" s="85" t="s">
        <v>383</v>
      </c>
      <c r="G24" s="97" t="s">
        <v>598</v>
      </c>
      <c r="H24" s="238" t="s">
        <v>597</v>
      </c>
      <c r="I24" s="97">
        <v>33903029</v>
      </c>
      <c r="J24" s="101">
        <v>229.85</v>
      </c>
      <c r="K24" s="8">
        <v>20</v>
      </c>
      <c r="L24" s="109">
        <f t="shared" si="1"/>
        <v>0</v>
      </c>
      <c r="M24" s="109">
        <f t="shared" si="2"/>
        <v>0</v>
      </c>
      <c r="N24" s="120"/>
      <c r="O24" s="119">
        <f t="shared" si="3"/>
        <v>5</v>
      </c>
      <c r="P24" s="120"/>
      <c r="Q24" s="120"/>
      <c r="R24" s="120"/>
      <c r="S24" s="13">
        <f t="shared" si="4"/>
        <v>20</v>
      </c>
      <c r="T24" s="14" t="str">
        <f t="shared" si="0"/>
        <v>OK</v>
      </c>
      <c r="U24" s="217"/>
      <c r="V24" s="197"/>
      <c r="W24" s="197"/>
      <c r="X24" s="204"/>
      <c r="Y24" s="205"/>
      <c r="Z24" s="197"/>
      <c r="AA24" s="197"/>
      <c r="AB24" s="197"/>
      <c r="AC24" s="197"/>
      <c r="AD24" s="30"/>
      <c r="AE24" s="30"/>
      <c r="AF24" s="30"/>
      <c r="AG24" s="31"/>
      <c r="AH24" s="31"/>
      <c r="AI24" s="31"/>
      <c r="AJ24" s="31"/>
      <c r="AK24" s="31"/>
      <c r="AL24" s="31"/>
    </row>
    <row r="25" spans="1:38" ht="39.950000000000003" customHeight="1" x14ac:dyDescent="0.25">
      <c r="A25" s="310"/>
      <c r="B25" s="312"/>
      <c r="C25" s="82">
        <v>30</v>
      </c>
      <c r="D25" s="86" t="s">
        <v>562</v>
      </c>
      <c r="E25" s="87" t="s">
        <v>500</v>
      </c>
      <c r="F25" s="85" t="s">
        <v>383</v>
      </c>
      <c r="G25" s="97" t="s">
        <v>599</v>
      </c>
      <c r="H25" s="238" t="s">
        <v>597</v>
      </c>
      <c r="I25" s="97">
        <v>33903029</v>
      </c>
      <c r="J25" s="101">
        <v>471.08</v>
      </c>
      <c r="K25" s="8">
        <v>10</v>
      </c>
      <c r="L25" s="109">
        <f t="shared" si="1"/>
        <v>10</v>
      </c>
      <c r="M25" s="109">
        <f t="shared" si="2"/>
        <v>10</v>
      </c>
      <c r="N25" s="120"/>
      <c r="O25" s="119">
        <f t="shared" si="3"/>
        <v>2</v>
      </c>
      <c r="P25" s="120"/>
      <c r="Q25" s="120"/>
      <c r="R25" s="120"/>
      <c r="S25" s="13">
        <f t="shared" si="4"/>
        <v>0</v>
      </c>
      <c r="T25" s="14" t="str">
        <f t="shared" si="0"/>
        <v>OK</v>
      </c>
      <c r="U25" s="217"/>
      <c r="V25" s="197"/>
      <c r="W25" s="197"/>
      <c r="X25" s="198">
        <v>3</v>
      </c>
      <c r="Y25" s="205"/>
      <c r="Z25" s="197"/>
      <c r="AA25" s="198">
        <v>7</v>
      </c>
      <c r="AB25" s="197"/>
      <c r="AC25" s="197"/>
      <c r="AD25" s="30"/>
      <c r="AE25" s="30"/>
      <c r="AF25" s="30"/>
      <c r="AG25" s="31"/>
      <c r="AH25" s="31"/>
      <c r="AI25" s="31"/>
      <c r="AJ25" s="31"/>
      <c r="AK25" s="31"/>
      <c r="AL25" s="31"/>
    </row>
    <row r="26" spans="1:38" ht="39.950000000000003" customHeight="1" x14ac:dyDescent="0.25">
      <c r="A26" s="310"/>
      <c r="B26" s="313"/>
      <c r="C26" s="82">
        <v>31</v>
      </c>
      <c r="D26" s="89" t="s">
        <v>563</v>
      </c>
      <c r="E26" s="87" t="s">
        <v>501</v>
      </c>
      <c r="F26" s="85" t="s">
        <v>383</v>
      </c>
      <c r="G26" s="97" t="s">
        <v>599</v>
      </c>
      <c r="H26" s="238" t="s">
        <v>597</v>
      </c>
      <c r="I26" s="97">
        <v>33903029</v>
      </c>
      <c r="J26" s="101">
        <v>230.39</v>
      </c>
      <c r="K26" s="8">
        <v>5</v>
      </c>
      <c r="L26" s="109">
        <f t="shared" si="1"/>
        <v>0</v>
      </c>
      <c r="M26" s="109">
        <f t="shared" si="2"/>
        <v>0</v>
      </c>
      <c r="N26" s="120"/>
      <c r="O26" s="119">
        <f t="shared" si="3"/>
        <v>1</v>
      </c>
      <c r="P26" s="120"/>
      <c r="Q26" s="120"/>
      <c r="R26" s="120"/>
      <c r="S26" s="13">
        <f t="shared" si="4"/>
        <v>5</v>
      </c>
      <c r="T26" s="14" t="str">
        <f t="shared" si="0"/>
        <v>OK</v>
      </c>
      <c r="U26" s="217"/>
      <c r="V26" s="197"/>
      <c r="W26" s="197"/>
      <c r="X26" s="204"/>
      <c r="Y26" s="205"/>
      <c r="Z26" s="197"/>
      <c r="AA26" s="197"/>
      <c r="AB26" s="197"/>
      <c r="AC26" s="197"/>
      <c r="AD26" s="30"/>
      <c r="AE26" s="30"/>
      <c r="AF26" s="30"/>
      <c r="AG26" s="31"/>
      <c r="AH26" s="31"/>
      <c r="AI26" s="31"/>
      <c r="AJ26" s="31"/>
      <c r="AK26" s="31"/>
      <c r="AL26" s="31"/>
    </row>
    <row r="27" spans="1:38" ht="57.2" customHeight="1" x14ac:dyDescent="0.25">
      <c r="A27" s="305">
        <v>12</v>
      </c>
      <c r="B27" s="307" t="s">
        <v>467</v>
      </c>
      <c r="C27" s="77">
        <v>33</v>
      </c>
      <c r="D27" s="67" t="s">
        <v>564</v>
      </c>
      <c r="E27" s="68" t="s">
        <v>502</v>
      </c>
      <c r="F27" s="46" t="s">
        <v>503</v>
      </c>
      <c r="G27" s="54" t="s">
        <v>603</v>
      </c>
      <c r="H27" s="38" t="s">
        <v>597</v>
      </c>
      <c r="I27" s="54">
        <v>33903026</v>
      </c>
      <c r="J27" s="100">
        <v>43.53</v>
      </c>
      <c r="K27" s="8">
        <v>15</v>
      </c>
      <c r="L27" s="109">
        <f t="shared" si="1"/>
        <v>15</v>
      </c>
      <c r="M27" s="109">
        <f t="shared" si="2"/>
        <v>15</v>
      </c>
      <c r="N27" s="120"/>
      <c r="O27" s="119">
        <f t="shared" si="3"/>
        <v>3</v>
      </c>
      <c r="P27" s="120"/>
      <c r="Q27" s="120"/>
      <c r="R27" s="120"/>
      <c r="S27" s="13">
        <f t="shared" si="4"/>
        <v>0</v>
      </c>
      <c r="T27" s="14" t="str">
        <f t="shared" si="0"/>
        <v>OK</v>
      </c>
      <c r="U27" s="203">
        <v>15</v>
      </c>
      <c r="V27" s="197"/>
      <c r="W27" s="197"/>
      <c r="X27" s="205"/>
      <c r="Y27" s="204"/>
      <c r="Z27" s="197"/>
      <c r="AA27" s="197"/>
      <c r="AB27" s="197"/>
      <c r="AC27" s="197"/>
      <c r="AD27" s="30"/>
      <c r="AE27" s="30"/>
      <c r="AF27" s="30"/>
      <c r="AG27" s="31"/>
      <c r="AH27" s="31"/>
      <c r="AI27" s="31"/>
      <c r="AJ27" s="31"/>
      <c r="AK27" s="31"/>
      <c r="AL27" s="31"/>
    </row>
    <row r="28" spans="1:38" ht="57.2" customHeight="1" x14ac:dyDescent="0.25">
      <c r="A28" s="315"/>
      <c r="B28" s="314"/>
      <c r="C28" s="77">
        <v>34</v>
      </c>
      <c r="D28" s="67" t="s">
        <v>565</v>
      </c>
      <c r="E28" s="68" t="s">
        <v>504</v>
      </c>
      <c r="F28" s="46" t="s">
        <v>503</v>
      </c>
      <c r="G28" s="54" t="s">
        <v>603</v>
      </c>
      <c r="H28" s="38" t="s">
        <v>597</v>
      </c>
      <c r="I28" s="54">
        <v>33903026</v>
      </c>
      <c r="J28" s="100">
        <v>58.25</v>
      </c>
      <c r="K28" s="8"/>
      <c r="L28" s="109">
        <f t="shared" si="1"/>
        <v>0</v>
      </c>
      <c r="M28" s="109">
        <f t="shared" si="2"/>
        <v>0</v>
      </c>
      <c r="N28" s="120"/>
      <c r="O28" s="119">
        <f t="shared" si="3"/>
        <v>0</v>
      </c>
      <c r="P28" s="120"/>
      <c r="Q28" s="120"/>
      <c r="R28" s="120"/>
      <c r="S28" s="13">
        <f t="shared" si="4"/>
        <v>0</v>
      </c>
      <c r="T28" s="14" t="str">
        <f t="shared" si="0"/>
        <v>OK</v>
      </c>
      <c r="U28" s="217"/>
      <c r="V28" s="197"/>
      <c r="W28" s="197"/>
      <c r="X28" s="205"/>
      <c r="Y28" s="204"/>
      <c r="Z28" s="197"/>
      <c r="AA28" s="197"/>
      <c r="AB28" s="197"/>
      <c r="AC28" s="197"/>
      <c r="AD28" s="30"/>
      <c r="AE28" s="30"/>
      <c r="AF28" s="30"/>
      <c r="AG28" s="31"/>
      <c r="AH28" s="31"/>
      <c r="AI28" s="31"/>
      <c r="AJ28" s="31"/>
      <c r="AK28" s="31"/>
      <c r="AL28" s="31"/>
    </row>
    <row r="29" spans="1:38" ht="57.2" customHeight="1" x14ac:dyDescent="0.25">
      <c r="A29" s="315"/>
      <c r="B29" s="314"/>
      <c r="C29" s="77">
        <v>35</v>
      </c>
      <c r="D29" s="67" t="s">
        <v>566</v>
      </c>
      <c r="E29" s="68" t="s">
        <v>505</v>
      </c>
      <c r="F29" s="46" t="s">
        <v>503</v>
      </c>
      <c r="G29" s="54" t="s">
        <v>603</v>
      </c>
      <c r="H29" s="38" t="s">
        <v>597</v>
      </c>
      <c r="I29" s="54">
        <v>33903026</v>
      </c>
      <c r="J29" s="100">
        <v>308.75</v>
      </c>
      <c r="K29" s="8">
        <v>15</v>
      </c>
      <c r="L29" s="109">
        <f t="shared" si="1"/>
        <v>15</v>
      </c>
      <c r="M29" s="109">
        <f t="shared" si="2"/>
        <v>15</v>
      </c>
      <c r="N29" s="120"/>
      <c r="O29" s="119">
        <f t="shared" si="3"/>
        <v>3</v>
      </c>
      <c r="P29" s="120"/>
      <c r="Q29" s="120"/>
      <c r="R29" s="120"/>
      <c r="S29" s="13">
        <f t="shared" si="4"/>
        <v>0</v>
      </c>
      <c r="T29" s="14" t="str">
        <f t="shared" si="0"/>
        <v>OK</v>
      </c>
      <c r="U29" s="203">
        <v>15</v>
      </c>
      <c r="V29" s="197"/>
      <c r="W29" s="197"/>
      <c r="X29" s="205"/>
      <c r="Y29" s="204"/>
      <c r="Z29" s="197"/>
      <c r="AA29" s="197"/>
      <c r="AB29" s="197"/>
      <c r="AC29" s="197"/>
      <c r="AD29" s="30"/>
      <c r="AE29" s="30"/>
      <c r="AF29" s="30"/>
      <c r="AG29" s="31"/>
      <c r="AH29" s="31"/>
      <c r="AI29" s="31"/>
      <c r="AJ29" s="31"/>
      <c r="AK29" s="31"/>
      <c r="AL29" s="31"/>
    </row>
    <row r="30" spans="1:38" ht="69" customHeight="1" x14ac:dyDescent="0.25">
      <c r="A30" s="315"/>
      <c r="B30" s="314"/>
      <c r="C30" s="77">
        <v>36</v>
      </c>
      <c r="D30" s="67" t="s">
        <v>567</v>
      </c>
      <c r="E30" s="68" t="s">
        <v>506</v>
      </c>
      <c r="F30" s="46" t="s">
        <v>503</v>
      </c>
      <c r="G30" s="54" t="s">
        <v>603</v>
      </c>
      <c r="H30" s="38" t="s">
        <v>597</v>
      </c>
      <c r="I30" s="54">
        <v>33903026</v>
      </c>
      <c r="J30" s="100">
        <v>88.13</v>
      </c>
      <c r="K30" s="8"/>
      <c r="L30" s="109">
        <f t="shared" si="1"/>
        <v>0</v>
      </c>
      <c r="M30" s="109">
        <f t="shared" si="2"/>
        <v>0</v>
      </c>
      <c r="N30" s="120"/>
      <c r="O30" s="119">
        <f t="shared" si="3"/>
        <v>0</v>
      </c>
      <c r="P30" s="120"/>
      <c r="Q30" s="120"/>
      <c r="R30" s="120"/>
      <c r="S30" s="13">
        <f t="shared" si="4"/>
        <v>0</v>
      </c>
      <c r="T30" s="14" t="str">
        <f t="shared" si="0"/>
        <v>OK</v>
      </c>
      <c r="U30" s="217"/>
      <c r="V30" s="197"/>
      <c r="W30" s="197"/>
      <c r="X30" s="204"/>
      <c r="Y30" s="204"/>
      <c r="Z30" s="197"/>
      <c r="AA30" s="197"/>
      <c r="AB30" s="197"/>
      <c r="AC30" s="197"/>
      <c r="AD30" s="30"/>
      <c r="AE30" s="30"/>
      <c r="AF30" s="30"/>
      <c r="AG30" s="31"/>
      <c r="AH30" s="31"/>
      <c r="AI30" s="31"/>
      <c r="AJ30" s="31"/>
      <c r="AK30" s="31"/>
      <c r="AL30" s="31"/>
    </row>
    <row r="31" spans="1:38" ht="39.950000000000003" customHeight="1" x14ac:dyDescent="0.25">
      <c r="A31" s="315"/>
      <c r="B31" s="314"/>
      <c r="C31" s="77">
        <v>37</v>
      </c>
      <c r="D31" s="95" t="s">
        <v>568</v>
      </c>
      <c r="E31" s="94" t="s">
        <v>506</v>
      </c>
      <c r="F31" s="46" t="s">
        <v>503</v>
      </c>
      <c r="G31" s="54" t="s">
        <v>603</v>
      </c>
      <c r="H31" s="38" t="s">
        <v>597</v>
      </c>
      <c r="I31" s="54">
        <v>33903026</v>
      </c>
      <c r="J31" s="100">
        <v>333.27</v>
      </c>
      <c r="K31" s="8"/>
      <c r="L31" s="109">
        <f t="shared" si="1"/>
        <v>0</v>
      </c>
      <c r="M31" s="109">
        <f t="shared" si="2"/>
        <v>0</v>
      </c>
      <c r="N31" s="120"/>
      <c r="O31" s="119">
        <f t="shared" si="3"/>
        <v>0</v>
      </c>
      <c r="P31" s="120"/>
      <c r="Q31" s="120"/>
      <c r="R31" s="120"/>
      <c r="S31" s="13">
        <f t="shared" si="4"/>
        <v>0</v>
      </c>
      <c r="T31" s="14" t="str">
        <f t="shared" si="0"/>
        <v>OK</v>
      </c>
      <c r="U31" s="217"/>
      <c r="V31" s="197"/>
      <c r="W31" s="197"/>
      <c r="X31" s="204"/>
      <c r="Y31" s="204"/>
      <c r="Z31" s="197"/>
      <c r="AA31" s="197"/>
      <c r="AB31" s="197"/>
      <c r="AC31" s="197"/>
      <c r="AD31" s="30"/>
      <c r="AE31" s="30"/>
      <c r="AF31" s="30"/>
      <c r="AG31" s="31"/>
      <c r="AH31" s="31"/>
      <c r="AI31" s="31"/>
      <c r="AJ31" s="31"/>
      <c r="AK31" s="31"/>
      <c r="AL31" s="31"/>
    </row>
    <row r="32" spans="1:38" ht="39.950000000000003" customHeight="1" x14ac:dyDescent="0.25">
      <c r="A32" s="315"/>
      <c r="B32" s="314"/>
      <c r="C32" s="77">
        <v>38</v>
      </c>
      <c r="D32" s="95" t="s">
        <v>569</v>
      </c>
      <c r="E32" s="94" t="s">
        <v>507</v>
      </c>
      <c r="F32" s="46" t="s">
        <v>503</v>
      </c>
      <c r="G32" s="54" t="s">
        <v>603</v>
      </c>
      <c r="H32" s="38" t="s">
        <v>597</v>
      </c>
      <c r="I32" s="54">
        <v>33903026</v>
      </c>
      <c r="J32" s="100">
        <v>331.19</v>
      </c>
      <c r="K32" s="8"/>
      <c r="L32" s="109">
        <f t="shared" si="1"/>
        <v>0</v>
      </c>
      <c r="M32" s="109">
        <f t="shared" si="2"/>
        <v>0</v>
      </c>
      <c r="N32" s="120"/>
      <c r="O32" s="119">
        <f t="shared" si="3"/>
        <v>0</v>
      </c>
      <c r="P32" s="120"/>
      <c r="Q32" s="120"/>
      <c r="R32" s="120"/>
      <c r="S32" s="13">
        <f t="shared" si="4"/>
        <v>0</v>
      </c>
      <c r="T32" s="14" t="str">
        <f t="shared" si="0"/>
        <v>OK</v>
      </c>
      <c r="U32" s="217"/>
      <c r="V32" s="197"/>
      <c r="W32" s="197"/>
      <c r="X32" s="204"/>
      <c r="Y32" s="204"/>
      <c r="Z32" s="197"/>
      <c r="AA32" s="197"/>
      <c r="AB32" s="197"/>
      <c r="AC32" s="197"/>
      <c r="AD32" s="30"/>
      <c r="AE32" s="30"/>
      <c r="AF32" s="30"/>
      <c r="AG32" s="31"/>
      <c r="AH32" s="31"/>
      <c r="AI32" s="31"/>
      <c r="AJ32" s="31"/>
      <c r="AK32" s="31"/>
      <c r="AL32" s="31"/>
    </row>
    <row r="33" spans="1:38" ht="39.950000000000003" customHeight="1" x14ac:dyDescent="0.25">
      <c r="A33" s="315"/>
      <c r="B33" s="308"/>
      <c r="C33" s="77">
        <v>39</v>
      </c>
      <c r="D33" s="67" t="s">
        <v>570</v>
      </c>
      <c r="E33" s="68" t="s">
        <v>508</v>
      </c>
      <c r="F33" s="46" t="s">
        <v>503</v>
      </c>
      <c r="G33" s="54" t="s">
        <v>603</v>
      </c>
      <c r="H33" s="38" t="s">
        <v>597</v>
      </c>
      <c r="I33" s="54">
        <v>33903026</v>
      </c>
      <c r="J33" s="100">
        <v>549.65</v>
      </c>
      <c r="K33" s="8"/>
      <c r="L33" s="109">
        <f t="shared" si="1"/>
        <v>0</v>
      </c>
      <c r="M33" s="109">
        <f t="shared" si="2"/>
        <v>0</v>
      </c>
      <c r="N33" s="120"/>
      <c r="O33" s="119">
        <f t="shared" si="3"/>
        <v>0</v>
      </c>
      <c r="P33" s="120"/>
      <c r="Q33" s="120"/>
      <c r="R33" s="120"/>
      <c r="S33" s="13">
        <f t="shared" si="4"/>
        <v>0</v>
      </c>
      <c r="T33" s="14" t="str">
        <f t="shared" si="0"/>
        <v>OK</v>
      </c>
      <c r="U33" s="217"/>
      <c r="V33" s="197"/>
      <c r="W33" s="197"/>
      <c r="X33" s="204"/>
      <c r="Y33" s="204"/>
      <c r="Z33" s="197"/>
      <c r="AA33" s="197"/>
      <c r="AB33" s="197"/>
      <c r="AC33" s="197"/>
      <c r="AD33" s="30"/>
      <c r="AE33" s="30"/>
      <c r="AF33" s="30"/>
      <c r="AG33" s="31"/>
      <c r="AH33" s="31"/>
      <c r="AI33" s="31"/>
      <c r="AJ33" s="31"/>
      <c r="AK33" s="31"/>
      <c r="AL33" s="31"/>
    </row>
    <row r="34" spans="1:38" ht="39.950000000000003" customHeight="1" x14ac:dyDescent="0.25">
      <c r="A34" s="309">
        <v>18</v>
      </c>
      <c r="B34" s="311" t="s">
        <v>509</v>
      </c>
      <c r="C34" s="82">
        <v>59</v>
      </c>
      <c r="D34" s="90" t="s">
        <v>571</v>
      </c>
      <c r="E34" s="91" t="s">
        <v>510</v>
      </c>
      <c r="F34" s="85" t="s">
        <v>472</v>
      </c>
      <c r="G34" s="97" t="s">
        <v>604</v>
      </c>
      <c r="H34" s="238" t="s">
        <v>597</v>
      </c>
      <c r="I34" s="97">
        <v>33903017</v>
      </c>
      <c r="J34" s="101">
        <v>241.02</v>
      </c>
      <c r="K34" s="8">
        <v>20</v>
      </c>
      <c r="L34" s="109">
        <f t="shared" si="1"/>
        <v>20</v>
      </c>
      <c r="M34" s="109">
        <f t="shared" si="2"/>
        <v>20</v>
      </c>
      <c r="N34" s="120"/>
      <c r="O34" s="119">
        <f t="shared" si="3"/>
        <v>5</v>
      </c>
      <c r="P34" s="120"/>
      <c r="Q34" s="120"/>
      <c r="R34" s="120"/>
      <c r="S34" s="13">
        <f t="shared" si="4"/>
        <v>0</v>
      </c>
      <c r="T34" s="14" t="str">
        <f t="shared" si="0"/>
        <v>OK</v>
      </c>
      <c r="U34" s="217"/>
      <c r="V34" s="197"/>
      <c r="W34" s="197"/>
      <c r="X34" s="204"/>
      <c r="Y34" s="204"/>
      <c r="Z34" s="197"/>
      <c r="AA34" s="197"/>
      <c r="AB34" s="198">
        <v>20</v>
      </c>
      <c r="AC34" s="197"/>
      <c r="AD34" s="30"/>
      <c r="AE34" s="30"/>
      <c r="AF34" s="30"/>
      <c r="AG34" s="31"/>
      <c r="AH34" s="31"/>
      <c r="AI34" s="31"/>
      <c r="AJ34" s="31"/>
      <c r="AK34" s="31"/>
      <c r="AL34" s="31"/>
    </row>
    <row r="35" spans="1:38" ht="39.950000000000003" customHeight="1" x14ac:dyDescent="0.25">
      <c r="A35" s="310"/>
      <c r="B35" s="312"/>
      <c r="C35" s="82">
        <v>60</v>
      </c>
      <c r="D35" s="90" t="s">
        <v>572</v>
      </c>
      <c r="E35" s="91" t="s">
        <v>730</v>
      </c>
      <c r="F35" s="85" t="s">
        <v>472</v>
      </c>
      <c r="G35" s="97" t="s">
        <v>605</v>
      </c>
      <c r="H35" s="238" t="s">
        <v>597</v>
      </c>
      <c r="I35" s="97">
        <v>33903017</v>
      </c>
      <c r="J35" s="101">
        <v>285.95999999999998</v>
      </c>
      <c r="K35" s="8">
        <v>20</v>
      </c>
      <c r="L35" s="109">
        <f t="shared" si="1"/>
        <v>20</v>
      </c>
      <c r="M35" s="109">
        <f t="shared" si="2"/>
        <v>20</v>
      </c>
      <c r="N35" s="120"/>
      <c r="O35" s="119">
        <f t="shared" si="3"/>
        <v>5</v>
      </c>
      <c r="P35" s="120"/>
      <c r="Q35" s="120"/>
      <c r="R35" s="120"/>
      <c r="S35" s="13">
        <f t="shared" si="4"/>
        <v>0</v>
      </c>
      <c r="T35" s="14" t="str">
        <f t="shared" si="0"/>
        <v>OK</v>
      </c>
      <c r="U35" s="217"/>
      <c r="V35" s="197"/>
      <c r="W35" s="197"/>
      <c r="X35" s="204"/>
      <c r="Y35" s="204"/>
      <c r="Z35" s="197"/>
      <c r="AA35" s="197"/>
      <c r="AB35" s="198">
        <v>20</v>
      </c>
      <c r="AC35" s="197"/>
      <c r="AD35" s="30"/>
      <c r="AE35" s="30"/>
      <c r="AF35" s="30"/>
      <c r="AG35" s="31"/>
      <c r="AH35" s="31"/>
      <c r="AI35" s="31"/>
      <c r="AJ35" s="31"/>
      <c r="AK35" s="31"/>
      <c r="AL35" s="31"/>
    </row>
    <row r="36" spans="1:38" ht="39.950000000000003" customHeight="1" x14ac:dyDescent="0.25">
      <c r="A36" s="310"/>
      <c r="B36" s="312"/>
      <c r="C36" s="82">
        <v>61</v>
      </c>
      <c r="D36" s="90" t="s">
        <v>573</v>
      </c>
      <c r="E36" s="91" t="s">
        <v>512</v>
      </c>
      <c r="F36" s="85" t="s">
        <v>472</v>
      </c>
      <c r="G36" s="97" t="s">
        <v>605</v>
      </c>
      <c r="H36" s="238" t="s">
        <v>597</v>
      </c>
      <c r="I36" s="97">
        <v>33903017</v>
      </c>
      <c r="J36" s="101">
        <v>652.70000000000005</v>
      </c>
      <c r="K36" s="8">
        <v>20</v>
      </c>
      <c r="L36" s="109">
        <f t="shared" si="1"/>
        <v>1</v>
      </c>
      <c r="M36" s="109">
        <f t="shared" si="2"/>
        <v>1</v>
      </c>
      <c r="N36" s="120"/>
      <c r="O36" s="119">
        <f t="shared" si="3"/>
        <v>5</v>
      </c>
      <c r="P36" s="120"/>
      <c r="Q36" s="120"/>
      <c r="R36" s="120"/>
      <c r="S36" s="13">
        <f t="shared" si="4"/>
        <v>19</v>
      </c>
      <c r="T36" s="14" t="str">
        <f t="shared" si="0"/>
        <v>OK</v>
      </c>
      <c r="U36" s="217"/>
      <c r="V36" s="197"/>
      <c r="W36" s="197"/>
      <c r="X36" s="204"/>
      <c r="Y36" s="198">
        <v>1</v>
      </c>
      <c r="Z36" s="197"/>
      <c r="AA36" s="197"/>
      <c r="AB36" s="197"/>
      <c r="AC36" s="197"/>
      <c r="AD36" s="30"/>
      <c r="AE36" s="30"/>
      <c r="AF36" s="30"/>
      <c r="AG36" s="31"/>
      <c r="AH36" s="31"/>
      <c r="AI36" s="31"/>
      <c r="AJ36" s="31"/>
      <c r="AK36" s="31"/>
      <c r="AL36" s="31"/>
    </row>
    <row r="37" spans="1:38" ht="39.950000000000003" customHeight="1" x14ac:dyDescent="0.25">
      <c r="A37" s="310"/>
      <c r="B37" s="312"/>
      <c r="C37" s="82">
        <v>62</v>
      </c>
      <c r="D37" s="92" t="s">
        <v>574</v>
      </c>
      <c r="E37" s="91" t="s">
        <v>513</v>
      </c>
      <c r="F37" s="85" t="s">
        <v>472</v>
      </c>
      <c r="G37" s="97" t="s">
        <v>605</v>
      </c>
      <c r="H37" s="238" t="s">
        <v>597</v>
      </c>
      <c r="I37" s="97">
        <v>33903017</v>
      </c>
      <c r="J37" s="101">
        <v>646.72</v>
      </c>
      <c r="K37" s="8">
        <v>5</v>
      </c>
      <c r="L37" s="109">
        <f t="shared" si="1"/>
        <v>5</v>
      </c>
      <c r="M37" s="109">
        <f t="shared" si="2"/>
        <v>5</v>
      </c>
      <c r="N37" s="120"/>
      <c r="O37" s="119">
        <f t="shared" si="3"/>
        <v>1</v>
      </c>
      <c r="P37" s="120"/>
      <c r="Q37" s="120"/>
      <c r="R37" s="120"/>
      <c r="S37" s="13">
        <f t="shared" si="4"/>
        <v>0</v>
      </c>
      <c r="T37" s="14" t="str">
        <f t="shared" si="0"/>
        <v>OK</v>
      </c>
      <c r="U37" s="217"/>
      <c r="V37" s="197"/>
      <c r="W37" s="197"/>
      <c r="X37" s="204"/>
      <c r="Y37" s="204"/>
      <c r="Z37" s="197"/>
      <c r="AA37" s="197"/>
      <c r="AB37" s="198">
        <v>5</v>
      </c>
      <c r="AC37" s="197"/>
      <c r="AD37" s="30"/>
      <c r="AE37" s="30"/>
      <c r="AF37" s="30"/>
      <c r="AG37" s="31"/>
      <c r="AH37" s="31"/>
      <c r="AI37" s="31"/>
      <c r="AJ37" s="31"/>
      <c r="AK37" s="31"/>
      <c r="AL37" s="31"/>
    </row>
    <row r="38" spans="1:38" ht="39.950000000000003" customHeight="1" x14ac:dyDescent="0.25">
      <c r="A38" s="310"/>
      <c r="B38" s="312"/>
      <c r="C38" s="82">
        <v>63</v>
      </c>
      <c r="D38" s="89" t="s">
        <v>575</v>
      </c>
      <c r="E38" s="87" t="s">
        <v>514</v>
      </c>
      <c r="F38" s="85" t="s">
        <v>472</v>
      </c>
      <c r="G38" s="97" t="s">
        <v>605</v>
      </c>
      <c r="H38" s="238" t="s">
        <v>597</v>
      </c>
      <c r="I38" s="97">
        <v>33903017</v>
      </c>
      <c r="J38" s="101">
        <v>1144.82</v>
      </c>
      <c r="K38" s="8"/>
      <c r="L38" s="109">
        <f t="shared" si="1"/>
        <v>0</v>
      </c>
      <c r="M38" s="109">
        <f t="shared" si="2"/>
        <v>0</v>
      </c>
      <c r="N38" s="120"/>
      <c r="O38" s="119">
        <f t="shared" si="3"/>
        <v>0</v>
      </c>
      <c r="P38" s="120"/>
      <c r="Q38" s="120"/>
      <c r="R38" s="120"/>
      <c r="S38" s="13">
        <f t="shared" si="4"/>
        <v>0</v>
      </c>
      <c r="T38" s="14" t="str">
        <f t="shared" si="0"/>
        <v>OK</v>
      </c>
      <c r="U38" s="217"/>
      <c r="V38" s="197"/>
      <c r="W38" s="197"/>
      <c r="X38" s="204"/>
      <c r="Y38" s="204"/>
      <c r="Z38" s="197"/>
      <c r="AA38" s="197"/>
      <c r="AB38" s="197"/>
      <c r="AC38" s="197"/>
      <c r="AD38" s="30"/>
      <c r="AE38" s="30"/>
      <c r="AF38" s="30"/>
      <c r="AG38" s="31"/>
      <c r="AH38" s="31"/>
      <c r="AI38" s="31"/>
      <c r="AJ38" s="31"/>
      <c r="AK38" s="31"/>
      <c r="AL38" s="31"/>
    </row>
    <row r="39" spans="1:38" ht="39.950000000000003" customHeight="1" x14ac:dyDescent="0.25">
      <c r="A39" s="310"/>
      <c r="B39" s="312"/>
      <c r="C39" s="82">
        <v>64</v>
      </c>
      <c r="D39" s="90" t="s">
        <v>576</v>
      </c>
      <c r="E39" s="91" t="s">
        <v>515</v>
      </c>
      <c r="F39" s="85" t="s">
        <v>472</v>
      </c>
      <c r="G39" s="97" t="s">
        <v>606</v>
      </c>
      <c r="H39" s="238" t="s">
        <v>597</v>
      </c>
      <c r="I39" s="97">
        <v>33903017</v>
      </c>
      <c r="J39" s="101">
        <v>2771.79</v>
      </c>
      <c r="K39" s="8">
        <v>10</v>
      </c>
      <c r="L39" s="109">
        <f t="shared" si="1"/>
        <v>2</v>
      </c>
      <c r="M39" s="109">
        <f t="shared" si="2"/>
        <v>2</v>
      </c>
      <c r="N39" s="120"/>
      <c r="O39" s="119">
        <f t="shared" si="3"/>
        <v>2</v>
      </c>
      <c r="P39" s="120"/>
      <c r="Q39" s="120"/>
      <c r="R39" s="120"/>
      <c r="S39" s="13">
        <f t="shared" si="4"/>
        <v>8</v>
      </c>
      <c r="T39" s="14" t="str">
        <f t="shared" si="0"/>
        <v>OK</v>
      </c>
      <c r="U39" s="217"/>
      <c r="V39" s="197"/>
      <c r="W39" s="198">
        <v>2</v>
      </c>
      <c r="X39" s="204"/>
      <c r="Y39" s="204"/>
      <c r="Z39" s="197"/>
      <c r="AA39" s="197"/>
      <c r="AB39" s="197"/>
      <c r="AC39" s="197"/>
      <c r="AD39" s="30"/>
      <c r="AE39" s="30"/>
      <c r="AF39" s="30"/>
      <c r="AG39" s="31"/>
      <c r="AH39" s="31"/>
      <c r="AI39" s="31"/>
      <c r="AJ39" s="31"/>
      <c r="AK39" s="31"/>
      <c r="AL39" s="31"/>
    </row>
    <row r="40" spans="1:38" ht="39.950000000000003" customHeight="1" x14ac:dyDescent="0.25">
      <c r="A40" s="310"/>
      <c r="B40" s="313"/>
      <c r="C40" s="82">
        <v>65</v>
      </c>
      <c r="D40" s="90" t="s">
        <v>577</v>
      </c>
      <c r="E40" s="91" t="s">
        <v>516</v>
      </c>
      <c r="F40" s="85" t="s">
        <v>472</v>
      </c>
      <c r="G40" s="97" t="s">
        <v>607</v>
      </c>
      <c r="H40" s="238" t="s">
        <v>597</v>
      </c>
      <c r="I40" s="97">
        <v>33903017</v>
      </c>
      <c r="J40" s="101">
        <v>1058.8599999999999</v>
      </c>
      <c r="K40" s="8"/>
      <c r="L40" s="109">
        <f t="shared" si="1"/>
        <v>0</v>
      </c>
      <c r="M40" s="109">
        <f t="shared" si="2"/>
        <v>0</v>
      </c>
      <c r="N40" s="120"/>
      <c r="O40" s="119">
        <f t="shared" si="3"/>
        <v>0</v>
      </c>
      <c r="P40" s="120"/>
      <c r="Q40" s="120"/>
      <c r="R40" s="120"/>
      <c r="S40" s="13">
        <f t="shared" si="4"/>
        <v>0</v>
      </c>
      <c r="T40" s="14" t="str">
        <f t="shared" si="0"/>
        <v>OK</v>
      </c>
      <c r="U40" s="217"/>
      <c r="V40" s="197"/>
      <c r="W40" s="197"/>
      <c r="X40" s="204"/>
      <c r="Y40" s="204"/>
      <c r="Z40" s="197"/>
      <c r="AA40" s="197"/>
      <c r="AB40" s="197"/>
      <c r="AC40" s="197"/>
      <c r="AD40" s="30"/>
      <c r="AE40" s="30"/>
      <c r="AF40" s="30"/>
      <c r="AG40" s="31"/>
      <c r="AH40" s="31"/>
      <c r="AI40" s="31"/>
      <c r="AJ40" s="31"/>
      <c r="AK40" s="31"/>
      <c r="AL40" s="31"/>
    </row>
    <row r="41" spans="1:38" ht="39.950000000000003" customHeight="1" x14ac:dyDescent="0.25">
      <c r="A41" s="75">
        <v>21</v>
      </c>
      <c r="B41" s="76" t="s">
        <v>517</v>
      </c>
      <c r="C41" s="77">
        <v>68</v>
      </c>
      <c r="D41" s="95" t="s">
        <v>578</v>
      </c>
      <c r="E41" s="94" t="s">
        <v>518</v>
      </c>
      <c r="F41" s="46" t="s">
        <v>519</v>
      </c>
      <c r="G41" s="54" t="s">
        <v>608</v>
      </c>
      <c r="H41" s="38" t="s">
        <v>597</v>
      </c>
      <c r="I41" s="54">
        <v>33903016</v>
      </c>
      <c r="J41" s="100">
        <v>56.81</v>
      </c>
      <c r="K41" s="8">
        <v>5</v>
      </c>
      <c r="L41" s="109">
        <f t="shared" si="1"/>
        <v>0</v>
      </c>
      <c r="M41" s="109">
        <f t="shared" si="2"/>
        <v>0</v>
      </c>
      <c r="N41" s="120"/>
      <c r="O41" s="119">
        <f t="shared" si="3"/>
        <v>1</v>
      </c>
      <c r="P41" s="120"/>
      <c r="Q41" s="120"/>
      <c r="R41" s="120"/>
      <c r="S41" s="13">
        <f t="shared" si="4"/>
        <v>5</v>
      </c>
      <c r="T41" s="14" t="str">
        <f t="shared" si="0"/>
        <v>OK</v>
      </c>
      <c r="U41" s="217"/>
      <c r="V41" s="197"/>
      <c r="W41" s="197"/>
      <c r="X41" s="204"/>
      <c r="Y41" s="204"/>
      <c r="Z41" s="197"/>
      <c r="AA41" s="197"/>
      <c r="AB41" s="197"/>
      <c r="AC41" s="197"/>
      <c r="AD41" s="30"/>
      <c r="AE41" s="30"/>
      <c r="AF41" s="30"/>
      <c r="AG41" s="31"/>
      <c r="AH41" s="31"/>
      <c r="AI41" s="31"/>
      <c r="AJ41" s="31"/>
      <c r="AK41" s="31"/>
      <c r="AL41" s="31"/>
    </row>
    <row r="42" spans="1:38" ht="39.950000000000003" customHeight="1" x14ac:dyDescent="0.25">
      <c r="A42" s="309">
        <v>23</v>
      </c>
      <c r="B42" s="311" t="s">
        <v>520</v>
      </c>
      <c r="C42" s="82">
        <v>75</v>
      </c>
      <c r="D42" s="83" t="s">
        <v>579</v>
      </c>
      <c r="E42" s="84" t="s">
        <v>521</v>
      </c>
      <c r="F42" s="85" t="s">
        <v>522</v>
      </c>
      <c r="G42" s="97" t="s">
        <v>609</v>
      </c>
      <c r="H42" s="238" t="s">
        <v>597</v>
      </c>
      <c r="I42" s="97">
        <v>33903017</v>
      </c>
      <c r="J42" s="101">
        <v>13.87</v>
      </c>
      <c r="K42" s="8">
        <v>3</v>
      </c>
      <c r="L42" s="109">
        <f t="shared" si="1"/>
        <v>0</v>
      </c>
      <c r="M42" s="109">
        <f t="shared" si="2"/>
        <v>0</v>
      </c>
      <c r="N42" s="120"/>
      <c r="O42" s="119">
        <f t="shared" si="3"/>
        <v>0</v>
      </c>
      <c r="P42" s="120"/>
      <c r="Q42" s="120"/>
      <c r="R42" s="120"/>
      <c r="S42" s="13">
        <f t="shared" si="4"/>
        <v>3</v>
      </c>
      <c r="T42" s="14" t="str">
        <f t="shared" si="0"/>
        <v>OK</v>
      </c>
      <c r="U42" s="217"/>
      <c r="V42" s="197"/>
      <c r="W42" s="197"/>
      <c r="X42" s="204"/>
      <c r="Y42" s="204"/>
      <c r="Z42" s="197"/>
      <c r="AA42" s="197"/>
      <c r="AB42" s="197"/>
      <c r="AC42" s="197"/>
      <c r="AD42" s="30"/>
      <c r="AE42" s="30"/>
      <c r="AF42" s="30"/>
      <c r="AG42" s="31"/>
      <c r="AH42" s="31"/>
      <c r="AI42" s="31"/>
      <c r="AJ42" s="31"/>
      <c r="AK42" s="31"/>
      <c r="AL42" s="31"/>
    </row>
    <row r="43" spans="1:38" ht="39.950000000000003" customHeight="1" x14ac:dyDescent="0.25">
      <c r="A43" s="310"/>
      <c r="B43" s="312"/>
      <c r="C43" s="82">
        <v>76</v>
      </c>
      <c r="D43" s="83" t="s">
        <v>580</v>
      </c>
      <c r="E43" s="84" t="s">
        <v>523</v>
      </c>
      <c r="F43" s="85" t="s">
        <v>524</v>
      </c>
      <c r="G43" s="97">
        <v>3816046</v>
      </c>
      <c r="H43" s="238" t="s">
        <v>597</v>
      </c>
      <c r="I43" s="97">
        <v>33903016</v>
      </c>
      <c r="J43" s="101">
        <v>24.91</v>
      </c>
      <c r="K43" s="8"/>
      <c r="L43" s="109">
        <f t="shared" si="1"/>
        <v>0</v>
      </c>
      <c r="M43" s="109">
        <f t="shared" si="2"/>
        <v>0</v>
      </c>
      <c r="N43" s="120"/>
      <c r="O43" s="119">
        <f t="shared" si="3"/>
        <v>0</v>
      </c>
      <c r="P43" s="120"/>
      <c r="Q43" s="120"/>
      <c r="R43" s="120"/>
      <c r="S43" s="13">
        <f t="shared" si="4"/>
        <v>0</v>
      </c>
      <c r="T43" s="14" t="str">
        <f t="shared" si="0"/>
        <v>OK</v>
      </c>
      <c r="U43" s="217"/>
      <c r="V43" s="197"/>
      <c r="W43" s="197"/>
      <c r="X43" s="204"/>
      <c r="Y43" s="204"/>
      <c r="Z43" s="197"/>
      <c r="AA43" s="197"/>
      <c r="AB43" s="197"/>
      <c r="AC43" s="197"/>
      <c r="AD43" s="30"/>
      <c r="AE43" s="30"/>
      <c r="AF43" s="30"/>
      <c r="AG43" s="31"/>
      <c r="AH43" s="31"/>
      <c r="AI43" s="31"/>
      <c r="AJ43" s="31"/>
      <c r="AK43" s="31"/>
      <c r="AL43" s="31"/>
    </row>
    <row r="44" spans="1:38" ht="39.950000000000003" customHeight="1" x14ac:dyDescent="0.25">
      <c r="A44" s="310"/>
      <c r="B44" s="313"/>
      <c r="C44" s="82">
        <v>77</v>
      </c>
      <c r="D44" s="83" t="s">
        <v>581</v>
      </c>
      <c r="E44" s="84" t="s">
        <v>523</v>
      </c>
      <c r="F44" s="85" t="s">
        <v>525</v>
      </c>
      <c r="G44" s="97">
        <v>36021004</v>
      </c>
      <c r="H44" s="238" t="s">
        <v>597</v>
      </c>
      <c r="I44" s="97">
        <v>33903011</v>
      </c>
      <c r="J44" s="101">
        <v>27.94</v>
      </c>
      <c r="K44" s="8">
        <v>5</v>
      </c>
      <c r="L44" s="109">
        <f t="shared" si="1"/>
        <v>0</v>
      </c>
      <c r="M44" s="109">
        <f t="shared" si="2"/>
        <v>0</v>
      </c>
      <c r="N44" s="120"/>
      <c r="O44" s="119">
        <f t="shared" si="3"/>
        <v>1</v>
      </c>
      <c r="P44" s="120"/>
      <c r="Q44" s="120"/>
      <c r="R44" s="120"/>
      <c r="S44" s="13">
        <f t="shared" si="4"/>
        <v>5</v>
      </c>
      <c r="T44" s="14" t="str">
        <f t="shared" si="0"/>
        <v>OK</v>
      </c>
      <c r="U44" s="217"/>
      <c r="V44" s="197"/>
      <c r="W44" s="197"/>
      <c r="X44" s="204"/>
      <c r="Y44" s="204"/>
      <c r="Z44" s="197"/>
      <c r="AA44" s="197"/>
      <c r="AB44" s="197"/>
      <c r="AC44" s="197"/>
      <c r="AD44" s="30"/>
      <c r="AE44" s="30"/>
      <c r="AF44" s="30"/>
      <c r="AG44" s="31"/>
      <c r="AH44" s="31"/>
      <c r="AI44" s="31"/>
      <c r="AJ44" s="31"/>
      <c r="AK44" s="31"/>
      <c r="AL44" s="31"/>
    </row>
    <row r="45" spans="1:38" ht="39.950000000000003" customHeight="1" x14ac:dyDescent="0.25">
      <c r="A45" s="75">
        <v>24</v>
      </c>
      <c r="B45" s="76" t="s">
        <v>526</v>
      </c>
      <c r="C45" s="77">
        <v>78</v>
      </c>
      <c r="D45" s="96" t="s">
        <v>582</v>
      </c>
      <c r="E45" s="68" t="s">
        <v>527</v>
      </c>
      <c r="F45" s="46" t="s">
        <v>522</v>
      </c>
      <c r="G45" s="54" t="s">
        <v>610</v>
      </c>
      <c r="H45" s="38" t="s">
        <v>597</v>
      </c>
      <c r="I45" s="54">
        <v>33903017</v>
      </c>
      <c r="J45" s="100">
        <v>250</v>
      </c>
      <c r="K45" s="8"/>
      <c r="L45" s="109">
        <f t="shared" si="1"/>
        <v>0</v>
      </c>
      <c r="M45" s="109">
        <f t="shared" si="2"/>
        <v>0</v>
      </c>
      <c r="N45" s="120"/>
      <c r="O45" s="119">
        <f t="shared" si="3"/>
        <v>0</v>
      </c>
      <c r="P45" s="120"/>
      <c r="Q45" s="120"/>
      <c r="R45" s="120"/>
      <c r="S45" s="13">
        <f t="shared" si="4"/>
        <v>0</v>
      </c>
      <c r="T45" s="14" t="str">
        <f t="shared" si="0"/>
        <v>OK</v>
      </c>
      <c r="U45" s="217"/>
      <c r="V45" s="197"/>
      <c r="W45" s="197"/>
      <c r="X45" s="204"/>
      <c r="Y45" s="204"/>
      <c r="Z45" s="197"/>
      <c r="AA45" s="197"/>
      <c r="AB45" s="197"/>
      <c r="AC45" s="197"/>
      <c r="AD45" s="30"/>
      <c r="AE45" s="30"/>
      <c r="AF45" s="30"/>
      <c r="AG45" s="31"/>
      <c r="AH45" s="31"/>
      <c r="AI45" s="31"/>
      <c r="AJ45" s="31"/>
      <c r="AK45" s="31"/>
      <c r="AL45" s="31"/>
    </row>
    <row r="46" spans="1:38" ht="39.950000000000003" customHeight="1" x14ac:dyDescent="0.25">
      <c r="A46" s="309">
        <v>30</v>
      </c>
      <c r="B46" s="311" t="s">
        <v>528</v>
      </c>
      <c r="C46" s="82">
        <v>84</v>
      </c>
      <c r="D46" s="92" t="s">
        <v>583</v>
      </c>
      <c r="E46" s="91" t="s">
        <v>529</v>
      </c>
      <c r="F46" s="85" t="s">
        <v>530</v>
      </c>
      <c r="G46" s="97" t="s">
        <v>611</v>
      </c>
      <c r="H46" s="238" t="s">
        <v>597</v>
      </c>
      <c r="I46" s="97">
        <v>33903017</v>
      </c>
      <c r="J46" s="101">
        <v>1357.6</v>
      </c>
      <c r="K46" s="8"/>
      <c r="L46" s="109">
        <f t="shared" si="1"/>
        <v>0</v>
      </c>
      <c r="M46" s="109">
        <f t="shared" si="2"/>
        <v>0</v>
      </c>
      <c r="N46" s="120"/>
      <c r="O46" s="119">
        <f t="shared" si="3"/>
        <v>0</v>
      </c>
      <c r="P46" s="120"/>
      <c r="Q46" s="120"/>
      <c r="R46" s="120"/>
      <c r="S46" s="13">
        <f t="shared" si="4"/>
        <v>0</v>
      </c>
      <c r="T46" s="14" t="str">
        <f t="shared" si="0"/>
        <v>OK</v>
      </c>
      <c r="U46" s="217"/>
      <c r="V46" s="197"/>
      <c r="W46" s="197"/>
      <c r="X46" s="204"/>
      <c r="Y46" s="204"/>
      <c r="Z46" s="197"/>
      <c r="AA46" s="197"/>
      <c r="AB46" s="197"/>
      <c r="AC46" s="197"/>
      <c r="AD46" s="30"/>
      <c r="AE46" s="30"/>
      <c r="AF46" s="30"/>
      <c r="AG46" s="31"/>
      <c r="AH46" s="31"/>
      <c r="AI46" s="31"/>
      <c r="AJ46" s="31"/>
      <c r="AK46" s="31"/>
      <c r="AL46" s="31"/>
    </row>
    <row r="47" spans="1:38" ht="39.950000000000003" customHeight="1" x14ac:dyDescent="0.25">
      <c r="A47" s="310"/>
      <c r="B47" s="312"/>
      <c r="C47" s="82">
        <v>85</v>
      </c>
      <c r="D47" s="92" t="s">
        <v>584</v>
      </c>
      <c r="E47" s="91" t="s">
        <v>529</v>
      </c>
      <c r="F47" s="85" t="s">
        <v>530</v>
      </c>
      <c r="G47" s="97" t="s">
        <v>611</v>
      </c>
      <c r="H47" s="238" t="s">
        <v>597</v>
      </c>
      <c r="I47" s="97">
        <v>33903017</v>
      </c>
      <c r="J47" s="101">
        <v>1413.46</v>
      </c>
      <c r="K47" s="8"/>
      <c r="L47" s="109">
        <f t="shared" si="1"/>
        <v>0</v>
      </c>
      <c r="M47" s="109">
        <f t="shared" si="2"/>
        <v>0</v>
      </c>
      <c r="N47" s="120"/>
      <c r="O47" s="119">
        <f t="shared" si="3"/>
        <v>0</v>
      </c>
      <c r="P47" s="120"/>
      <c r="Q47" s="120"/>
      <c r="R47" s="120"/>
      <c r="S47" s="13">
        <f t="shared" si="4"/>
        <v>0</v>
      </c>
      <c r="T47" s="14" t="str">
        <f t="shared" si="0"/>
        <v>OK</v>
      </c>
      <c r="U47" s="217"/>
      <c r="V47" s="197"/>
      <c r="W47" s="197"/>
      <c r="X47" s="204"/>
      <c r="Y47" s="204"/>
      <c r="Z47" s="197"/>
      <c r="AA47" s="197"/>
      <c r="AB47" s="197"/>
      <c r="AC47" s="197"/>
      <c r="AD47" s="30"/>
      <c r="AE47" s="30"/>
      <c r="AF47" s="30"/>
      <c r="AG47" s="31"/>
      <c r="AH47" s="31"/>
      <c r="AI47" s="31"/>
      <c r="AJ47" s="31"/>
      <c r="AK47" s="31"/>
      <c r="AL47" s="31"/>
    </row>
    <row r="48" spans="1:38" ht="39.950000000000003" customHeight="1" x14ac:dyDescent="0.25">
      <c r="A48" s="310"/>
      <c r="B48" s="312"/>
      <c r="C48" s="82">
        <v>86</v>
      </c>
      <c r="D48" s="92" t="s">
        <v>585</v>
      </c>
      <c r="E48" s="91" t="s">
        <v>529</v>
      </c>
      <c r="F48" s="85" t="s">
        <v>530</v>
      </c>
      <c r="G48" s="97" t="s">
        <v>611</v>
      </c>
      <c r="H48" s="238" t="s">
        <v>597</v>
      </c>
      <c r="I48" s="97">
        <v>33903017</v>
      </c>
      <c r="J48" s="101">
        <v>1452.36</v>
      </c>
      <c r="K48" s="8"/>
      <c r="L48" s="109">
        <f t="shared" si="1"/>
        <v>0</v>
      </c>
      <c r="M48" s="109">
        <f t="shared" si="2"/>
        <v>0</v>
      </c>
      <c r="N48" s="120"/>
      <c r="O48" s="119">
        <f t="shared" si="3"/>
        <v>0</v>
      </c>
      <c r="P48" s="120"/>
      <c r="Q48" s="120"/>
      <c r="R48" s="120"/>
      <c r="S48" s="13">
        <f t="shared" si="4"/>
        <v>0</v>
      </c>
      <c r="T48" s="14" t="str">
        <f t="shared" si="0"/>
        <v>OK</v>
      </c>
      <c r="U48" s="217"/>
      <c r="V48" s="197"/>
      <c r="W48" s="197"/>
      <c r="X48" s="204"/>
      <c r="Y48" s="204"/>
      <c r="Z48" s="197"/>
      <c r="AA48" s="197"/>
      <c r="AB48" s="197"/>
      <c r="AC48" s="197"/>
      <c r="AD48" s="30"/>
      <c r="AE48" s="30"/>
      <c r="AF48" s="30"/>
      <c r="AG48" s="31"/>
      <c r="AH48" s="31"/>
      <c r="AI48" s="31"/>
      <c r="AJ48" s="31"/>
      <c r="AK48" s="31"/>
      <c r="AL48" s="31"/>
    </row>
    <row r="49" spans="1:38" ht="39.950000000000003" customHeight="1" x14ac:dyDescent="0.25">
      <c r="A49" s="310"/>
      <c r="B49" s="313"/>
      <c r="C49" s="82">
        <v>87</v>
      </c>
      <c r="D49" s="92" t="s">
        <v>586</v>
      </c>
      <c r="E49" s="91" t="s">
        <v>529</v>
      </c>
      <c r="F49" s="85" t="s">
        <v>530</v>
      </c>
      <c r="G49" s="97" t="s">
        <v>611</v>
      </c>
      <c r="H49" s="238" t="s">
        <v>597</v>
      </c>
      <c r="I49" s="97">
        <v>33903017</v>
      </c>
      <c r="J49" s="101">
        <v>1462.34</v>
      </c>
      <c r="K49" s="8"/>
      <c r="L49" s="109">
        <f t="shared" si="1"/>
        <v>0</v>
      </c>
      <c r="M49" s="109">
        <f t="shared" si="2"/>
        <v>0</v>
      </c>
      <c r="N49" s="120"/>
      <c r="O49" s="119">
        <f t="shared" si="3"/>
        <v>0</v>
      </c>
      <c r="P49" s="120"/>
      <c r="Q49" s="120"/>
      <c r="R49" s="120"/>
      <c r="S49" s="13">
        <f t="shared" si="4"/>
        <v>0</v>
      </c>
      <c r="T49" s="14" t="str">
        <f t="shared" si="0"/>
        <v>OK</v>
      </c>
      <c r="U49" s="217"/>
      <c r="V49" s="197"/>
      <c r="W49" s="197"/>
      <c r="X49" s="204"/>
      <c r="Y49" s="204"/>
      <c r="Z49" s="197"/>
      <c r="AA49" s="197"/>
      <c r="AB49" s="197"/>
      <c r="AC49" s="197"/>
      <c r="AD49" s="30"/>
      <c r="AE49" s="30"/>
      <c r="AF49" s="30"/>
      <c r="AG49" s="31"/>
      <c r="AH49" s="31"/>
      <c r="AI49" s="31"/>
      <c r="AJ49" s="31"/>
      <c r="AK49" s="31"/>
      <c r="AL49" s="31"/>
    </row>
    <row r="50" spans="1:38" ht="39.950000000000003" customHeight="1" x14ac:dyDescent="0.25">
      <c r="A50" s="305">
        <v>32</v>
      </c>
      <c r="B50" s="307" t="s">
        <v>532</v>
      </c>
      <c r="C50" s="77">
        <v>89</v>
      </c>
      <c r="D50" s="95" t="s">
        <v>587</v>
      </c>
      <c r="E50" s="94" t="s">
        <v>533</v>
      </c>
      <c r="F50" s="46" t="s">
        <v>531</v>
      </c>
      <c r="G50" s="54" t="s">
        <v>612</v>
      </c>
      <c r="H50" s="38" t="s">
        <v>597</v>
      </c>
      <c r="I50" s="54">
        <v>33903041</v>
      </c>
      <c r="J50" s="100">
        <v>68.25</v>
      </c>
      <c r="K50" s="8"/>
      <c r="L50" s="109">
        <f t="shared" si="1"/>
        <v>0</v>
      </c>
      <c r="M50" s="109">
        <f t="shared" si="2"/>
        <v>0</v>
      </c>
      <c r="N50" s="120"/>
      <c r="O50" s="119">
        <f t="shared" si="3"/>
        <v>0</v>
      </c>
      <c r="P50" s="120"/>
      <c r="Q50" s="120"/>
      <c r="R50" s="120"/>
      <c r="S50" s="13">
        <f t="shared" si="4"/>
        <v>0</v>
      </c>
      <c r="T50" s="14" t="str">
        <f t="shared" si="0"/>
        <v>OK</v>
      </c>
      <c r="U50" s="217"/>
      <c r="V50" s="197"/>
      <c r="W50" s="197"/>
      <c r="X50" s="204"/>
      <c r="Y50" s="204"/>
      <c r="Z50" s="197"/>
      <c r="AA50" s="197"/>
      <c r="AB50" s="197"/>
      <c r="AC50" s="197"/>
      <c r="AD50" s="30"/>
      <c r="AE50" s="30"/>
      <c r="AF50" s="30"/>
      <c r="AG50" s="31"/>
      <c r="AH50" s="31"/>
      <c r="AI50" s="31"/>
      <c r="AJ50" s="31"/>
      <c r="AK50" s="31"/>
      <c r="AL50" s="31"/>
    </row>
    <row r="51" spans="1:38" ht="39.950000000000003" customHeight="1" x14ac:dyDescent="0.25">
      <c r="A51" s="315"/>
      <c r="B51" s="314"/>
      <c r="C51" s="77">
        <v>90</v>
      </c>
      <c r="D51" s="95" t="s">
        <v>588</v>
      </c>
      <c r="E51" s="94" t="s">
        <v>534</v>
      </c>
      <c r="F51" s="46" t="s">
        <v>531</v>
      </c>
      <c r="G51" s="54" t="s">
        <v>612</v>
      </c>
      <c r="H51" s="38" t="s">
        <v>597</v>
      </c>
      <c r="I51" s="54">
        <v>33903041</v>
      </c>
      <c r="J51" s="100">
        <v>72.45</v>
      </c>
      <c r="K51" s="8"/>
      <c r="L51" s="109">
        <f t="shared" si="1"/>
        <v>0</v>
      </c>
      <c r="M51" s="109">
        <f t="shared" si="2"/>
        <v>0</v>
      </c>
      <c r="N51" s="120"/>
      <c r="O51" s="119">
        <f t="shared" si="3"/>
        <v>0</v>
      </c>
      <c r="P51" s="120"/>
      <c r="Q51" s="120"/>
      <c r="R51" s="120"/>
      <c r="S51" s="13">
        <f t="shared" si="4"/>
        <v>0</v>
      </c>
      <c r="T51" s="14" t="str">
        <f t="shared" si="0"/>
        <v>OK</v>
      </c>
      <c r="U51" s="217"/>
      <c r="V51" s="197"/>
      <c r="W51" s="197"/>
      <c r="X51" s="204"/>
      <c r="Y51" s="204"/>
      <c r="Z51" s="197"/>
      <c r="AA51" s="197"/>
      <c r="AB51" s="197"/>
      <c r="AC51" s="197"/>
      <c r="AD51" s="30"/>
      <c r="AE51" s="30"/>
      <c r="AF51" s="30"/>
      <c r="AG51" s="31"/>
      <c r="AH51" s="31"/>
      <c r="AI51" s="31"/>
      <c r="AJ51" s="31"/>
      <c r="AK51" s="31"/>
      <c r="AL51" s="31"/>
    </row>
    <row r="52" spans="1:38" ht="39.950000000000003" customHeight="1" x14ac:dyDescent="0.25">
      <c r="A52" s="315"/>
      <c r="B52" s="314"/>
      <c r="C52" s="77">
        <v>91</v>
      </c>
      <c r="D52" s="95" t="s">
        <v>589</v>
      </c>
      <c r="E52" s="94" t="s">
        <v>535</v>
      </c>
      <c r="F52" s="46" t="s">
        <v>531</v>
      </c>
      <c r="G52" s="54" t="s">
        <v>612</v>
      </c>
      <c r="H52" s="38" t="s">
        <v>597</v>
      </c>
      <c r="I52" s="54">
        <v>33903041</v>
      </c>
      <c r="J52" s="100">
        <v>71.400000000000006</v>
      </c>
      <c r="K52" s="8"/>
      <c r="L52" s="109">
        <f t="shared" si="1"/>
        <v>0</v>
      </c>
      <c r="M52" s="109">
        <f t="shared" si="2"/>
        <v>0</v>
      </c>
      <c r="N52" s="120"/>
      <c r="O52" s="119">
        <f t="shared" si="3"/>
        <v>0</v>
      </c>
      <c r="P52" s="120"/>
      <c r="Q52" s="120"/>
      <c r="R52" s="120"/>
      <c r="S52" s="13">
        <f t="shared" si="4"/>
        <v>0</v>
      </c>
      <c r="T52" s="14" t="str">
        <f t="shared" si="0"/>
        <v>OK</v>
      </c>
      <c r="U52" s="217"/>
      <c r="V52" s="197"/>
      <c r="W52" s="197"/>
      <c r="X52" s="204"/>
      <c r="Y52" s="204"/>
      <c r="Z52" s="197"/>
      <c r="AA52" s="197"/>
      <c r="AB52" s="197"/>
      <c r="AC52" s="197"/>
      <c r="AD52" s="30"/>
      <c r="AE52" s="30"/>
      <c r="AF52" s="30"/>
      <c r="AG52" s="31"/>
      <c r="AH52" s="31"/>
      <c r="AI52" s="31"/>
      <c r="AJ52" s="31"/>
      <c r="AK52" s="31"/>
      <c r="AL52" s="31"/>
    </row>
    <row r="53" spans="1:38" ht="39.950000000000003" customHeight="1" x14ac:dyDescent="0.25">
      <c r="A53" s="315"/>
      <c r="B53" s="314"/>
      <c r="C53" s="77">
        <v>92</v>
      </c>
      <c r="D53" s="95" t="s">
        <v>590</v>
      </c>
      <c r="E53" s="94" t="s">
        <v>536</v>
      </c>
      <c r="F53" s="46" t="s">
        <v>531</v>
      </c>
      <c r="G53" s="54" t="s">
        <v>612</v>
      </c>
      <c r="H53" s="38" t="s">
        <v>597</v>
      </c>
      <c r="I53" s="54">
        <v>33903041</v>
      </c>
      <c r="J53" s="100">
        <v>99.75</v>
      </c>
      <c r="K53" s="8"/>
      <c r="L53" s="109">
        <f t="shared" si="1"/>
        <v>0</v>
      </c>
      <c r="M53" s="109">
        <f t="shared" si="2"/>
        <v>0</v>
      </c>
      <c r="N53" s="120"/>
      <c r="O53" s="119">
        <f t="shared" si="3"/>
        <v>0</v>
      </c>
      <c r="P53" s="120"/>
      <c r="Q53" s="120"/>
      <c r="R53" s="120"/>
      <c r="S53" s="13">
        <f t="shared" si="4"/>
        <v>0</v>
      </c>
      <c r="T53" s="14" t="str">
        <f t="shared" si="0"/>
        <v>OK</v>
      </c>
      <c r="U53" s="217"/>
      <c r="V53" s="197"/>
      <c r="W53" s="197"/>
      <c r="X53" s="204"/>
      <c r="Y53" s="204"/>
      <c r="Z53" s="197"/>
      <c r="AA53" s="197"/>
      <c r="AB53" s="197"/>
      <c r="AC53" s="197"/>
      <c r="AD53" s="30"/>
      <c r="AE53" s="30"/>
      <c r="AF53" s="30"/>
      <c r="AG53" s="31"/>
      <c r="AH53" s="31"/>
      <c r="AI53" s="31"/>
      <c r="AJ53" s="31"/>
      <c r="AK53" s="31"/>
      <c r="AL53" s="31"/>
    </row>
    <row r="54" spans="1:38" ht="39.950000000000003" customHeight="1" x14ac:dyDescent="0.25">
      <c r="A54" s="315"/>
      <c r="B54" s="314"/>
      <c r="C54" s="77">
        <v>93</v>
      </c>
      <c r="D54" s="95" t="s">
        <v>591</v>
      </c>
      <c r="E54" s="94" t="s">
        <v>537</v>
      </c>
      <c r="F54" s="46" t="s">
        <v>531</v>
      </c>
      <c r="G54" s="54" t="s">
        <v>612</v>
      </c>
      <c r="H54" s="38" t="s">
        <v>597</v>
      </c>
      <c r="I54" s="54">
        <v>33903041</v>
      </c>
      <c r="J54" s="100">
        <v>136.5</v>
      </c>
      <c r="K54" s="8"/>
      <c r="L54" s="109">
        <f t="shared" si="1"/>
        <v>0</v>
      </c>
      <c r="M54" s="109">
        <f t="shared" si="2"/>
        <v>0</v>
      </c>
      <c r="N54" s="120"/>
      <c r="O54" s="119">
        <f t="shared" si="3"/>
        <v>0</v>
      </c>
      <c r="P54" s="120"/>
      <c r="Q54" s="120"/>
      <c r="R54" s="120"/>
      <c r="S54" s="13">
        <f t="shared" si="4"/>
        <v>0</v>
      </c>
      <c r="T54" s="14" t="str">
        <f t="shared" si="0"/>
        <v>OK</v>
      </c>
      <c r="U54" s="217"/>
      <c r="V54" s="197"/>
      <c r="W54" s="197"/>
      <c r="X54" s="204"/>
      <c r="Y54" s="204"/>
      <c r="Z54" s="197"/>
      <c r="AA54" s="197"/>
      <c r="AB54" s="197"/>
      <c r="AC54" s="197"/>
      <c r="AD54" s="30"/>
      <c r="AE54" s="30"/>
      <c r="AF54" s="30"/>
      <c r="AG54" s="31"/>
      <c r="AH54" s="31"/>
      <c r="AI54" s="31"/>
      <c r="AJ54" s="31"/>
      <c r="AK54" s="31"/>
      <c r="AL54" s="31"/>
    </row>
    <row r="55" spans="1:38" ht="39.950000000000003" customHeight="1" x14ac:dyDescent="0.25">
      <c r="A55" s="315"/>
      <c r="B55" s="314"/>
      <c r="C55" s="77">
        <v>94</v>
      </c>
      <c r="D55" s="95" t="s">
        <v>592</v>
      </c>
      <c r="E55" s="94" t="s">
        <v>534</v>
      </c>
      <c r="F55" s="46" t="s">
        <v>531</v>
      </c>
      <c r="G55" s="54" t="s">
        <v>612</v>
      </c>
      <c r="H55" s="38" t="s">
        <v>597</v>
      </c>
      <c r="I55" s="54">
        <v>33903041</v>
      </c>
      <c r="J55" s="100">
        <v>72.45</v>
      </c>
      <c r="K55" s="8"/>
      <c r="L55" s="109">
        <f t="shared" si="1"/>
        <v>0</v>
      </c>
      <c r="M55" s="109">
        <f t="shared" si="2"/>
        <v>0</v>
      </c>
      <c r="N55" s="120"/>
      <c r="O55" s="119">
        <f t="shared" si="3"/>
        <v>0</v>
      </c>
      <c r="P55" s="120"/>
      <c r="Q55" s="120"/>
      <c r="R55" s="120"/>
      <c r="S55" s="13">
        <f t="shared" si="4"/>
        <v>0</v>
      </c>
      <c r="T55" s="14" t="str">
        <f t="shared" si="0"/>
        <v>OK</v>
      </c>
      <c r="U55" s="217"/>
      <c r="V55" s="197"/>
      <c r="W55" s="197"/>
      <c r="X55" s="204"/>
      <c r="Y55" s="204"/>
      <c r="Z55" s="197"/>
      <c r="AA55" s="197"/>
      <c r="AB55" s="197"/>
      <c r="AC55" s="197"/>
      <c r="AD55" s="30"/>
      <c r="AE55" s="30"/>
      <c r="AF55" s="30"/>
      <c r="AG55" s="31"/>
      <c r="AH55" s="31"/>
      <c r="AI55" s="31"/>
      <c r="AJ55" s="31"/>
      <c r="AK55" s="31"/>
      <c r="AL55" s="31"/>
    </row>
    <row r="56" spans="1:38" ht="39.950000000000003" customHeight="1" x14ac:dyDescent="0.25">
      <c r="A56" s="315"/>
      <c r="B56" s="314"/>
      <c r="C56" s="77">
        <v>95</v>
      </c>
      <c r="D56" s="95" t="s">
        <v>593</v>
      </c>
      <c r="E56" s="94" t="s">
        <v>535</v>
      </c>
      <c r="F56" s="46" t="s">
        <v>531</v>
      </c>
      <c r="G56" s="54" t="s">
        <v>612</v>
      </c>
      <c r="H56" s="38" t="s">
        <v>597</v>
      </c>
      <c r="I56" s="54">
        <v>33903041</v>
      </c>
      <c r="J56" s="100">
        <v>71.400000000000006</v>
      </c>
      <c r="K56" s="8"/>
      <c r="L56" s="109">
        <f t="shared" si="1"/>
        <v>0</v>
      </c>
      <c r="M56" s="109">
        <f t="shared" si="2"/>
        <v>0</v>
      </c>
      <c r="N56" s="120"/>
      <c r="O56" s="119">
        <f t="shared" si="3"/>
        <v>0</v>
      </c>
      <c r="P56" s="120"/>
      <c r="Q56" s="120"/>
      <c r="R56" s="120"/>
      <c r="S56" s="13">
        <f t="shared" si="4"/>
        <v>0</v>
      </c>
      <c r="T56" s="14" t="str">
        <f t="shared" si="0"/>
        <v>OK</v>
      </c>
      <c r="U56" s="217"/>
      <c r="V56" s="197"/>
      <c r="W56" s="197"/>
      <c r="X56" s="204"/>
      <c r="Y56" s="204"/>
      <c r="Z56" s="197"/>
      <c r="AA56" s="197"/>
      <c r="AB56" s="197"/>
      <c r="AC56" s="197"/>
      <c r="AD56" s="30"/>
      <c r="AE56" s="30"/>
      <c r="AF56" s="30"/>
      <c r="AG56" s="31"/>
      <c r="AH56" s="31"/>
      <c r="AI56" s="31"/>
      <c r="AJ56" s="31"/>
      <c r="AK56" s="31"/>
      <c r="AL56" s="31"/>
    </row>
    <row r="57" spans="1:38" ht="39.950000000000003" customHeight="1" x14ac:dyDescent="0.25">
      <c r="A57" s="315"/>
      <c r="B57" s="308"/>
      <c r="C57" s="77">
        <v>96</v>
      </c>
      <c r="D57" s="67" t="s">
        <v>594</v>
      </c>
      <c r="E57" s="68" t="s">
        <v>537</v>
      </c>
      <c r="F57" s="46" t="s">
        <v>531</v>
      </c>
      <c r="G57" s="54" t="s">
        <v>612</v>
      </c>
      <c r="H57" s="38" t="s">
        <v>597</v>
      </c>
      <c r="I57" s="54">
        <v>33903041</v>
      </c>
      <c r="J57" s="100">
        <v>136.5</v>
      </c>
      <c r="K57" s="8"/>
      <c r="L57" s="109">
        <f t="shared" si="1"/>
        <v>0</v>
      </c>
      <c r="M57" s="109">
        <f t="shared" si="2"/>
        <v>0</v>
      </c>
      <c r="N57" s="120"/>
      <c r="O57" s="119">
        <f t="shared" si="3"/>
        <v>0</v>
      </c>
      <c r="P57" s="120"/>
      <c r="Q57" s="120"/>
      <c r="R57" s="120"/>
      <c r="S57" s="13">
        <f t="shared" si="4"/>
        <v>0</v>
      </c>
      <c r="T57" s="14" t="str">
        <f t="shared" si="0"/>
        <v>OK</v>
      </c>
      <c r="U57" s="217"/>
      <c r="V57" s="197"/>
      <c r="W57" s="197"/>
      <c r="X57" s="204"/>
      <c r="Y57" s="204"/>
      <c r="Z57" s="197"/>
      <c r="AA57" s="197"/>
      <c r="AB57" s="197"/>
      <c r="AC57" s="197"/>
      <c r="AD57" s="30"/>
      <c r="AE57" s="30"/>
      <c r="AF57" s="30"/>
      <c r="AG57" s="31"/>
      <c r="AH57" s="31"/>
      <c r="AI57" s="31"/>
      <c r="AJ57" s="31"/>
      <c r="AK57" s="31"/>
      <c r="AL57" s="31"/>
    </row>
    <row r="58" spans="1:38" ht="39.950000000000003" customHeight="1" x14ac:dyDescent="0.25">
      <c r="A58" s="80">
        <v>36</v>
      </c>
      <c r="B58" s="81" t="s">
        <v>538</v>
      </c>
      <c r="C58" s="82">
        <v>101</v>
      </c>
      <c r="D58" s="86" t="s">
        <v>595</v>
      </c>
      <c r="E58" s="87" t="s">
        <v>539</v>
      </c>
      <c r="F58" s="85" t="s">
        <v>540</v>
      </c>
      <c r="G58" s="97" t="s">
        <v>613</v>
      </c>
      <c r="H58" s="238" t="s">
        <v>597</v>
      </c>
      <c r="I58" s="97">
        <v>33903035</v>
      </c>
      <c r="J58" s="101">
        <v>204.7</v>
      </c>
      <c r="K58" s="8"/>
      <c r="L58" s="109">
        <f t="shared" si="1"/>
        <v>0</v>
      </c>
      <c r="M58" s="109">
        <f t="shared" si="2"/>
        <v>0</v>
      </c>
      <c r="N58" s="120"/>
      <c r="O58" s="119">
        <f t="shared" si="3"/>
        <v>0</v>
      </c>
      <c r="P58" s="120"/>
      <c r="Q58" s="120"/>
      <c r="R58" s="120"/>
      <c r="S58" s="13">
        <f t="shared" si="4"/>
        <v>0</v>
      </c>
      <c r="T58" s="14" t="str">
        <f t="shared" si="0"/>
        <v>OK</v>
      </c>
      <c r="U58" s="217"/>
      <c r="V58" s="197"/>
      <c r="W58" s="197"/>
      <c r="X58" s="204"/>
      <c r="Y58" s="204"/>
      <c r="Z58" s="197"/>
      <c r="AA58" s="197"/>
      <c r="AB58" s="197"/>
      <c r="AC58" s="197"/>
      <c r="AD58" s="30"/>
      <c r="AE58" s="30"/>
      <c r="AF58" s="30"/>
      <c r="AG58" s="31"/>
      <c r="AH58" s="31"/>
      <c r="AI58" s="31"/>
      <c r="AJ58" s="31"/>
      <c r="AK58" s="31"/>
      <c r="AL58" s="31"/>
    </row>
    <row r="59" spans="1:38" ht="39.950000000000003" customHeight="1" x14ac:dyDescent="0.25">
      <c r="K59" s="4">
        <f>SUM(K4:K58)</f>
        <v>433</v>
      </c>
      <c r="S59" s="16">
        <f>SUM(S4:S58)</f>
        <v>251</v>
      </c>
      <c r="U59" s="210">
        <f>SUMPRODUCT($J$4:$J$58,U4:U58)</f>
        <v>5284.2</v>
      </c>
      <c r="V59" s="210">
        <f t="shared" ref="V59:AC59" si="5">SUMPRODUCT($J$4:$J$58,V4:V58)</f>
        <v>5430.9</v>
      </c>
      <c r="W59" s="210">
        <f t="shared" si="5"/>
        <v>5543.58</v>
      </c>
      <c r="X59" s="210">
        <f t="shared" si="5"/>
        <v>1413.24</v>
      </c>
      <c r="Y59" s="210">
        <f t="shared" si="5"/>
        <v>652.70000000000005</v>
      </c>
      <c r="Z59" s="210">
        <f t="shared" si="5"/>
        <v>1863.75</v>
      </c>
      <c r="AA59" s="210">
        <f t="shared" si="5"/>
        <v>3297.56</v>
      </c>
      <c r="AB59" s="210">
        <f t="shared" si="5"/>
        <v>13773.2</v>
      </c>
      <c r="AC59" s="210">
        <f t="shared" si="5"/>
        <v>7100.9</v>
      </c>
      <c r="AD59" s="210">
        <f t="shared" ref="AD59:AL59" si="6">SUMPRODUCT($J$4:$J$58,AD4:AD58)</f>
        <v>0</v>
      </c>
      <c r="AE59" s="210">
        <f t="shared" si="6"/>
        <v>0</v>
      </c>
      <c r="AF59" s="210">
        <f t="shared" si="6"/>
        <v>0</v>
      </c>
      <c r="AG59" s="210">
        <f t="shared" si="6"/>
        <v>0</v>
      </c>
      <c r="AH59" s="210">
        <f t="shared" si="6"/>
        <v>0</v>
      </c>
      <c r="AI59" s="210">
        <f t="shared" si="6"/>
        <v>0</v>
      </c>
      <c r="AJ59" s="210">
        <f t="shared" si="6"/>
        <v>0</v>
      </c>
      <c r="AK59" s="210">
        <f t="shared" si="6"/>
        <v>0</v>
      </c>
      <c r="AL59" s="210">
        <f t="shared" si="6"/>
        <v>0</v>
      </c>
    </row>
    <row r="60" spans="1:38" ht="39.950000000000003" customHeight="1" x14ac:dyDescent="0.25">
      <c r="K60" s="160">
        <f>SUMPRODUCT($J$4:$J$58,K4:K58)</f>
        <v>136822.90999999997</v>
      </c>
      <c r="L60" s="160">
        <f t="shared" ref="L60:M60" si="7">SUMPRODUCT($J$4:$J$58,L4:L58)</f>
        <v>44360.03</v>
      </c>
      <c r="M60" s="160">
        <f t="shared" si="7"/>
        <v>44360.03</v>
      </c>
      <c r="U60" s="201"/>
      <c r="V60" s="201"/>
      <c r="W60" s="201"/>
      <c r="X60" s="201"/>
      <c r="Y60" s="201"/>
      <c r="Z60" s="201"/>
      <c r="AA60" s="201"/>
      <c r="AB60" s="201"/>
      <c r="AC60" s="201"/>
    </row>
    <row r="61" spans="1:38" ht="39.950000000000003" customHeight="1" x14ac:dyDescent="0.25">
      <c r="U61" s="201"/>
      <c r="V61" s="201"/>
      <c r="W61" s="201"/>
      <c r="X61" s="201"/>
      <c r="Y61" s="201"/>
      <c r="Z61" s="201"/>
      <c r="AA61" s="201"/>
      <c r="AB61" s="201"/>
      <c r="AC61" s="201"/>
    </row>
    <row r="62" spans="1:38" ht="39.950000000000003" customHeight="1" x14ac:dyDescent="0.25">
      <c r="U62" s="201"/>
      <c r="V62" s="201"/>
      <c r="W62" s="201"/>
      <c r="X62" s="201"/>
      <c r="Y62" s="201"/>
      <c r="Z62" s="201"/>
      <c r="AA62" s="201"/>
      <c r="AB62" s="201"/>
      <c r="AC62" s="201"/>
    </row>
    <row r="63" spans="1:38" ht="39.950000000000003" customHeight="1" x14ac:dyDescent="0.25">
      <c r="U63" s="201"/>
      <c r="V63" s="201"/>
      <c r="W63" s="201"/>
      <c r="X63" s="201"/>
      <c r="Y63" s="201"/>
      <c r="Z63" s="201"/>
      <c r="AA63" s="201"/>
      <c r="AB63" s="201"/>
      <c r="AC63" s="201"/>
    </row>
    <row r="64" spans="1:38" ht="39.950000000000003" customHeight="1" x14ac:dyDescent="0.25">
      <c r="U64" s="201"/>
      <c r="V64" s="201"/>
      <c r="W64" s="201"/>
      <c r="X64" s="201"/>
      <c r="Y64" s="201"/>
      <c r="Z64" s="201"/>
      <c r="AA64" s="201"/>
      <c r="AB64" s="201"/>
      <c r="AC64" s="201"/>
    </row>
    <row r="65" spans="21:29" ht="39.950000000000003" customHeight="1" x14ac:dyDescent="0.25">
      <c r="U65" s="201"/>
      <c r="V65" s="201"/>
      <c r="W65" s="201"/>
      <c r="X65" s="201"/>
      <c r="Y65" s="201"/>
      <c r="Z65" s="201"/>
      <c r="AA65" s="201"/>
      <c r="AB65" s="201"/>
      <c r="AC65" s="201"/>
    </row>
    <row r="66" spans="21:29" ht="39.950000000000003" customHeight="1" x14ac:dyDescent="0.25">
      <c r="U66" s="201"/>
      <c r="V66" s="201"/>
      <c r="W66" s="201"/>
      <c r="X66" s="201"/>
      <c r="Y66" s="201"/>
      <c r="Z66" s="201"/>
      <c r="AA66" s="201"/>
      <c r="AB66" s="201"/>
      <c r="AC66" s="201"/>
    </row>
    <row r="67" spans="21:29" ht="39.950000000000003" customHeight="1" x14ac:dyDescent="0.25">
      <c r="U67" s="201"/>
      <c r="V67" s="201"/>
      <c r="W67" s="201"/>
      <c r="X67" s="201"/>
      <c r="Y67" s="201"/>
      <c r="Z67" s="201"/>
      <c r="AA67" s="201"/>
      <c r="AB67" s="201"/>
      <c r="AC67" s="201"/>
    </row>
    <row r="68" spans="21:29" ht="39.950000000000003" customHeight="1" x14ac:dyDescent="0.25">
      <c r="U68" s="201"/>
      <c r="V68" s="201"/>
      <c r="W68" s="201"/>
      <c r="X68" s="201"/>
      <c r="Y68" s="201"/>
      <c r="Z68" s="201"/>
      <c r="AA68" s="201"/>
      <c r="AB68" s="201"/>
      <c r="AC68" s="201"/>
    </row>
    <row r="69" spans="21:29" ht="39.950000000000003" customHeight="1" x14ac:dyDescent="0.25">
      <c r="U69" s="201"/>
      <c r="V69" s="201"/>
      <c r="W69" s="201"/>
      <c r="X69" s="201"/>
      <c r="Y69" s="201"/>
      <c r="Z69" s="201"/>
      <c r="AA69" s="201"/>
      <c r="AB69" s="201"/>
      <c r="AC69" s="201"/>
    </row>
    <row r="70" spans="21:29" ht="39.950000000000003" customHeight="1" x14ac:dyDescent="0.25">
      <c r="U70" s="201"/>
      <c r="V70" s="201"/>
      <c r="W70" s="201"/>
      <c r="X70" s="201"/>
      <c r="Y70" s="201"/>
      <c r="Z70" s="201"/>
      <c r="AA70" s="201"/>
      <c r="AB70" s="201"/>
      <c r="AC70" s="201"/>
    </row>
    <row r="71" spans="21:29" ht="39.950000000000003" customHeight="1" x14ac:dyDescent="0.25">
      <c r="U71" s="201"/>
      <c r="V71" s="201"/>
      <c r="W71" s="201"/>
      <c r="X71" s="201"/>
      <c r="Y71" s="201"/>
      <c r="Z71" s="201"/>
      <c r="AA71" s="201"/>
      <c r="AB71" s="201"/>
      <c r="AC71" s="201"/>
    </row>
    <row r="72" spans="21:29" ht="39.950000000000003" customHeight="1" x14ac:dyDescent="0.25">
      <c r="U72" s="201"/>
      <c r="V72" s="201"/>
      <c r="W72" s="201"/>
      <c r="X72" s="201"/>
      <c r="Y72" s="201"/>
      <c r="Z72" s="201"/>
      <c r="AA72" s="201"/>
      <c r="AB72" s="201"/>
      <c r="AC72" s="201"/>
    </row>
    <row r="73" spans="21:29" ht="39.950000000000003" customHeight="1" x14ac:dyDescent="0.25">
      <c r="U73" s="201"/>
      <c r="V73" s="201"/>
      <c r="W73" s="201"/>
      <c r="X73" s="201"/>
      <c r="Y73" s="201"/>
      <c r="Z73" s="201"/>
      <c r="AA73" s="201"/>
      <c r="AB73" s="201"/>
      <c r="AC73" s="201"/>
    </row>
    <row r="74" spans="21:29" ht="39.950000000000003" customHeight="1" x14ac:dyDescent="0.25">
      <c r="U74" s="201"/>
      <c r="V74" s="201"/>
      <c r="W74" s="201"/>
      <c r="X74" s="201"/>
      <c r="Y74" s="201"/>
      <c r="Z74" s="201"/>
      <c r="AA74" s="201"/>
      <c r="AB74" s="201"/>
      <c r="AC74" s="201"/>
    </row>
    <row r="75" spans="21:29" ht="39.950000000000003" customHeight="1" x14ac:dyDescent="0.25">
      <c r="U75" s="201"/>
      <c r="V75" s="201"/>
      <c r="W75" s="201"/>
      <c r="X75" s="201"/>
      <c r="Y75" s="201"/>
      <c r="Z75" s="201"/>
      <c r="AA75" s="201"/>
      <c r="AB75" s="201"/>
      <c r="AC75" s="201"/>
    </row>
    <row r="76" spans="21:29" ht="39.950000000000003" customHeight="1" x14ac:dyDescent="0.25">
      <c r="U76" s="201"/>
      <c r="V76" s="201"/>
      <c r="W76" s="201"/>
      <c r="X76" s="201"/>
      <c r="Y76" s="201"/>
      <c r="Z76" s="201"/>
      <c r="AA76" s="201"/>
      <c r="AB76" s="201"/>
      <c r="AC76" s="201"/>
    </row>
    <row r="77" spans="21:29" ht="39.950000000000003" customHeight="1" x14ac:dyDescent="0.25">
      <c r="U77" s="201"/>
      <c r="V77" s="201"/>
      <c r="W77" s="201"/>
      <c r="X77" s="201"/>
      <c r="Y77" s="201"/>
      <c r="Z77" s="201"/>
      <c r="AA77" s="201"/>
      <c r="AB77" s="201"/>
      <c r="AC77" s="201"/>
    </row>
    <row r="78" spans="21:29" ht="39.950000000000003" customHeight="1" x14ac:dyDescent="0.25">
      <c r="U78" s="201"/>
      <c r="V78" s="201"/>
      <c r="W78" s="201"/>
      <c r="X78" s="201"/>
      <c r="Y78" s="201"/>
      <c r="Z78" s="201"/>
      <c r="AA78" s="201"/>
      <c r="AB78" s="201"/>
      <c r="AC78" s="201"/>
    </row>
    <row r="79" spans="21:29" ht="39.950000000000003" customHeight="1" x14ac:dyDescent="0.25">
      <c r="U79" s="201"/>
      <c r="V79" s="201"/>
      <c r="W79" s="201"/>
      <c r="X79" s="201"/>
      <c r="Y79" s="201"/>
      <c r="Z79" s="201"/>
      <c r="AA79" s="201"/>
      <c r="AB79" s="201"/>
      <c r="AC79" s="201"/>
    </row>
    <row r="80" spans="21:29" ht="39.950000000000003" customHeight="1" x14ac:dyDescent="0.25">
      <c r="U80" s="201"/>
      <c r="V80" s="201"/>
      <c r="W80" s="201"/>
      <c r="X80" s="201"/>
      <c r="Y80" s="201"/>
      <c r="Z80" s="201"/>
      <c r="AA80" s="201"/>
      <c r="AB80" s="201"/>
      <c r="AC80" s="201"/>
    </row>
    <row r="81" spans="21:29" ht="39.950000000000003" customHeight="1" x14ac:dyDescent="0.25">
      <c r="U81" s="201"/>
      <c r="V81" s="201"/>
      <c r="W81" s="201"/>
      <c r="X81" s="201"/>
      <c r="Y81" s="201"/>
      <c r="Z81" s="201"/>
      <c r="AA81" s="201"/>
      <c r="AB81" s="201"/>
      <c r="AC81" s="201"/>
    </row>
    <row r="82" spans="21:29" ht="39.950000000000003" customHeight="1" x14ac:dyDescent="0.25">
      <c r="U82" s="201"/>
      <c r="V82" s="201"/>
      <c r="W82" s="201"/>
      <c r="X82" s="201"/>
      <c r="Y82" s="201"/>
      <c r="Z82" s="201"/>
      <c r="AA82" s="201"/>
      <c r="AB82" s="201"/>
      <c r="AC82" s="201"/>
    </row>
    <row r="83" spans="21:29" ht="39.950000000000003" customHeight="1" x14ac:dyDescent="0.25">
      <c r="U83" s="201"/>
      <c r="V83" s="201"/>
      <c r="W83" s="201"/>
      <c r="X83" s="201"/>
      <c r="Y83" s="201"/>
      <c r="Z83" s="201"/>
      <c r="AA83" s="201"/>
      <c r="AB83" s="201"/>
      <c r="AC83" s="201"/>
    </row>
    <row r="84" spans="21:29" ht="39.950000000000003" customHeight="1" x14ac:dyDescent="0.25">
      <c r="U84" s="201"/>
      <c r="V84" s="201"/>
      <c r="W84" s="201"/>
      <c r="X84" s="201"/>
      <c r="Y84" s="201"/>
      <c r="Z84" s="201"/>
      <c r="AA84" s="201"/>
      <c r="AB84" s="201"/>
      <c r="AC84" s="201"/>
    </row>
    <row r="85" spans="21:29" ht="39.950000000000003" customHeight="1" x14ac:dyDescent="0.25">
      <c r="U85" s="201"/>
      <c r="V85" s="201"/>
      <c r="W85" s="201"/>
      <c r="X85" s="201"/>
      <c r="Y85" s="201"/>
      <c r="Z85" s="201"/>
      <c r="AA85" s="201"/>
      <c r="AB85" s="201"/>
      <c r="AC85" s="201"/>
    </row>
    <row r="86" spans="21:29" ht="39.950000000000003" customHeight="1" x14ac:dyDescent="0.25">
      <c r="U86" s="201"/>
      <c r="V86" s="201"/>
      <c r="W86" s="201"/>
      <c r="X86" s="201"/>
      <c r="Y86" s="201"/>
      <c r="Z86" s="201"/>
      <c r="AA86" s="201"/>
      <c r="AB86" s="201"/>
      <c r="AC86" s="201"/>
    </row>
    <row r="87" spans="21:29" ht="39.950000000000003" customHeight="1" x14ac:dyDescent="0.25">
      <c r="U87" s="201"/>
      <c r="V87" s="201"/>
      <c r="W87" s="201"/>
      <c r="X87" s="201"/>
      <c r="Y87" s="201"/>
      <c r="Z87" s="201"/>
      <c r="AA87" s="201"/>
      <c r="AB87" s="201"/>
      <c r="AC87" s="201"/>
    </row>
    <row r="88" spans="21:29" ht="39.950000000000003" customHeight="1" x14ac:dyDescent="0.25">
      <c r="U88" s="201"/>
      <c r="V88" s="201"/>
      <c r="W88" s="201"/>
      <c r="X88" s="201"/>
      <c r="Y88" s="201"/>
      <c r="Z88" s="201"/>
      <c r="AA88" s="201"/>
      <c r="AB88" s="201"/>
      <c r="AC88" s="201"/>
    </row>
    <row r="89" spans="21:29" ht="39.950000000000003" customHeight="1" x14ac:dyDescent="0.25">
      <c r="U89" s="201"/>
      <c r="V89" s="201"/>
      <c r="W89" s="201"/>
      <c r="X89" s="201"/>
      <c r="Y89" s="201"/>
      <c r="Z89" s="201"/>
      <c r="AA89" s="201"/>
      <c r="AB89" s="201"/>
      <c r="AC89" s="201"/>
    </row>
    <row r="90" spans="21:29" ht="39.950000000000003" customHeight="1" x14ac:dyDescent="0.25">
      <c r="U90" s="201"/>
      <c r="V90" s="201"/>
      <c r="W90" s="201"/>
      <c r="X90" s="201"/>
      <c r="Y90" s="201"/>
      <c r="Z90" s="201"/>
      <c r="AA90" s="201"/>
      <c r="AB90" s="201"/>
      <c r="AC90" s="201"/>
    </row>
    <row r="91" spans="21:29" ht="39.950000000000003" customHeight="1" x14ac:dyDescent="0.25">
      <c r="U91" s="201"/>
      <c r="V91" s="201"/>
      <c r="W91" s="201"/>
      <c r="X91" s="201"/>
      <c r="Y91" s="201"/>
      <c r="Z91" s="201"/>
      <c r="AA91" s="201"/>
      <c r="AB91" s="201"/>
      <c r="AC91" s="201"/>
    </row>
    <row r="92" spans="21:29" ht="39.950000000000003" customHeight="1" x14ac:dyDescent="0.25">
      <c r="U92" s="201"/>
      <c r="V92" s="201"/>
      <c r="W92" s="201"/>
      <c r="X92" s="201"/>
      <c r="Y92" s="201"/>
      <c r="Z92" s="201"/>
      <c r="AA92" s="201"/>
      <c r="AB92" s="201"/>
      <c r="AC92" s="201"/>
    </row>
    <row r="93" spans="21:29" ht="39.950000000000003" customHeight="1" x14ac:dyDescent="0.25">
      <c r="U93" s="201"/>
      <c r="V93" s="201"/>
      <c r="W93" s="201"/>
      <c r="X93" s="201"/>
      <c r="Y93" s="201"/>
      <c r="Z93" s="201"/>
      <c r="AA93" s="201"/>
      <c r="AB93" s="201"/>
      <c r="AC93" s="201"/>
    </row>
    <row r="94" spans="21:29" ht="39.950000000000003" customHeight="1" x14ac:dyDescent="0.25">
      <c r="U94" s="201"/>
      <c r="V94" s="201"/>
      <c r="W94" s="201"/>
      <c r="X94" s="201"/>
      <c r="Y94" s="201"/>
      <c r="Z94" s="201"/>
      <c r="AA94" s="201"/>
      <c r="AB94" s="201"/>
      <c r="AC94" s="201"/>
    </row>
    <row r="95" spans="21:29" ht="39.950000000000003" customHeight="1" x14ac:dyDescent="0.25">
      <c r="U95" s="201"/>
      <c r="V95" s="201"/>
      <c r="W95" s="201"/>
      <c r="X95" s="201"/>
      <c r="Y95" s="201"/>
      <c r="Z95" s="201"/>
      <c r="AA95" s="201"/>
      <c r="AB95" s="201"/>
      <c r="AC95" s="201"/>
    </row>
    <row r="96" spans="21:29" ht="39.950000000000003" customHeight="1" x14ac:dyDescent="0.25">
      <c r="U96" s="201"/>
      <c r="V96" s="201"/>
      <c r="W96" s="201"/>
      <c r="X96" s="201"/>
      <c r="Y96" s="201"/>
      <c r="Z96" s="201"/>
      <c r="AA96" s="201"/>
      <c r="AB96" s="201"/>
      <c r="AC96" s="201"/>
    </row>
    <row r="97" spans="21:29" ht="39.950000000000003" customHeight="1" x14ac:dyDescent="0.25">
      <c r="U97" s="201"/>
      <c r="V97" s="201"/>
      <c r="W97" s="201"/>
      <c r="X97" s="201"/>
      <c r="Y97" s="201"/>
      <c r="Z97" s="201"/>
      <c r="AA97" s="201"/>
      <c r="AB97" s="201"/>
      <c r="AC97" s="201"/>
    </row>
    <row r="98" spans="21:29" ht="39.950000000000003" customHeight="1" x14ac:dyDescent="0.25">
      <c r="U98" s="201"/>
      <c r="V98" s="201"/>
      <c r="W98" s="201"/>
      <c r="X98" s="201"/>
      <c r="Y98" s="201"/>
      <c r="Z98" s="201"/>
      <c r="AA98" s="201"/>
      <c r="AB98" s="201"/>
      <c r="AC98" s="201"/>
    </row>
    <row r="99" spans="21:29" ht="39.950000000000003" customHeight="1" x14ac:dyDescent="0.25">
      <c r="U99" s="201"/>
      <c r="V99" s="201"/>
      <c r="W99" s="201"/>
      <c r="X99" s="201"/>
      <c r="Y99" s="201"/>
      <c r="Z99" s="201"/>
      <c r="AA99" s="201"/>
      <c r="AB99" s="201"/>
      <c r="AC99" s="201"/>
    </row>
    <row r="100" spans="21:29" ht="39.950000000000003" customHeight="1" x14ac:dyDescent="0.25">
      <c r="U100" s="201"/>
      <c r="V100" s="201"/>
      <c r="W100" s="201"/>
      <c r="X100" s="201"/>
      <c r="Y100" s="201"/>
      <c r="Z100" s="201"/>
      <c r="AA100" s="201"/>
      <c r="AB100" s="201"/>
      <c r="AC100" s="201"/>
    </row>
    <row r="101" spans="21:29" ht="39.950000000000003" customHeight="1" x14ac:dyDescent="0.25">
      <c r="U101" s="201"/>
      <c r="V101" s="201"/>
      <c r="W101" s="201"/>
      <c r="X101" s="201"/>
      <c r="Y101" s="201"/>
      <c r="Z101" s="201"/>
      <c r="AA101" s="201"/>
      <c r="AB101" s="201"/>
      <c r="AC101" s="201"/>
    </row>
    <row r="102" spans="21:29" ht="39.950000000000003" customHeight="1" x14ac:dyDescent="0.25">
      <c r="U102" s="201"/>
      <c r="V102" s="201"/>
      <c r="W102" s="201"/>
      <c r="X102" s="201"/>
      <c r="Y102" s="201"/>
      <c r="Z102" s="201"/>
      <c r="AA102" s="201"/>
      <c r="AB102" s="201"/>
      <c r="AC102" s="201"/>
    </row>
    <row r="103" spans="21:29" ht="39.950000000000003" customHeight="1" x14ac:dyDescent="0.25">
      <c r="U103" s="201"/>
      <c r="V103" s="201"/>
      <c r="W103" s="201"/>
      <c r="X103" s="201"/>
      <c r="Y103" s="201"/>
      <c r="Z103" s="201"/>
      <c r="AA103" s="201"/>
      <c r="AB103" s="201"/>
      <c r="AC103" s="201"/>
    </row>
    <row r="104" spans="21:29" ht="39.950000000000003" customHeight="1" x14ac:dyDescent="0.25">
      <c r="U104" s="201"/>
      <c r="V104" s="201"/>
      <c r="W104" s="201"/>
      <c r="X104" s="201"/>
      <c r="Y104" s="201"/>
      <c r="Z104" s="201"/>
      <c r="AA104" s="201"/>
      <c r="AB104" s="201"/>
      <c r="AC104" s="201"/>
    </row>
    <row r="105" spans="21:29" ht="39.950000000000003" customHeight="1" x14ac:dyDescent="0.25">
      <c r="U105" s="201"/>
      <c r="V105" s="201"/>
      <c r="W105" s="201"/>
      <c r="X105" s="201"/>
      <c r="Y105" s="201"/>
      <c r="Z105" s="201"/>
      <c r="AA105" s="201"/>
      <c r="AB105" s="201"/>
      <c r="AC105" s="201"/>
    </row>
    <row r="106" spans="21:29" ht="39.950000000000003" customHeight="1" x14ac:dyDescent="0.25">
      <c r="U106" s="201"/>
      <c r="V106" s="201"/>
      <c r="W106" s="201"/>
      <c r="X106" s="201"/>
      <c r="Y106" s="201"/>
      <c r="Z106" s="201"/>
      <c r="AA106" s="201"/>
      <c r="AB106" s="201"/>
      <c r="AC106" s="201"/>
    </row>
    <row r="107" spans="21:29" ht="39.950000000000003" customHeight="1" x14ac:dyDescent="0.25">
      <c r="U107" s="201"/>
      <c r="V107" s="201"/>
      <c r="W107" s="201"/>
      <c r="X107" s="201"/>
      <c r="Y107" s="201"/>
      <c r="Z107" s="201"/>
      <c r="AA107" s="201"/>
      <c r="AB107" s="201"/>
      <c r="AC107" s="201"/>
    </row>
    <row r="108" spans="21:29" ht="39.950000000000003" customHeight="1" x14ac:dyDescent="0.25">
      <c r="U108" s="201"/>
      <c r="V108" s="201"/>
      <c r="W108" s="201"/>
      <c r="X108" s="201"/>
      <c r="Y108" s="201"/>
      <c r="Z108" s="201"/>
      <c r="AA108" s="201"/>
      <c r="AB108" s="201"/>
      <c r="AC108" s="201"/>
    </row>
    <row r="109" spans="21:29" ht="39.950000000000003" customHeight="1" x14ac:dyDescent="0.25">
      <c r="U109" s="201"/>
      <c r="V109" s="201"/>
      <c r="W109" s="201"/>
      <c r="X109" s="201"/>
      <c r="Y109" s="201"/>
      <c r="Z109" s="201"/>
      <c r="AA109" s="201"/>
      <c r="AB109" s="201"/>
      <c r="AC109" s="201"/>
    </row>
    <row r="110" spans="21:29" ht="39.950000000000003" customHeight="1" x14ac:dyDescent="0.25">
      <c r="U110" s="201"/>
      <c r="V110" s="201"/>
      <c r="W110" s="201"/>
      <c r="X110" s="201"/>
      <c r="Y110" s="201"/>
      <c r="Z110" s="201"/>
      <c r="AA110" s="201"/>
      <c r="AB110" s="201"/>
      <c r="AC110" s="201"/>
    </row>
    <row r="111" spans="21:29" ht="39.950000000000003" customHeight="1" x14ac:dyDescent="0.25">
      <c r="U111" s="201"/>
      <c r="V111" s="201"/>
      <c r="W111" s="201"/>
      <c r="X111" s="201"/>
      <c r="Y111" s="201"/>
      <c r="Z111" s="201"/>
      <c r="AA111" s="201"/>
      <c r="AB111" s="201"/>
      <c r="AC111" s="201"/>
    </row>
    <row r="112" spans="21:29" ht="39.950000000000003" customHeight="1" x14ac:dyDescent="0.25">
      <c r="U112" s="201"/>
      <c r="V112" s="201"/>
      <c r="W112" s="201"/>
      <c r="X112" s="201"/>
      <c r="Y112" s="201"/>
      <c r="Z112" s="201"/>
      <c r="AA112" s="201"/>
      <c r="AB112" s="201"/>
      <c r="AC112" s="201"/>
    </row>
    <row r="113" spans="21:29" ht="39.950000000000003" customHeight="1" x14ac:dyDescent="0.25">
      <c r="U113" s="201"/>
      <c r="V113" s="201"/>
      <c r="W113" s="201"/>
      <c r="X113" s="201"/>
      <c r="Y113" s="201"/>
      <c r="Z113" s="201"/>
      <c r="AA113" s="201"/>
      <c r="AB113" s="201"/>
      <c r="AC113" s="201"/>
    </row>
    <row r="114" spans="21:29" ht="39.950000000000003" customHeight="1" x14ac:dyDescent="0.25">
      <c r="U114" s="201"/>
      <c r="V114" s="201"/>
      <c r="W114" s="201"/>
      <c r="X114" s="201"/>
      <c r="Y114" s="201"/>
      <c r="Z114" s="201"/>
      <c r="AA114" s="201"/>
      <c r="AB114" s="201"/>
      <c r="AC114" s="201"/>
    </row>
    <row r="115" spans="21:29" ht="39.950000000000003" customHeight="1" x14ac:dyDescent="0.25">
      <c r="U115" s="201"/>
      <c r="V115" s="201"/>
      <c r="W115" s="201"/>
      <c r="X115" s="201"/>
      <c r="Y115" s="201"/>
      <c r="Z115" s="201"/>
      <c r="AA115" s="201"/>
      <c r="AB115" s="201"/>
      <c r="AC115" s="201"/>
    </row>
    <row r="116" spans="21:29" ht="39.950000000000003" customHeight="1" x14ac:dyDescent="0.25">
      <c r="U116" s="201"/>
      <c r="V116" s="201"/>
      <c r="W116" s="201"/>
      <c r="X116" s="201"/>
      <c r="Y116" s="201"/>
      <c r="Z116" s="201"/>
      <c r="AA116" s="201"/>
      <c r="AB116" s="201"/>
      <c r="AC116" s="201"/>
    </row>
    <row r="117" spans="21:29" ht="39.950000000000003" customHeight="1" x14ac:dyDescent="0.25">
      <c r="U117" s="201"/>
      <c r="V117" s="201"/>
      <c r="W117" s="201"/>
      <c r="X117" s="201"/>
      <c r="Y117" s="201"/>
      <c r="Z117" s="201"/>
      <c r="AA117" s="201"/>
      <c r="AB117" s="201"/>
      <c r="AC117" s="201"/>
    </row>
    <row r="118" spans="21:29" ht="39.950000000000003" customHeight="1" x14ac:dyDescent="0.25">
      <c r="U118" s="201"/>
      <c r="V118" s="201"/>
      <c r="W118" s="201"/>
      <c r="X118" s="201"/>
      <c r="Y118" s="201"/>
      <c r="Z118" s="201"/>
      <c r="AA118" s="201"/>
      <c r="AB118" s="201"/>
      <c r="AC118" s="201"/>
    </row>
    <row r="119" spans="21:29" ht="39.950000000000003" customHeight="1" x14ac:dyDescent="0.25">
      <c r="U119" s="201"/>
      <c r="V119" s="201"/>
      <c r="W119" s="201"/>
      <c r="X119" s="201"/>
      <c r="Y119" s="201"/>
      <c r="Z119" s="201"/>
      <c r="AA119" s="201"/>
      <c r="AB119" s="201"/>
      <c r="AC119" s="201"/>
    </row>
    <row r="120" spans="21:29" ht="39.950000000000003" customHeight="1" x14ac:dyDescent="0.25">
      <c r="U120" s="201"/>
      <c r="V120" s="201"/>
      <c r="W120" s="201"/>
      <c r="X120" s="201"/>
      <c r="Y120" s="201"/>
      <c r="Z120" s="201"/>
      <c r="AA120" s="201"/>
      <c r="AB120" s="201"/>
      <c r="AC120" s="201"/>
    </row>
    <row r="121" spans="21:29" ht="39.950000000000003" customHeight="1" x14ac:dyDescent="0.25">
      <c r="U121" s="201"/>
      <c r="V121" s="201"/>
      <c r="W121" s="201"/>
      <c r="X121" s="201"/>
      <c r="Y121" s="201"/>
      <c r="Z121" s="201"/>
      <c r="AA121" s="201"/>
      <c r="AB121" s="201"/>
      <c r="AC121" s="201"/>
    </row>
    <row r="122" spans="21:29" ht="39.950000000000003" customHeight="1" x14ac:dyDescent="0.25">
      <c r="U122" s="201"/>
      <c r="V122" s="201"/>
      <c r="W122" s="201"/>
      <c r="X122" s="201"/>
      <c r="Y122" s="201"/>
      <c r="Z122" s="201"/>
      <c r="AA122" s="201"/>
      <c r="AB122" s="201"/>
      <c r="AC122" s="201"/>
    </row>
    <row r="123" spans="21:29" ht="39.950000000000003" customHeight="1" x14ac:dyDescent="0.25">
      <c r="U123" s="201"/>
      <c r="V123" s="201"/>
      <c r="W123" s="201"/>
      <c r="X123" s="201"/>
      <c r="Y123" s="201"/>
      <c r="Z123" s="201"/>
      <c r="AA123" s="201"/>
      <c r="AB123" s="201"/>
      <c r="AC123" s="201"/>
    </row>
    <row r="124" spans="21:29" ht="39.950000000000003" customHeight="1" x14ac:dyDescent="0.25">
      <c r="U124" s="201"/>
      <c r="V124" s="201"/>
      <c r="W124" s="201"/>
      <c r="X124" s="201"/>
      <c r="Y124" s="201"/>
      <c r="Z124" s="201"/>
      <c r="AA124" s="201"/>
      <c r="AB124" s="201"/>
      <c r="AC124" s="201"/>
    </row>
    <row r="125" spans="21:29" ht="39.950000000000003" customHeight="1" x14ac:dyDescent="0.25">
      <c r="U125" s="201"/>
      <c r="V125" s="201"/>
      <c r="W125" s="201"/>
      <c r="X125" s="201"/>
      <c r="Y125" s="201"/>
      <c r="Z125" s="201"/>
      <c r="AA125" s="201"/>
      <c r="AB125" s="201"/>
      <c r="AC125" s="201"/>
    </row>
    <row r="126" spans="21:29" ht="39.950000000000003" customHeight="1" x14ac:dyDescent="0.25">
      <c r="U126" s="201"/>
      <c r="V126" s="201"/>
      <c r="W126" s="201"/>
      <c r="X126" s="201"/>
      <c r="Y126" s="201"/>
      <c r="Z126" s="201"/>
      <c r="AA126" s="201"/>
      <c r="AB126" s="201"/>
      <c r="AC126" s="201"/>
    </row>
    <row r="127" spans="21:29" ht="39.950000000000003" customHeight="1" x14ac:dyDescent="0.25">
      <c r="U127" s="201"/>
      <c r="V127" s="201"/>
      <c r="W127" s="201"/>
      <c r="X127" s="201"/>
      <c r="Y127" s="201"/>
      <c r="Z127" s="201"/>
      <c r="AA127" s="201"/>
      <c r="AB127" s="201"/>
      <c r="AC127" s="201"/>
    </row>
    <row r="128" spans="21:29" ht="39.950000000000003" customHeight="1" x14ac:dyDescent="0.25">
      <c r="U128" s="201"/>
      <c r="V128" s="201"/>
      <c r="W128" s="201"/>
      <c r="X128" s="201"/>
      <c r="Y128" s="201"/>
      <c r="Z128" s="201"/>
      <c r="AA128" s="201"/>
      <c r="AB128" s="201"/>
      <c r="AC128" s="201"/>
    </row>
    <row r="129" spans="21:29" ht="39.950000000000003" customHeight="1" x14ac:dyDescent="0.25">
      <c r="U129" s="201"/>
      <c r="V129" s="201"/>
      <c r="W129" s="201"/>
      <c r="X129" s="201"/>
      <c r="Y129" s="201"/>
      <c r="Z129" s="201"/>
      <c r="AA129" s="201"/>
      <c r="AB129" s="201"/>
      <c r="AC129" s="201"/>
    </row>
    <row r="130" spans="21:29" ht="39.950000000000003" customHeight="1" x14ac:dyDescent="0.25">
      <c r="U130" s="201"/>
      <c r="V130" s="201"/>
      <c r="W130" s="201"/>
      <c r="X130" s="201"/>
      <c r="Y130" s="201"/>
      <c r="Z130" s="201"/>
      <c r="AA130" s="201"/>
      <c r="AB130" s="201"/>
      <c r="AC130" s="201"/>
    </row>
    <row r="131" spans="21:29" ht="39.950000000000003" customHeight="1" x14ac:dyDescent="0.25">
      <c r="U131" s="201"/>
      <c r="V131" s="201"/>
      <c r="W131" s="201"/>
      <c r="X131" s="201"/>
      <c r="Y131" s="201"/>
      <c r="Z131" s="201"/>
      <c r="AA131" s="201"/>
      <c r="AB131" s="201"/>
      <c r="AC131" s="201"/>
    </row>
    <row r="132" spans="21:29" ht="39.950000000000003" customHeight="1" x14ac:dyDescent="0.25">
      <c r="U132" s="201"/>
      <c r="V132" s="201"/>
      <c r="W132" s="201"/>
      <c r="X132" s="201"/>
      <c r="Y132" s="201"/>
      <c r="Z132" s="201"/>
      <c r="AA132" s="201"/>
      <c r="AB132" s="201"/>
      <c r="AC132" s="201"/>
    </row>
    <row r="133" spans="21:29" ht="39.950000000000003" customHeight="1" x14ac:dyDescent="0.25">
      <c r="U133" s="201"/>
      <c r="V133" s="201"/>
      <c r="W133" s="201"/>
      <c r="X133" s="201"/>
      <c r="Y133" s="201"/>
      <c r="Z133" s="201"/>
      <c r="AA133" s="201"/>
      <c r="AB133" s="201"/>
      <c r="AC133" s="201"/>
    </row>
    <row r="134" spans="21:29" ht="39.950000000000003" customHeight="1" x14ac:dyDescent="0.25">
      <c r="U134" s="201"/>
      <c r="V134" s="201"/>
      <c r="W134" s="201"/>
      <c r="X134" s="201"/>
      <c r="Y134" s="201"/>
      <c r="Z134" s="201"/>
      <c r="AA134" s="201"/>
      <c r="AB134" s="201"/>
      <c r="AC134" s="201"/>
    </row>
    <row r="135" spans="21:29" ht="39.950000000000003" customHeight="1" x14ac:dyDescent="0.25">
      <c r="U135" s="201"/>
      <c r="V135" s="201"/>
      <c r="W135" s="201"/>
      <c r="X135" s="201"/>
      <c r="Y135" s="201"/>
      <c r="Z135" s="201"/>
      <c r="AA135" s="201"/>
      <c r="AB135" s="201"/>
      <c r="AC135" s="201"/>
    </row>
    <row r="136" spans="21:29" ht="39.950000000000003" customHeight="1" x14ac:dyDescent="0.25">
      <c r="U136" s="201"/>
      <c r="V136" s="201"/>
      <c r="W136" s="201"/>
      <c r="X136" s="201"/>
      <c r="Y136" s="201"/>
      <c r="Z136" s="201"/>
      <c r="AA136" s="201"/>
      <c r="AB136" s="201"/>
      <c r="AC136" s="201"/>
    </row>
    <row r="137" spans="21:29" ht="39.950000000000003" customHeight="1" x14ac:dyDescent="0.25">
      <c r="U137" s="201"/>
      <c r="V137" s="201"/>
      <c r="W137" s="201"/>
      <c r="X137" s="201"/>
      <c r="Y137" s="201"/>
      <c r="Z137" s="201"/>
      <c r="AA137" s="201"/>
      <c r="AB137" s="201"/>
      <c r="AC137" s="201"/>
    </row>
    <row r="138" spans="21:29" ht="39.950000000000003" customHeight="1" x14ac:dyDescent="0.25">
      <c r="U138" s="201"/>
      <c r="V138" s="201"/>
      <c r="W138" s="201"/>
      <c r="X138" s="201"/>
      <c r="Y138" s="201"/>
      <c r="Z138" s="201"/>
      <c r="AA138" s="201"/>
      <c r="AB138" s="201"/>
      <c r="AC138" s="201"/>
    </row>
    <row r="139" spans="21:29" ht="39.950000000000003" customHeight="1" x14ac:dyDescent="0.25">
      <c r="U139" s="201"/>
      <c r="V139" s="201"/>
      <c r="W139" s="201"/>
      <c r="X139" s="201"/>
      <c r="Y139" s="201"/>
      <c r="Z139" s="201"/>
      <c r="AA139" s="201"/>
      <c r="AB139" s="201"/>
      <c r="AC139" s="201"/>
    </row>
    <row r="140" spans="21:29" ht="39.950000000000003" customHeight="1" x14ac:dyDescent="0.25">
      <c r="U140" s="201"/>
      <c r="V140" s="201"/>
      <c r="W140" s="201"/>
      <c r="X140" s="201"/>
      <c r="Y140" s="201"/>
      <c r="Z140" s="201"/>
      <c r="AA140" s="201"/>
      <c r="AB140" s="201"/>
      <c r="AC140" s="201"/>
    </row>
    <row r="141" spans="21:29" ht="39.950000000000003" customHeight="1" x14ac:dyDescent="0.25">
      <c r="U141" s="201"/>
      <c r="V141" s="201"/>
      <c r="W141" s="201"/>
      <c r="X141" s="201"/>
      <c r="Y141" s="201"/>
      <c r="Z141" s="201"/>
      <c r="AA141" s="201"/>
      <c r="AB141" s="201"/>
      <c r="AC141" s="201"/>
    </row>
    <row r="142" spans="21:29" ht="39.950000000000003" customHeight="1" x14ac:dyDescent="0.25">
      <c r="U142" s="201"/>
      <c r="V142" s="201"/>
      <c r="W142" s="201"/>
      <c r="X142" s="201"/>
      <c r="Y142" s="201"/>
      <c r="Z142" s="201"/>
      <c r="AA142" s="201"/>
      <c r="AB142" s="201"/>
      <c r="AC142" s="201"/>
    </row>
    <row r="143" spans="21:29" ht="39.950000000000003" customHeight="1" x14ac:dyDescent="0.25">
      <c r="U143" s="201"/>
      <c r="V143" s="201"/>
      <c r="W143" s="201"/>
      <c r="X143" s="201"/>
      <c r="Y143" s="201"/>
      <c r="Z143" s="201"/>
      <c r="AA143" s="201"/>
      <c r="AB143" s="201"/>
      <c r="AC143" s="201"/>
    </row>
    <row r="144" spans="21:29" ht="39.950000000000003" customHeight="1" x14ac:dyDescent="0.25">
      <c r="U144" s="201"/>
      <c r="V144" s="201"/>
      <c r="W144" s="201"/>
      <c r="X144" s="201"/>
      <c r="Y144" s="201"/>
      <c r="Z144" s="201"/>
      <c r="AA144" s="201"/>
      <c r="AB144" s="201"/>
      <c r="AC144" s="201"/>
    </row>
    <row r="145" spans="21:29" ht="39.950000000000003" customHeight="1" x14ac:dyDescent="0.25">
      <c r="U145" s="201"/>
      <c r="V145" s="201"/>
      <c r="W145" s="201"/>
      <c r="X145" s="201"/>
      <c r="Y145" s="201"/>
      <c r="Z145" s="201"/>
      <c r="AA145" s="201"/>
      <c r="AB145" s="201"/>
      <c r="AC145" s="201"/>
    </row>
    <row r="146" spans="21:29" ht="39.950000000000003" customHeight="1" x14ac:dyDescent="0.25">
      <c r="U146" s="201"/>
      <c r="V146" s="201"/>
      <c r="W146" s="201"/>
      <c r="X146" s="201"/>
      <c r="Y146" s="201"/>
      <c r="Z146" s="201"/>
      <c r="AA146" s="201"/>
      <c r="AB146" s="201"/>
      <c r="AC146" s="201"/>
    </row>
    <row r="147" spans="21:29" ht="39.950000000000003" customHeight="1" x14ac:dyDescent="0.25">
      <c r="U147" s="201"/>
      <c r="V147" s="201"/>
      <c r="W147" s="201"/>
      <c r="X147" s="201"/>
      <c r="Y147" s="201"/>
      <c r="Z147" s="201"/>
      <c r="AA147" s="201"/>
      <c r="AB147" s="201"/>
      <c r="AC147" s="201"/>
    </row>
    <row r="148" spans="21:29" ht="39.950000000000003" customHeight="1" x14ac:dyDescent="0.25">
      <c r="U148" s="201"/>
      <c r="V148" s="201"/>
      <c r="W148" s="201"/>
      <c r="X148" s="201"/>
      <c r="Y148" s="201"/>
      <c r="Z148" s="201"/>
      <c r="AA148" s="201"/>
      <c r="AB148" s="201"/>
      <c r="AC148" s="201"/>
    </row>
    <row r="149" spans="21:29" ht="39.950000000000003" customHeight="1" x14ac:dyDescent="0.25">
      <c r="U149" s="201"/>
      <c r="V149" s="201"/>
      <c r="W149" s="201"/>
      <c r="X149" s="201"/>
      <c r="Y149" s="201"/>
      <c r="Z149" s="201"/>
      <c r="AA149" s="201"/>
      <c r="AB149" s="201"/>
      <c r="AC149" s="201"/>
    </row>
    <row r="150" spans="21:29" ht="39.950000000000003" customHeight="1" x14ac:dyDescent="0.25">
      <c r="U150" s="201"/>
      <c r="V150" s="201"/>
      <c r="W150" s="201"/>
      <c r="X150" s="201"/>
      <c r="Y150" s="201"/>
      <c r="Z150" s="201"/>
      <c r="AA150" s="201"/>
      <c r="AB150" s="201"/>
      <c r="AC150" s="201"/>
    </row>
    <row r="151" spans="21:29" ht="39.950000000000003" customHeight="1" x14ac:dyDescent="0.25">
      <c r="U151" s="201"/>
      <c r="V151" s="201"/>
      <c r="W151" s="201"/>
      <c r="X151" s="201"/>
      <c r="Y151" s="201"/>
      <c r="Z151" s="201"/>
      <c r="AA151" s="201"/>
      <c r="AB151" s="201"/>
      <c r="AC151" s="201"/>
    </row>
    <row r="152" spans="21:29" ht="39.950000000000003" customHeight="1" x14ac:dyDescent="0.25">
      <c r="U152" s="201"/>
      <c r="V152" s="201"/>
      <c r="W152" s="201"/>
      <c r="X152" s="201"/>
      <c r="Y152" s="201"/>
      <c r="Z152" s="201"/>
      <c r="AA152" s="201"/>
      <c r="AB152" s="201"/>
      <c r="AC152" s="201"/>
    </row>
    <row r="153" spans="21:29" ht="39.950000000000003" customHeight="1" x14ac:dyDescent="0.25">
      <c r="U153" s="201"/>
      <c r="V153" s="201"/>
      <c r="W153" s="201"/>
      <c r="X153" s="201"/>
      <c r="Y153" s="201"/>
      <c r="Z153" s="201"/>
      <c r="AA153" s="201"/>
      <c r="AB153" s="201"/>
      <c r="AC153" s="201"/>
    </row>
    <row r="154" spans="21:29" ht="39.950000000000003" customHeight="1" x14ac:dyDescent="0.25">
      <c r="U154" s="201"/>
      <c r="V154" s="201"/>
      <c r="W154" s="201"/>
      <c r="X154" s="201"/>
      <c r="Y154" s="201"/>
      <c r="Z154" s="201"/>
      <c r="AA154" s="201"/>
      <c r="AB154" s="201"/>
      <c r="AC154" s="201"/>
    </row>
    <row r="155" spans="21:29" ht="39.950000000000003" customHeight="1" x14ac:dyDescent="0.25">
      <c r="U155" s="201"/>
      <c r="V155" s="201"/>
      <c r="W155" s="201"/>
      <c r="X155" s="201"/>
      <c r="Y155" s="201"/>
      <c r="Z155" s="201"/>
      <c r="AA155" s="201"/>
      <c r="AB155" s="201"/>
      <c r="AC155" s="201"/>
    </row>
    <row r="156" spans="21:29" ht="39.950000000000003" customHeight="1" x14ac:dyDescent="0.25">
      <c r="U156" s="201"/>
      <c r="V156" s="201"/>
      <c r="W156" s="201"/>
      <c r="X156" s="201"/>
      <c r="Y156" s="201"/>
      <c r="Z156" s="201"/>
      <c r="AA156" s="201"/>
      <c r="AB156" s="201"/>
      <c r="AC156" s="201"/>
    </row>
    <row r="157" spans="21:29" ht="39.950000000000003" customHeight="1" x14ac:dyDescent="0.25">
      <c r="U157" s="201"/>
      <c r="V157" s="201"/>
      <c r="W157" s="201"/>
      <c r="X157" s="201"/>
      <c r="Y157" s="201"/>
      <c r="Z157" s="201"/>
      <c r="AA157" s="201"/>
      <c r="AB157" s="201"/>
      <c r="AC157" s="201"/>
    </row>
    <row r="158" spans="21:29" ht="39.950000000000003" customHeight="1" x14ac:dyDescent="0.25">
      <c r="U158" s="201"/>
      <c r="V158" s="201"/>
      <c r="W158" s="201"/>
      <c r="X158" s="201"/>
      <c r="Y158" s="201"/>
      <c r="Z158" s="201"/>
      <c r="AA158" s="201"/>
      <c r="AB158" s="201"/>
      <c r="AC158" s="201"/>
    </row>
    <row r="159" spans="21:29" ht="39.950000000000003" customHeight="1" x14ac:dyDescent="0.25">
      <c r="U159" s="201"/>
      <c r="V159" s="201"/>
      <c r="W159" s="201"/>
      <c r="X159" s="201"/>
      <c r="Y159" s="201"/>
      <c r="Z159" s="201"/>
      <c r="AA159" s="201"/>
      <c r="AB159" s="201"/>
      <c r="AC159" s="201"/>
    </row>
    <row r="160" spans="21:29" ht="39.950000000000003" customHeight="1" x14ac:dyDescent="0.25">
      <c r="U160" s="201"/>
      <c r="V160" s="201"/>
      <c r="W160" s="201"/>
      <c r="X160" s="201"/>
      <c r="Y160" s="201"/>
      <c r="Z160" s="201"/>
      <c r="AA160" s="201"/>
      <c r="AB160" s="201"/>
      <c r="AC160" s="201"/>
    </row>
    <row r="161" spans="21:29" ht="39.950000000000003" customHeight="1" x14ac:dyDescent="0.25">
      <c r="U161" s="201"/>
      <c r="V161" s="201"/>
      <c r="W161" s="201"/>
      <c r="X161" s="201"/>
      <c r="Y161" s="201"/>
      <c r="Z161" s="201"/>
      <c r="AA161" s="201"/>
      <c r="AB161" s="201"/>
      <c r="AC161" s="201"/>
    </row>
    <row r="162" spans="21:29" ht="39.950000000000003" customHeight="1" x14ac:dyDescent="0.25">
      <c r="U162" s="201"/>
      <c r="V162" s="201"/>
      <c r="W162" s="201"/>
      <c r="X162" s="201"/>
      <c r="Y162" s="201"/>
      <c r="Z162" s="201"/>
      <c r="AA162" s="201"/>
      <c r="AB162" s="201"/>
      <c r="AC162" s="201"/>
    </row>
    <row r="163" spans="21:29" ht="39.950000000000003" customHeight="1" x14ac:dyDescent="0.25">
      <c r="U163" s="201"/>
      <c r="V163" s="201"/>
      <c r="W163" s="201"/>
      <c r="X163" s="201"/>
      <c r="Y163" s="201"/>
      <c r="Z163" s="201"/>
      <c r="AA163" s="201"/>
      <c r="AB163" s="201"/>
      <c r="AC163" s="201"/>
    </row>
    <row r="164" spans="21:29" ht="39.950000000000003" customHeight="1" x14ac:dyDescent="0.25">
      <c r="U164" s="201"/>
      <c r="V164" s="201"/>
      <c r="W164" s="201"/>
      <c r="X164" s="201"/>
      <c r="Y164" s="201"/>
      <c r="Z164" s="201"/>
      <c r="AA164" s="201"/>
      <c r="AB164" s="201"/>
      <c r="AC164" s="201"/>
    </row>
    <row r="165" spans="21:29" ht="39.950000000000003" customHeight="1" x14ac:dyDescent="0.25">
      <c r="U165" s="201"/>
      <c r="V165" s="201"/>
      <c r="W165" s="201"/>
      <c r="X165" s="201"/>
      <c r="Y165" s="201"/>
      <c r="Z165" s="201"/>
      <c r="AA165" s="201"/>
      <c r="AB165" s="201"/>
      <c r="AC165" s="201"/>
    </row>
    <row r="166" spans="21:29" ht="39.950000000000003" customHeight="1" x14ac:dyDescent="0.25">
      <c r="U166" s="201"/>
      <c r="V166" s="201"/>
      <c r="W166" s="201"/>
      <c r="X166" s="201"/>
      <c r="Y166" s="201"/>
      <c r="Z166" s="201"/>
      <c r="AA166" s="201"/>
      <c r="AB166" s="201"/>
      <c r="AC166" s="201"/>
    </row>
    <row r="167" spans="21:29" ht="39.950000000000003" customHeight="1" x14ac:dyDescent="0.25">
      <c r="U167" s="201"/>
      <c r="V167" s="201"/>
      <c r="W167" s="201"/>
      <c r="X167" s="201"/>
      <c r="Y167" s="201"/>
      <c r="Z167" s="201"/>
      <c r="AA167" s="201"/>
      <c r="AB167" s="201"/>
      <c r="AC167" s="201"/>
    </row>
    <row r="168" spans="21:29" ht="39.950000000000003" customHeight="1" x14ac:dyDescent="0.25">
      <c r="U168" s="201"/>
      <c r="V168" s="201"/>
      <c r="W168" s="201"/>
      <c r="X168" s="201"/>
      <c r="Y168" s="201"/>
      <c r="Z168" s="201"/>
      <c r="AA168" s="201"/>
      <c r="AB168" s="201"/>
      <c r="AC168" s="201"/>
    </row>
    <row r="169" spans="21:29" ht="39.950000000000003" customHeight="1" x14ac:dyDescent="0.25">
      <c r="U169" s="201"/>
      <c r="V169" s="201"/>
      <c r="W169" s="201"/>
      <c r="X169" s="201"/>
      <c r="Y169" s="201"/>
      <c r="Z169" s="201"/>
      <c r="AA169" s="201"/>
      <c r="AB169" s="201"/>
      <c r="AC169" s="201"/>
    </row>
    <row r="170" spans="21:29" ht="39.950000000000003" customHeight="1" x14ac:dyDescent="0.25">
      <c r="U170" s="201"/>
      <c r="V170" s="201"/>
      <c r="W170" s="201"/>
      <c r="X170" s="201"/>
      <c r="Y170" s="201"/>
      <c r="Z170" s="201"/>
      <c r="AA170" s="201"/>
      <c r="AB170" s="201"/>
      <c r="AC170" s="201"/>
    </row>
    <row r="171" spans="21:29" ht="39.950000000000003" customHeight="1" x14ac:dyDescent="0.25">
      <c r="U171" s="201"/>
      <c r="V171" s="201"/>
      <c r="W171" s="201"/>
      <c r="X171" s="201"/>
      <c r="Y171" s="201"/>
      <c r="Z171" s="201"/>
      <c r="AA171" s="201"/>
      <c r="AB171" s="201"/>
      <c r="AC171" s="201"/>
    </row>
    <row r="172" spans="21:29" ht="39.950000000000003" customHeight="1" x14ac:dyDescent="0.25">
      <c r="U172" s="201"/>
      <c r="V172" s="201"/>
      <c r="W172" s="201"/>
      <c r="X172" s="201"/>
      <c r="Y172" s="201"/>
      <c r="Z172" s="201"/>
      <c r="AA172" s="201"/>
      <c r="AB172" s="201"/>
      <c r="AC172" s="201"/>
    </row>
    <row r="173" spans="21:29" ht="39.950000000000003" customHeight="1" x14ac:dyDescent="0.25">
      <c r="U173" s="201"/>
      <c r="V173" s="201"/>
      <c r="W173" s="201"/>
      <c r="X173" s="201"/>
      <c r="Y173" s="201"/>
      <c r="Z173" s="201"/>
      <c r="AA173" s="201"/>
      <c r="AB173" s="201"/>
      <c r="AC173" s="201"/>
    </row>
    <row r="174" spans="21:29" ht="39.950000000000003" customHeight="1" x14ac:dyDescent="0.25">
      <c r="U174" s="201"/>
      <c r="V174" s="201"/>
      <c r="W174" s="201"/>
      <c r="X174" s="201"/>
      <c r="Y174" s="201"/>
      <c r="Z174" s="201"/>
      <c r="AA174" s="201"/>
      <c r="AB174" s="201"/>
      <c r="AC174" s="201"/>
    </row>
    <row r="175" spans="21:29" ht="39.950000000000003" customHeight="1" x14ac:dyDescent="0.25">
      <c r="U175" s="201"/>
      <c r="V175" s="201"/>
      <c r="W175" s="201"/>
      <c r="X175" s="201"/>
      <c r="Y175" s="201"/>
      <c r="Z175" s="201"/>
      <c r="AA175" s="201"/>
      <c r="AB175" s="201"/>
      <c r="AC175" s="201"/>
    </row>
    <row r="176" spans="21:29" ht="39.950000000000003" customHeight="1" x14ac:dyDescent="0.25">
      <c r="U176" s="201"/>
      <c r="V176" s="201"/>
      <c r="W176" s="201"/>
      <c r="X176" s="201"/>
      <c r="Y176" s="201"/>
      <c r="Z176" s="201"/>
      <c r="AA176" s="201"/>
      <c r="AB176" s="201"/>
      <c r="AC176" s="201"/>
    </row>
    <row r="177" spans="21:29" ht="39.950000000000003" customHeight="1" x14ac:dyDescent="0.25">
      <c r="U177" s="201"/>
      <c r="V177" s="201"/>
      <c r="W177" s="201"/>
      <c r="X177" s="201"/>
      <c r="Y177" s="201"/>
      <c r="Z177" s="201"/>
      <c r="AA177" s="201"/>
      <c r="AB177" s="201"/>
      <c r="AC177" s="201"/>
    </row>
    <row r="178" spans="21:29" ht="39.950000000000003" customHeight="1" x14ac:dyDescent="0.25">
      <c r="U178" s="201"/>
      <c r="V178" s="201"/>
      <c r="W178" s="201"/>
      <c r="X178" s="201"/>
      <c r="Y178" s="201"/>
      <c r="Z178" s="201"/>
      <c r="AA178" s="201"/>
      <c r="AB178" s="201"/>
      <c r="AC178" s="201"/>
    </row>
    <row r="179" spans="21:29" ht="39.950000000000003" customHeight="1" x14ac:dyDescent="0.25">
      <c r="U179" s="201"/>
      <c r="V179" s="201"/>
      <c r="W179" s="201"/>
      <c r="X179" s="201"/>
      <c r="Y179" s="201"/>
      <c r="Z179" s="201"/>
      <c r="AA179" s="201"/>
      <c r="AB179" s="201"/>
      <c r="AC179" s="201"/>
    </row>
    <row r="180" spans="21:29" ht="39.950000000000003" customHeight="1" x14ac:dyDescent="0.25">
      <c r="U180" s="201"/>
      <c r="V180" s="201"/>
      <c r="W180" s="201"/>
      <c r="X180" s="201"/>
      <c r="Y180" s="201"/>
      <c r="Z180" s="201"/>
      <c r="AA180" s="201"/>
      <c r="AB180" s="201"/>
      <c r="AC180" s="201"/>
    </row>
    <row r="181" spans="21:29" ht="39.950000000000003" customHeight="1" x14ac:dyDescent="0.25">
      <c r="U181" s="201"/>
      <c r="V181" s="201"/>
      <c r="W181" s="201"/>
      <c r="X181" s="201"/>
      <c r="Y181" s="201"/>
      <c r="Z181" s="201"/>
      <c r="AA181" s="201"/>
      <c r="AB181" s="201"/>
      <c r="AC181" s="201"/>
    </row>
    <row r="182" spans="21:29" ht="39.950000000000003" customHeight="1" x14ac:dyDescent="0.25">
      <c r="U182" s="201"/>
      <c r="V182" s="201"/>
      <c r="W182" s="201"/>
      <c r="X182" s="201"/>
      <c r="Y182" s="201"/>
      <c r="Z182" s="201"/>
      <c r="AA182" s="201"/>
      <c r="AB182" s="201"/>
      <c r="AC182" s="201"/>
    </row>
    <row r="183" spans="21:29" ht="39.950000000000003" customHeight="1" x14ac:dyDescent="0.25">
      <c r="U183" s="201"/>
      <c r="V183" s="201"/>
      <c r="W183" s="201"/>
      <c r="X183" s="201"/>
      <c r="Y183" s="201"/>
      <c r="Z183" s="201"/>
      <c r="AA183" s="201"/>
      <c r="AB183" s="201"/>
      <c r="AC183" s="201"/>
    </row>
    <row r="184" spans="21:29" ht="39.950000000000003" customHeight="1" x14ac:dyDescent="0.25">
      <c r="U184" s="201"/>
      <c r="V184" s="201"/>
      <c r="W184" s="201"/>
      <c r="X184" s="201"/>
      <c r="Y184" s="201"/>
      <c r="Z184" s="201"/>
      <c r="AA184" s="201"/>
      <c r="AB184" s="201"/>
      <c r="AC184" s="201"/>
    </row>
    <row r="185" spans="21:29" ht="39.950000000000003" customHeight="1" x14ac:dyDescent="0.25">
      <c r="U185" s="201"/>
      <c r="V185" s="201"/>
      <c r="W185" s="201"/>
      <c r="X185" s="201"/>
      <c r="Y185" s="201"/>
      <c r="Z185" s="201"/>
      <c r="AA185" s="201"/>
      <c r="AB185" s="201"/>
      <c r="AC185" s="201"/>
    </row>
    <row r="186" spans="21:29" ht="39.950000000000003" customHeight="1" x14ac:dyDescent="0.25">
      <c r="U186" s="201"/>
      <c r="V186" s="201"/>
      <c r="W186" s="201"/>
      <c r="X186" s="201"/>
      <c r="Y186" s="201"/>
      <c r="Z186" s="201"/>
      <c r="AA186" s="201"/>
      <c r="AB186" s="201"/>
      <c r="AC186" s="201"/>
    </row>
    <row r="187" spans="21:29" ht="39.950000000000003" customHeight="1" x14ac:dyDescent="0.25">
      <c r="U187" s="201"/>
      <c r="V187" s="201"/>
      <c r="W187" s="201"/>
      <c r="X187" s="201"/>
      <c r="Y187" s="201"/>
      <c r="Z187" s="201"/>
      <c r="AA187" s="201"/>
      <c r="AB187" s="201"/>
      <c r="AC187" s="201"/>
    </row>
    <row r="188" spans="21:29" ht="39.950000000000003" customHeight="1" x14ac:dyDescent="0.25">
      <c r="U188" s="201"/>
      <c r="V188" s="201"/>
      <c r="W188" s="201"/>
      <c r="X188" s="201"/>
      <c r="Y188" s="201"/>
      <c r="Z188" s="201"/>
      <c r="AA188" s="201"/>
      <c r="AB188" s="201"/>
      <c r="AC188" s="201"/>
    </row>
    <row r="189" spans="21:29" ht="39.950000000000003" customHeight="1" x14ac:dyDescent="0.25">
      <c r="U189" s="201"/>
      <c r="V189" s="201"/>
      <c r="W189" s="201"/>
      <c r="X189" s="201"/>
      <c r="Y189" s="201"/>
      <c r="Z189" s="201"/>
      <c r="AA189" s="201"/>
      <c r="AB189" s="201"/>
      <c r="AC189" s="201"/>
    </row>
    <row r="190" spans="21:29" ht="39.950000000000003" customHeight="1" x14ac:dyDescent="0.25">
      <c r="U190" s="201"/>
      <c r="V190" s="201"/>
      <c r="W190" s="201"/>
      <c r="X190" s="201"/>
      <c r="Y190" s="201"/>
      <c r="Z190" s="201"/>
      <c r="AA190" s="201"/>
      <c r="AB190" s="201"/>
      <c r="AC190" s="201"/>
    </row>
    <row r="191" spans="21:29" ht="39.950000000000003" customHeight="1" x14ac:dyDescent="0.25">
      <c r="U191" s="201"/>
      <c r="V191" s="201"/>
      <c r="W191" s="201"/>
      <c r="X191" s="201"/>
      <c r="Y191" s="201"/>
      <c r="Z191" s="201"/>
      <c r="AA191" s="201"/>
      <c r="AB191" s="201"/>
      <c r="AC191" s="201"/>
    </row>
    <row r="192" spans="21:29" ht="39.950000000000003" customHeight="1" x14ac:dyDescent="0.25">
      <c r="U192" s="201"/>
      <c r="V192" s="201"/>
      <c r="W192" s="201"/>
      <c r="X192" s="201"/>
      <c r="Y192" s="201"/>
      <c r="Z192" s="201"/>
      <c r="AA192" s="201"/>
      <c r="AB192" s="201"/>
      <c r="AC192" s="201"/>
    </row>
    <row r="193" spans="21:29" ht="39.950000000000003" customHeight="1" x14ac:dyDescent="0.25">
      <c r="U193" s="201"/>
      <c r="V193" s="201"/>
      <c r="W193" s="201"/>
      <c r="X193" s="201"/>
      <c r="Y193" s="201"/>
      <c r="Z193" s="201"/>
      <c r="AA193" s="201"/>
      <c r="AB193" s="201"/>
      <c r="AC193" s="201"/>
    </row>
    <row r="194" spans="21:29" ht="39.950000000000003" customHeight="1" x14ac:dyDescent="0.25">
      <c r="U194" s="201"/>
      <c r="V194" s="201"/>
      <c r="W194" s="201"/>
      <c r="X194" s="201"/>
      <c r="Y194" s="201"/>
      <c r="Z194" s="201"/>
      <c r="AA194" s="201"/>
      <c r="AB194" s="201"/>
      <c r="AC194" s="201"/>
    </row>
    <row r="195" spans="21:29" ht="39.950000000000003" customHeight="1" x14ac:dyDescent="0.25">
      <c r="U195" s="201"/>
      <c r="V195" s="201"/>
      <c r="W195" s="201"/>
      <c r="X195" s="201"/>
      <c r="Y195" s="201"/>
      <c r="Z195" s="201"/>
      <c r="AA195" s="201"/>
      <c r="AB195" s="201"/>
      <c r="AC195" s="201"/>
    </row>
    <row r="196" spans="21:29" ht="39.950000000000003" customHeight="1" x14ac:dyDescent="0.25">
      <c r="U196" s="201"/>
      <c r="V196" s="201"/>
      <c r="W196" s="201"/>
      <c r="X196" s="201"/>
      <c r="Y196" s="201"/>
      <c r="Z196" s="201"/>
      <c r="AA196" s="201"/>
      <c r="AB196" s="201"/>
      <c r="AC196" s="201"/>
    </row>
    <row r="197" spans="21:29" ht="39.950000000000003" customHeight="1" x14ac:dyDescent="0.25">
      <c r="U197" s="201"/>
      <c r="V197" s="201"/>
      <c r="W197" s="201"/>
      <c r="X197" s="201"/>
      <c r="Y197" s="201"/>
      <c r="Z197" s="201"/>
      <c r="AA197" s="201"/>
      <c r="AB197" s="201"/>
      <c r="AC197" s="201"/>
    </row>
    <row r="198" spans="21:29" ht="39.950000000000003" customHeight="1" x14ac:dyDescent="0.25">
      <c r="U198" s="201"/>
      <c r="V198" s="201"/>
      <c r="W198" s="201"/>
      <c r="X198" s="201"/>
      <c r="Y198" s="201"/>
      <c r="Z198" s="201"/>
      <c r="AA198" s="201"/>
      <c r="AB198" s="201"/>
      <c r="AC198" s="201"/>
    </row>
    <row r="199" spans="21:29" ht="39.950000000000003" customHeight="1" x14ac:dyDescent="0.25">
      <c r="U199" s="201"/>
      <c r="V199" s="201"/>
      <c r="W199" s="201"/>
      <c r="X199" s="201"/>
      <c r="Y199" s="201"/>
      <c r="Z199" s="201"/>
      <c r="AA199" s="201"/>
      <c r="AB199" s="201"/>
      <c r="AC199" s="201"/>
    </row>
    <row r="200" spans="21:29" ht="39.950000000000003" customHeight="1" x14ac:dyDescent="0.25">
      <c r="U200" s="201"/>
      <c r="V200" s="201"/>
      <c r="W200" s="201"/>
      <c r="X200" s="201"/>
      <c r="Y200" s="201"/>
      <c r="Z200" s="201"/>
      <c r="AA200" s="201"/>
      <c r="AB200" s="201"/>
      <c r="AC200" s="201"/>
    </row>
    <row r="201" spans="21:29" ht="39.950000000000003" customHeight="1" x14ac:dyDescent="0.25">
      <c r="U201" s="201"/>
      <c r="V201" s="201"/>
      <c r="W201" s="201"/>
      <c r="X201" s="201"/>
      <c r="Y201" s="201"/>
      <c r="Z201" s="201"/>
      <c r="AA201" s="201"/>
      <c r="AB201" s="201"/>
      <c r="AC201" s="201"/>
    </row>
    <row r="202" spans="21:29" ht="39.950000000000003" customHeight="1" x14ac:dyDescent="0.25">
      <c r="U202" s="201"/>
      <c r="V202" s="201"/>
      <c r="W202" s="201"/>
      <c r="X202" s="201"/>
      <c r="Y202" s="201"/>
      <c r="Z202" s="201"/>
      <c r="AA202" s="201"/>
      <c r="AB202" s="201"/>
      <c r="AC202" s="201"/>
    </row>
    <row r="203" spans="21:29" ht="39.950000000000003" customHeight="1" x14ac:dyDescent="0.25">
      <c r="U203" s="201"/>
      <c r="V203" s="201"/>
      <c r="W203" s="201"/>
      <c r="X203" s="201"/>
      <c r="Y203" s="201"/>
      <c r="Z203" s="201"/>
      <c r="AA203" s="201"/>
      <c r="AB203" s="201"/>
      <c r="AC203" s="201"/>
    </row>
    <row r="204" spans="21:29" ht="39.950000000000003" customHeight="1" x14ac:dyDescent="0.25">
      <c r="U204" s="201"/>
      <c r="V204" s="201"/>
      <c r="W204" s="201"/>
      <c r="X204" s="201"/>
      <c r="Y204" s="201"/>
      <c r="Z204" s="201"/>
      <c r="AA204" s="201"/>
      <c r="AB204" s="201"/>
      <c r="AC204" s="201"/>
    </row>
    <row r="205" spans="21:29" ht="39.950000000000003" customHeight="1" x14ac:dyDescent="0.25">
      <c r="U205" s="201"/>
      <c r="V205" s="201"/>
      <c r="W205" s="201"/>
      <c r="X205" s="201"/>
      <c r="Y205" s="201"/>
      <c r="Z205" s="201"/>
      <c r="AA205" s="201"/>
      <c r="AB205" s="201"/>
      <c r="AC205" s="201"/>
    </row>
    <row r="206" spans="21:29" ht="39.950000000000003" customHeight="1" x14ac:dyDescent="0.25">
      <c r="U206" s="201"/>
      <c r="V206" s="201"/>
      <c r="W206" s="201"/>
      <c r="X206" s="201"/>
      <c r="Y206" s="201"/>
      <c r="Z206" s="201"/>
      <c r="AA206" s="201"/>
      <c r="AB206" s="201"/>
      <c r="AC206" s="201"/>
    </row>
    <row r="207" spans="21:29" ht="39.950000000000003" customHeight="1" x14ac:dyDescent="0.25">
      <c r="U207" s="201"/>
      <c r="V207" s="201"/>
      <c r="W207" s="201"/>
      <c r="X207" s="201"/>
      <c r="Y207" s="201"/>
      <c r="Z207" s="201"/>
      <c r="AA207" s="201"/>
      <c r="AB207" s="201"/>
      <c r="AC207" s="201"/>
    </row>
    <row r="208" spans="21:29" ht="39.950000000000003" customHeight="1" x14ac:dyDescent="0.25">
      <c r="U208" s="201"/>
      <c r="V208" s="201"/>
      <c r="W208" s="201"/>
      <c r="X208" s="201"/>
      <c r="Y208" s="201"/>
      <c r="Z208" s="201"/>
      <c r="AA208" s="201"/>
      <c r="AB208" s="201"/>
      <c r="AC208" s="201"/>
    </row>
    <row r="209" spans="21:29" ht="39.950000000000003" customHeight="1" x14ac:dyDescent="0.25">
      <c r="U209" s="201"/>
      <c r="V209" s="201"/>
      <c r="W209" s="201"/>
      <c r="X209" s="201"/>
      <c r="Y209" s="201"/>
      <c r="Z209" s="201"/>
      <c r="AA209" s="201"/>
      <c r="AB209" s="201"/>
      <c r="AC209" s="201"/>
    </row>
    <row r="210" spans="21:29" ht="39.950000000000003" customHeight="1" x14ac:dyDescent="0.25">
      <c r="U210" s="201"/>
      <c r="V210" s="201"/>
      <c r="W210" s="201"/>
      <c r="X210" s="201"/>
      <c r="Y210" s="201"/>
      <c r="Z210" s="201"/>
      <c r="AA210" s="201"/>
      <c r="AB210" s="201"/>
      <c r="AC210" s="201"/>
    </row>
    <row r="211" spans="21:29" ht="39.950000000000003" customHeight="1" x14ac:dyDescent="0.25">
      <c r="U211" s="201"/>
      <c r="V211" s="201"/>
      <c r="W211" s="201"/>
      <c r="X211" s="201"/>
      <c r="Y211" s="201"/>
      <c r="Z211" s="201"/>
      <c r="AA211" s="201"/>
      <c r="AB211" s="201"/>
      <c r="AC211" s="201"/>
    </row>
    <row r="212" spans="21:29" ht="39.950000000000003" customHeight="1" x14ac:dyDescent="0.25">
      <c r="U212" s="201"/>
      <c r="V212" s="201"/>
      <c r="W212" s="201"/>
      <c r="X212" s="201"/>
      <c r="Y212" s="201"/>
      <c r="Z212" s="201"/>
      <c r="AA212" s="201"/>
      <c r="AB212" s="201"/>
      <c r="AC212" s="201"/>
    </row>
    <row r="213" spans="21:29" ht="39.950000000000003" customHeight="1" x14ac:dyDescent="0.25">
      <c r="U213" s="201"/>
      <c r="V213" s="201"/>
      <c r="W213" s="201"/>
      <c r="X213" s="201"/>
      <c r="Y213" s="201"/>
      <c r="Z213" s="201"/>
      <c r="AA213" s="201"/>
      <c r="AB213" s="201"/>
      <c r="AC213" s="201"/>
    </row>
    <row r="214" spans="21:29" ht="39.950000000000003" customHeight="1" x14ac:dyDescent="0.25">
      <c r="U214" s="201"/>
      <c r="V214" s="201"/>
      <c r="W214" s="201"/>
      <c r="X214" s="201"/>
      <c r="Y214" s="201"/>
      <c r="Z214" s="201"/>
      <c r="AA214" s="201"/>
      <c r="AB214" s="201"/>
      <c r="AC214" s="201"/>
    </row>
    <row r="215" spans="21:29" ht="39.950000000000003" customHeight="1" x14ac:dyDescent="0.25">
      <c r="U215" s="201"/>
      <c r="V215" s="201"/>
      <c r="W215" s="201"/>
      <c r="X215" s="201"/>
      <c r="Y215" s="201"/>
      <c r="Z215" s="201"/>
      <c r="AA215" s="201"/>
      <c r="AB215" s="201"/>
      <c r="AC215" s="201"/>
    </row>
    <row r="216" spans="21:29" ht="39.950000000000003" customHeight="1" x14ac:dyDescent="0.25">
      <c r="U216" s="201"/>
      <c r="V216" s="201"/>
      <c r="W216" s="201"/>
      <c r="X216" s="201"/>
      <c r="Y216" s="201"/>
      <c r="Z216" s="201"/>
      <c r="AA216" s="201"/>
      <c r="AB216" s="201"/>
      <c r="AC216" s="201"/>
    </row>
    <row r="217" spans="21:29" ht="39.950000000000003" customHeight="1" x14ac:dyDescent="0.25">
      <c r="U217" s="201"/>
      <c r="V217" s="201"/>
      <c r="W217" s="201"/>
      <c r="X217" s="201"/>
      <c r="Y217" s="201"/>
      <c r="Z217" s="201"/>
      <c r="AA217" s="201"/>
      <c r="AB217" s="201"/>
      <c r="AC217" s="201"/>
    </row>
    <row r="218" spans="21:29" ht="39.950000000000003" customHeight="1" x14ac:dyDescent="0.25">
      <c r="U218" s="201"/>
      <c r="V218" s="201"/>
      <c r="W218" s="201"/>
      <c r="X218" s="201"/>
      <c r="Y218" s="201"/>
      <c r="Z218" s="201"/>
      <c r="AA218" s="201"/>
      <c r="AB218" s="201"/>
      <c r="AC218" s="201"/>
    </row>
    <row r="219" spans="21:29" ht="39.950000000000003" customHeight="1" x14ac:dyDescent="0.25">
      <c r="U219" s="201"/>
      <c r="V219" s="201"/>
      <c r="W219" s="201"/>
      <c r="X219" s="201"/>
      <c r="Y219" s="201"/>
      <c r="Z219" s="201"/>
      <c r="AA219" s="201"/>
      <c r="AB219" s="201"/>
      <c r="AC219" s="201"/>
    </row>
    <row r="220" spans="21:29" ht="39.950000000000003" customHeight="1" x14ac:dyDescent="0.25">
      <c r="U220" s="201"/>
      <c r="V220" s="201"/>
      <c r="W220" s="201"/>
      <c r="X220" s="201"/>
      <c r="Y220" s="201"/>
      <c r="Z220" s="201"/>
      <c r="AA220" s="201"/>
      <c r="AB220" s="201"/>
      <c r="AC220" s="201"/>
    </row>
    <row r="221" spans="21:29" ht="39.950000000000003" customHeight="1" x14ac:dyDescent="0.25">
      <c r="U221" s="201"/>
      <c r="V221" s="201"/>
      <c r="W221" s="201"/>
      <c r="X221" s="201"/>
      <c r="Y221" s="201"/>
      <c r="Z221" s="201"/>
      <c r="AA221" s="201"/>
      <c r="AB221" s="201"/>
      <c r="AC221" s="201"/>
    </row>
    <row r="222" spans="21:29" ht="39.950000000000003" customHeight="1" x14ac:dyDescent="0.25">
      <c r="U222" s="201"/>
      <c r="V222" s="201"/>
      <c r="W222" s="201"/>
      <c r="X222" s="201"/>
      <c r="Y222" s="201"/>
      <c r="Z222" s="201"/>
      <c r="AA222" s="201"/>
      <c r="AB222" s="201"/>
      <c r="AC222" s="201"/>
    </row>
    <row r="223" spans="21:29" ht="39.950000000000003" customHeight="1" x14ac:dyDescent="0.25">
      <c r="U223" s="201"/>
      <c r="V223" s="201"/>
      <c r="W223" s="201"/>
      <c r="X223" s="201"/>
      <c r="Y223" s="201"/>
      <c r="Z223" s="201"/>
      <c r="AA223" s="201"/>
      <c r="AB223" s="201"/>
      <c r="AC223" s="201"/>
    </row>
    <row r="224" spans="21:29" ht="39.950000000000003" customHeight="1" x14ac:dyDescent="0.25">
      <c r="U224" s="201"/>
      <c r="V224" s="201"/>
      <c r="W224" s="201"/>
      <c r="X224" s="201"/>
      <c r="Y224" s="201"/>
      <c r="Z224" s="201"/>
      <c r="AA224" s="201"/>
      <c r="AB224" s="201"/>
      <c r="AC224" s="201"/>
    </row>
    <row r="225" spans="21:29" ht="39.950000000000003" customHeight="1" x14ac:dyDescent="0.25">
      <c r="U225" s="201"/>
      <c r="V225" s="201"/>
      <c r="W225" s="201"/>
      <c r="X225" s="201"/>
      <c r="Y225" s="201"/>
      <c r="Z225" s="201"/>
      <c r="AA225" s="201"/>
      <c r="AB225" s="201"/>
      <c r="AC225" s="201"/>
    </row>
    <row r="226" spans="21:29" ht="39.950000000000003" customHeight="1" x14ac:dyDescent="0.25">
      <c r="U226" s="201"/>
      <c r="V226" s="201"/>
      <c r="W226" s="201"/>
      <c r="X226" s="201"/>
      <c r="Y226" s="201"/>
      <c r="Z226" s="201"/>
      <c r="AA226" s="201"/>
      <c r="AB226" s="201"/>
      <c r="AC226" s="201"/>
    </row>
    <row r="227" spans="21:29" ht="39.950000000000003" customHeight="1" x14ac:dyDescent="0.25">
      <c r="U227" s="201"/>
      <c r="V227" s="201"/>
      <c r="W227" s="201"/>
      <c r="X227" s="201"/>
      <c r="Y227" s="201"/>
      <c r="Z227" s="201"/>
      <c r="AA227" s="201"/>
      <c r="AB227" s="201"/>
      <c r="AC227" s="201"/>
    </row>
    <row r="228" spans="21:29" ht="39.950000000000003" customHeight="1" x14ac:dyDescent="0.25">
      <c r="U228" s="201"/>
      <c r="V228" s="201"/>
      <c r="W228" s="201"/>
      <c r="X228" s="201"/>
      <c r="Y228" s="201"/>
      <c r="Z228" s="201"/>
      <c r="AA228" s="201"/>
      <c r="AB228" s="201"/>
      <c r="AC228" s="201"/>
    </row>
    <row r="229" spans="21:29" ht="39.950000000000003" customHeight="1" x14ac:dyDescent="0.25">
      <c r="U229" s="201"/>
      <c r="V229" s="201"/>
      <c r="W229" s="201"/>
      <c r="X229" s="201"/>
      <c r="Y229" s="201"/>
      <c r="Z229" s="201"/>
      <c r="AA229" s="201"/>
      <c r="AB229" s="201"/>
      <c r="AC229" s="201"/>
    </row>
    <row r="230" spans="21:29" ht="39.950000000000003" customHeight="1" x14ac:dyDescent="0.25">
      <c r="U230" s="201"/>
      <c r="V230" s="201"/>
      <c r="W230" s="201"/>
      <c r="X230" s="201"/>
      <c r="Y230" s="201"/>
      <c r="Z230" s="201"/>
      <c r="AA230" s="201"/>
      <c r="AB230" s="201"/>
      <c r="AC230" s="201"/>
    </row>
    <row r="231" spans="21:29" ht="39.950000000000003" customHeight="1" x14ac:dyDescent="0.25">
      <c r="U231" s="201"/>
      <c r="V231" s="201"/>
      <c r="W231" s="201"/>
      <c r="X231" s="201"/>
      <c r="Y231" s="201"/>
      <c r="Z231" s="201"/>
      <c r="AA231" s="201"/>
      <c r="AB231" s="201"/>
      <c r="AC231" s="201"/>
    </row>
    <row r="232" spans="21:29" ht="39.950000000000003" customHeight="1" x14ac:dyDescent="0.25">
      <c r="U232" s="201"/>
      <c r="V232" s="201"/>
      <c r="W232" s="201"/>
      <c r="X232" s="201"/>
      <c r="Y232" s="201"/>
      <c r="Z232" s="201"/>
      <c r="AA232" s="201"/>
      <c r="AB232" s="201"/>
      <c r="AC232" s="201"/>
    </row>
    <row r="233" spans="21:29" ht="39.950000000000003" customHeight="1" x14ac:dyDescent="0.25">
      <c r="U233" s="201"/>
      <c r="V233" s="201"/>
      <c r="W233" s="201"/>
      <c r="X233" s="201"/>
      <c r="Y233" s="201"/>
      <c r="Z233" s="201"/>
      <c r="AA233" s="201"/>
      <c r="AB233" s="201"/>
      <c r="AC233" s="201"/>
    </row>
    <row r="234" spans="21:29" ht="39.950000000000003" customHeight="1" x14ac:dyDescent="0.25">
      <c r="U234" s="201"/>
      <c r="V234" s="201"/>
      <c r="W234" s="201"/>
      <c r="X234" s="201"/>
      <c r="Y234" s="201"/>
      <c r="Z234" s="201"/>
      <c r="AA234" s="201"/>
      <c r="AB234" s="201"/>
      <c r="AC234" s="201"/>
    </row>
    <row r="235" spans="21:29" ht="39.950000000000003" customHeight="1" x14ac:dyDescent="0.25">
      <c r="U235" s="201"/>
      <c r="V235" s="201"/>
      <c r="W235" s="201"/>
      <c r="X235" s="201"/>
      <c r="Y235" s="201"/>
      <c r="Z235" s="201"/>
      <c r="AA235" s="201"/>
      <c r="AB235" s="201"/>
      <c r="AC235" s="201"/>
    </row>
    <row r="236" spans="21:29" ht="39.950000000000003" customHeight="1" x14ac:dyDescent="0.25">
      <c r="U236" s="201"/>
      <c r="V236" s="201"/>
      <c r="W236" s="201"/>
      <c r="X236" s="201"/>
      <c r="Y236" s="201"/>
      <c r="Z236" s="201"/>
      <c r="AA236" s="201"/>
      <c r="AB236" s="201"/>
      <c r="AC236" s="201"/>
    </row>
    <row r="237" spans="21:29" ht="39.950000000000003" customHeight="1" x14ac:dyDescent="0.25">
      <c r="U237" s="201"/>
      <c r="V237" s="201"/>
      <c r="W237" s="201"/>
      <c r="X237" s="201"/>
      <c r="Y237" s="201"/>
      <c r="Z237" s="201"/>
      <c r="AA237" s="201"/>
      <c r="AB237" s="201"/>
      <c r="AC237" s="201"/>
    </row>
    <row r="238" spans="21:29" ht="39.950000000000003" customHeight="1" x14ac:dyDescent="0.25">
      <c r="U238" s="201"/>
      <c r="V238" s="201"/>
      <c r="W238" s="201"/>
      <c r="X238" s="201"/>
      <c r="Y238" s="201"/>
      <c r="Z238" s="201"/>
      <c r="AA238" s="201"/>
      <c r="AB238" s="201"/>
      <c r="AC238" s="201"/>
    </row>
    <row r="239" spans="21:29" ht="39.950000000000003" customHeight="1" x14ac:dyDescent="0.25">
      <c r="U239" s="201"/>
      <c r="V239" s="201"/>
      <c r="W239" s="201"/>
      <c r="X239" s="201"/>
      <c r="Y239" s="201"/>
      <c r="Z239" s="201"/>
      <c r="AA239" s="201"/>
      <c r="AB239" s="201"/>
      <c r="AC239" s="201"/>
    </row>
    <row r="240" spans="21:29" ht="39.950000000000003" customHeight="1" x14ac:dyDescent="0.25">
      <c r="U240" s="201"/>
      <c r="V240" s="201"/>
      <c r="W240" s="201"/>
      <c r="X240" s="201"/>
      <c r="Y240" s="201"/>
      <c r="Z240" s="201"/>
      <c r="AA240" s="201"/>
      <c r="AB240" s="201"/>
      <c r="AC240" s="201"/>
    </row>
    <row r="241" spans="21:29" ht="39.950000000000003" customHeight="1" x14ac:dyDescent="0.25">
      <c r="U241" s="201"/>
      <c r="V241" s="201"/>
      <c r="W241" s="201"/>
      <c r="X241" s="201"/>
      <c r="Y241" s="201"/>
      <c r="Z241" s="201"/>
      <c r="AA241" s="201"/>
      <c r="AB241" s="201"/>
      <c r="AC241" s="201"/>
    </row>
    <row r="242" spans="21:29" ht="39.950000000000003" customHeight="1" x14ac:dyDescent="0.25">
      <c r="U242" s="201"/>
      <c r="V242" s="201"/>
      <c r="W242" s="201"/>
      <c r="X242" s="201"/>
      <c r="Y242" s="201"/>
      <c r="Z242" s="201"/>
      <c r="AA242" s="201"/>
      <c r="AB242" s="201"/>
      <c r="AC242" s="201"/>
    </row>
    <row r="243" spans="21:29" ht="39.950000000000003" customHeight="1" x14ac:dyDescent="0.25">
      <c r="U243" s="201"/>
      <c r="V243" s="201"/>
      <c r="W243" s="201"/>
      <c r="X243" s="201"/>
      <c r="Y243" s="201"/>
      <c r="Z243" s="201"/>
      <c r="AA243" s="201"/>
      <c r="AB243" s="201"/>
      <c r="AC243" s="201"/>
    </row>
    <row r="244" spans="21:29" ht="39.950000000000003" customHeight="1" x14ac:dyDescent="0.25">
      <c r="U244" s="201"/>
      <c r="V244" s="201"/>
      <c r="W244" s="201"/>
      <c r="X244" s="201"/>
      <c r="Y244" s="201"/>
      <c r="Z244" s="201"/>
      <c r="AA244" s="201"/>
      <c r="AB244" s="201"/>
      <c r="AC244" s="201"/>
    </row>
    <row r="245" spans="21:29" ht="39.950000000000003" customHeight="1" x14ac:dyDescent="0.25">
      <c r="U245" s="201"/>
      <c r="V245" s="201"/>
      <c r="W245" s="201"/>
      <c r="X245" s="201"/>
      <c r="Y245" s="201"/>
      <c r="Z245" s="201"/>
      <c r="AA245" s="201"/>
      <c r="AB245" s="201"/>
      <c r="AC245" s="201"/>
    </row>
    <row r="246" spans="21:29" ht="39.950000000000003" customHeight="1" x14ac:dyDescent="0.25">
      <c r="U246" s="201"/>
      <c r="V246" s="201"/>
      <c r="W246" s="201"/>
      <c r="X246" s="201"/>
      <c r="Y246" s="201"/>
      <c r="Z246" s="201"/>
      <c r="AA246" s="201"/>
      <c r="AB246" s="201"/>
      <c r="AC246" s="201"/>
    </row>
    <row r="247" spans="21:29" ht="39.950000000000003" customHeight="1" x14ac:dyDescent="0.25">
      <c r="U247" s="201"/>
      <c r="V247" s="201"/>
      <c r="W247" s="201"/>
      <c r="X247" s="201"/>
      <c r="Y247" s="201"/>
      <c r="Z247" s="201"/>
      <c r="AA247" s="201"/>
      <c r="AB247" s="201"/>
      <c r="AC247" s="201"/>
    </row>
    <row r="248" spans="21:29" ht="39.950000000000003" customHeight="1" x14ac:dyDescent="0.25">
      <c r="U248" s="201"/>
      <c r="V248" s="201"/>
      <c r="W248" s="201"/>
      <c r="X248" s="201"/>
      <c r="Y248" s="201"/>
      <c r="Z248" s="201"/>
      <c r="AA248" s="201"/>
      <c r="AB248" s="201"/>
      <c r="AC248" s="201"/>
    </row>
    <row r="249" spans="21:29" ht="39.950000000000003" customHeight="1" x14ac:dyDescent="0.25">
      <c r="U249" s="201"/>
      <c r="V249" s="201"/>
      <c r="W249" s="201"/>
      <c r="X249" s="201"/>
      <c r="Y249" s="201"/>
      <c r="Z249" s="201"/>
      <c r="AA249" s="201"/>
      <c r="AB249" s="201"/>
      <c r="AC249" s="201"/>
    </row>
    <row r="250" spans="21:29" ht="39.950000000000003" customHeight="1" x14ac:dyDescent="0.25">
      <c r="U250" s="201"/>
      <c r="V250" s="201"/>
      <c r="W250" s="201"/>
      <c r="X250" s="201"/>
      <c r="Y250" s="201"/>
      <c r="Z250" s="201"/>
      <c r="AA250" s="201"/>
      <c r="AB250" s="201"/>
      <c r="AC250" s="201"/>
    </row>
    <row r="251" spans="21:29" ht="39.950000000000003" customHeight="1" x14ac:dyDescent="0.25">
      <c r="U251" s="201"/>
      <c r="V251" s="201"/>
      <c r="W251" s="201"/>
      <c r="X251" s="201"/>
      <c r="Y251" s="201"/>
      <c r="Z251" s="201"/>
      <c r="AA251" s="201"/>
      <c r="AB251" s="201"/>
      <c r="AC251" s="201"/>
    </row>
    <row r="252" spans="21:29" ht="39.950000000000003" customHeight="1" x14ac:dyDescent="0.25">
      <c r="U252" s="201"/>
      <c r="V252" s="201"/>
      <c r="W252" s="201"/>
      <c r="X252" s="201"/>
      <c r="Y252" s="201"/>
      <c r="Z252" s="201"/>
      <c r="AA252" s="201"/>
      <c r="AB252" s="201"/>
      <c r="AC252" s="201"/>
    </row>
    <row r="253" spans="21:29" ht="39.950000000000003" customHeight="1" x14ac:dyDescent="0.25">
      <c r="U253" s="201"/>
      <c r="V253" s="201"/>
      <c r="W253" s="201"/>
      <c r="X253" s="201"/>
      <c r="Y253" s="201"/>
      <c r="Z253" s="201"/>
      <c r="AA253" s="201"/>
      <c r="AB253" s="201"/>
      <c r="AC253" s="201"/>
    </row>
    <row r="254" spans="21:29" ht="39.950000000000003" customHeight="1" x14ac:dyDescent="0.25">
      <c r="U254" s="201"/>
      <c r="V254" s="201"/>
      <c r="W254" s="201"/>
      <c r="X254" s="201"/>
      <c r="Y254" s="201"/>
      <c r="Z254" s="201"/>
      <c r="AA254" s="201"/>
      <c r="AB254" s="201"/>
      <c r="AC254" s="201"/>
    </row>
    <row r="255" spans="21:29" ht="39.950000000000003" customHeight="1" x14ac:dyDescent="0.25">
      <c r="U255" s="201"/>
      <c r="V255" s="201"/>
      <c r="W255" s="201"/>
      <c r="X255" s="201"/>
      <c r="Y255" s="201"/>
      <c r="Z255" s="201"/>
      <c r="AA255" s="201"/>
      <c r="AB255" s="201"/>
      <c r="AC255" s="201"/>
    </row>
    <row r="256" spans="21:29" ht="39.950000000000003" customHeight="1" x14ac:dyDescent="0.25">
      <c r="U256" s="201"/>
      <c r="V256" s="201"/>
      <c r="W256" s="201"/>
      <c r="X256" s="201"/>
      <c r="Y256" s="201"/>
      <c r="Z256" s="201"/>
      <c r="AA256" s="201"/>
      <c r="AB256" s="201"/>
      <c r="AC256" s="201"/>
    </row>
    <row r="257" spans="21:29" ht="39.950000000000003" customHeight="1" x14ac:dyDescent="0.25">
      <c r="U257" s="201"/>
      <c r="V257" s="201"/>
      <c r="W257" s="201"/>
      <c r="X257" s="201"/>
      <c r="Y257" s="201"/>
      <c r="Z257" s="201"/>
      <c r="AA257" s="201"/>
      <c r="AB257" s="201"/>
      <c r="AC257" s="201"/>
    </row>
    <row r="258" spans="21:29" ht="39.950000000000003" customHeight="1" x14ac:dyDescent="0.25">
      <c r="U258" s="201"/>
      <c r="V258" s="201"/>
      <c r="W258" s="201"/>
      <c r="X258" s="201"/>
      <c r="Y258" s="201"/>
      <c r="Z258" s="201"/>
      <c r="AA258" s="201"/>
      <c r="AB258" s="201"/>
      <c r="AC258" s="201"/>
    </row>
    <row r="259" spans="21:29" ht="39.950000000000003" customHeight="1" x14ac:dyDescent="0.25">
      <c r="U259" s="201"/>
      <c r="V259" s="201"/>
      <c r="W259" s="201"/>
      <c r="X259" s="201"/>
      <c r="Y259" s="201"/>
      <c r="Z259" s="201"/>
      <c r="AA259" s="201"/>
      <c r="AB259" s="201"/>
      <c r="AC259" s="201"/>
    </row>
    <row r="260" spans="21:29" ht="39.950000000000003" customHeight="1" x14ac:dyDescent="0.25">
      <c r="U260" s="201"/>
      <c r="V260" s="201"/>
      <c r="W260" s="201"/>
      <c r="X260" s="201"/>
      <c r="Y260" s="201"/>
      <c r="Z260" s="201"/>
      <c r="AA260" s="201"/>
      <c r="AB260" s="201"/>
      <c r="AC260" s="201"/>
    </row>
    <row r="261" spans="21:29" ht="39.950000000000003" customHeight="1" x14ac:dyDescent="0.25">
      <c r="U261" s="201"/>
      <c r="V261" s="201"/>
      <c r="W261" s="201"/>
      <c r="X261" s="201"/>
      <c r="Y261" s="201"/>
      <c r="Z261" s="201"/>
      <c r="AA261" s="201"/>
      <c r="AB261" s="201"/>
      <c r="AC261" s="201"/>
    </row>
    <row r="262" spans="21:29" ht="39.950000000000003" customHeight="1" x14ac:dyDescent="0.25">
      <c r="U262" s="201"/>
      <c r="V262" s="201"/>
      <c r="W262" s="201"/>
      <c r="X262" s="201"/>
      <c r="Y262" s="201"/>
      <c r="Z262" s="201"/>
      <c r="AA262" s="201"/>
      <c r="AB262" s="201"/>
      <c r="AC262" s="201"/>
    </row>
    <row r="263" spans="21:29" ht="39.950000000000003" customHeight="1" x14ac:dyDescent="0.25">
      <c r="U263" s="201"/>
      <c r="V263" s="201"/>
      <c r="W263" s="201"/>
      <c r="X263" s="201"/>
      <c r="Y263" s="201"/>
      <c r="Z263" s="201"/>
      <c r="AA263" s="201"/>
      <c r="AB263" s="201"/>
      <c r="AC263" s="201"/>
    </row>
    <row r="264" spans="21:29" ht="39.950000000000003" customHeight="1" x14ac:dyDescent="0.25">
      <c r="U264" s="201"/>
      <c r="V264" s="201"/>
      <c r="W264" s="201"/>
      <c r="X264" s="201"/>
      <c r="Y264" s="201"/>
      <c r="Z264" s="201"/>
      <c r="AA264" s="201"/>
      <c r="AB264" s="201"/>
      <c r="AC264" s="201"/>
    </row>
    <row r="265" spans="21:29" ht="39.950000000000003" customHeight="1" x14ac:dyDescent="0.25">
      <c r="U265" s="201"/>
      <c r="V265" s="201"/>
      <c r="W265" s="201"/>
      <c r="X265" s="201"/>
      <c r="Y265" s="201"/>
      <c r="Z265" s="201"/>
      <c r="AA265" s="201"/>
      <c r="AB265" s="201"/>
      <c r="AC265" s="201"/>
    </row>
    <row r="266" spans="21:29" ht="39.950000000000003" customHeight="1" x14ac:dyDescent="0.25">
      <c r="U266" s="201"/>
      <c r="V266" s="201"/>
      <c r="W266" s="201"/>
      <c r="X266" s="201"/>
      <c r="Y266" s="201"/>
      <c r="Z266" s="201"/>
      <c r="AA266" s="201"/>
      <c r="AB266" s="201"/>
      <c r="AC266" s="201"/>
    </row>
    <row r="267" spans="21:29" ht="39.950000000000003" customHeight="1" x14ac:dyDescent="0.25">
      <c r="U267" s="201"/>
      <c r="V267" s="201"/>
      <c r="W267" s="201"/>
      <c r="X267" s="201"/>
      <c r="Y267" s="201"/>
      <c r="Z267" s="201"/>
      <c r="AA267" s="201"/>
      <c r="AB267" s="201"/>
      <c r="AC267" s="201"/>
    </row>
    <row r="268" spans="21:29" ht="39.950000000000003" customHeight="1" x14ac:dyDescent="0.25">
      <c r="U268" s="201"/>
      <c r="V268" s="201"/>
      <c r="W268" s="201"/>
      <c r="X268" s="201"/>
      <c r="Y268" s="201"/>
      <c r="Z268" s="201"/>
      <c r="AA268" s="201"/>
      <c r="AB268" s="201"/>
      <c r="AC268" s="201"/>
    </row>
    <row r="269" spans="21:29" ht="39.950000000000003" customHeight="1" x14ac:dyDescent="0.25">
      <c r="U269" s="201"/>
      <c r="V269" s="201"/>
      <c r="W269" s="201"/>
      <c r="X269" s="201"/>
      <c r="Y269" s="201"/>
      <c r="Z269" s="201"/>
      <c r="AA269" s="201"/>
      <c r="AB269" s="201"/>
      <c r="AC269" s="201"/>
    </row>
    <row r="270" spans="21:29" ht="39.950000000000003" customHeight="1" x14ac:dyDescent="0.25">
      <c r="U270" s="201"/>
      <c r="V270" s="201"/>
      <c r="W270" s="201"/>
      <c r="X270" s="201"/>
      <c r="Y270" s="201"/>
      <c r="Z270" s="201"/>
      <c r="AA270" s="201"/>
      <c r="AB270" s="201"/>
      <c r="AC270" s="201"/>
    </row>
    <row r="271" spans="21:29" ht="39.950000000000003" customHeight="1" x14ac:dyDescent="0.25">
      <c r="U271" s="201"/>
      <c r="V271" s="201"/>
      <c r="W271" s="201"/>
      <c r="X271" s="201"/>
      <c r="Y271" s="201"/>
      <c r="Z271" s="201"/>
      <c r="AA271" s="201"/>
      <c r="AB271" s="201"/>
      <c r="AC271" s="201"/>
    </row>
    <row r="272" spans="21:29" ht="39.950000000000003" customHeight="1" x14ac:dyDescent="0.25">
      <c r="U272" s="201"/>
      <c r="V272" s="201"/>
      <c r="W272" s="201"/>
      <c r="X272" s="201"/>
      <c r="Y272" s="201"/>
      <c r="Z272" s="201"/>
      <c r="AA272" s="201"/>
      <c r="AB272" s="201"/>
      <c r="AC272" s="201"/>
    </row>
    <row r="273" spans="21:29" ht="39.950000000000003" customHeight="1" x14ac:dyDescent="0.25">
      <c r="U273" s="201"/>
      <c r="V273" s="201"/>
      <c r="W273" s="201"/>
      <c r="X273" s="201"/>
      <c r="Y273" s="201"/>
      <c r="Z273" s="201"/>
      <c r="AA273" s="201"/>
      <c r="AB273" s="201"/>
      <c r="AC273" s="201"/>
    </row>
    <row r="274" spans="21:29" ht="39.950000000000003" customHeight="1" x14ac:dyDescent="0.25">
      <c r="U274" s="201"/>
      <c r="V274" s="201"/>
      <c r="W274" s="201"/>
      <c r="X274" s="201"/>
      <c r="Y274" s="201"/>
      <c r="Z274" s="201"/>
      <c r="AA274" s="201"/>
      <c r="AB274" s="201"/>
      <c r="AC274" s="201"/>
    </row>
    <row r="275" spans="21:29" ht="39.950000000000003" customHeight="1" x14ac:dyDescent="0.25">
      <c r="U275" s="201"/>
      <c r="V275" s="201"/>
      <c r="W275" s="201"/>
      <c r="X275" s="201"/>
      <c r="Y275" s="201"/>
      <c r="Z275" s="201"/>
      <c r="AA275" s="201"/>
      <c r="AB275" s="201"/>
      <c r="AC275" s="201"/>
    </row>
    <row r="276" spans="21:29" ht="39.950000000000003" customHeight="1" x14ac:dyDescent="0.25">
      <c r="U276" s="201"/>
      <c r="V276" s="201"/>
      <c r="W276" s="201"/>
      <c r="X276" s="201"/>
      <c r="Y276" s="201"/>
      <c r="Z276" s="201"/>
      <c r="AA276" s="201"/>
      <c r="AB276" s="201"/>
      <c r="AC276" s="201"/>
    </row>
    <row r="277" spans="21:29" ht="39.950000000000003" customHeight="1" x14ac:dyDescent="0.25">
      <c r="U277" s="201"/>
      <c r="V277" s="201"/>
      <c r="W277" s="201"/>
      <c r="X277" s="201"/>
      <c r="Y277" s="201"/>
      <c r="Z277" s="201"/>
      <c r="AA277" s="201"/>
      <c r="AB277" s="201"/>
      <c r="AC277" s="201"/>
    </row>
    <row r="278" spans="21:29" ht="39.950000000000003" customHeight="1" x14ac:dyDescent="0.25">
      <c r="U278" s="201"/>
      <c r="V278" s="201"/>
      <c r="W278" s="201"/>
      <c r="X278" s="201"/>
      <c r="Y278" s="201"/>
      <c r="Z278" s="201"/>
      <c r="AA278" s="201"/>
      <c r="AB278" s="201"/>
      <c r="AC278" s="201"/>
    </row>
    <row r="279" spans="21:29" ht="39.950000000000003" customHeight="1" x14ac:dyDescent="0.25">
      <c r="U279" s="201"/>
      <c r="V279" s="201"/>
      <c r="W279" s="201"/>
      <c r="X279" s="201"/>
      <c r="Y279" s="201"/>
      <c r="Z279" s="201"/>
      <c r="AA279" s="201"/>
      <c r="AB279" s="201"/>
      <c r="AC279" s="201"/>
    </row>
    <row r="280" spans="21:29" ht="39.950000000000003" customHeight="1" x14ac:dyDescent="0.25">
      <c r="U280" s="201"/>
      <c r="V280" s="201"/>
      <c r="W280" s="201"/>
      <c r="X280" s="201"/>
      <c r="Y280" s="201"/>
      <c r="Z280" s="201"/>
      <c r="AA280" s="201"/>
      <c r="AB280" s="201"/>
      <c r="AC280" s="201"/>
    </row>
    <row r="281" spans="21:29" ht="39.950000000000003" customHeight="1" x14ac:dyDescent="0.25">
      <c r="U281" s="201"/>
      <c r="V281" s="201"/>
      <c r="W281" s="201"/>
      <c r="X281" s="201"/>
      <c r="Y281" s="201"/>
      <c r="Z281" s="201"/>
      <c r="AA281" s="201"/>
      <c r="AB281" s="201"/>
      <c r="AC281" s="201"/>
    </row>
    <row r="282" spans="21:29" ht="39.950000000000003" customHeight="1" x14ac:dyDescent="0.25">
      <c r="U282" s="201"/>
      <c r="V282" s="201"/>
      <c r="W282" s="201"/>
      <c r="X282" s="201"/>
      <c r="Y282" s="201"/>
      <c r="Z282" s="201"/>
      <c r="AA282" s="201"/>
      <c r="AB282" s="201"/>
      <c r="AC282" s="201"/>
    </row>
    <row r="283" spans="21:29" ht="39.950000000000003" customHeight="1" x14ac:dyDescent="0.25">
      <c r="U283" s="201"/>
      <c r="V283" s="201"/>
      <c r="W283" s="201"/>
      <c r="X283" s="201"/>
      <c r="Y283" s="201"/>
      <c r="Z283" s="201"/>
      <c r="AA283" s="201"/>
      <c r="AB283" s="201"/>
      <c r="AC283" s="201"/>
    </row>
    <row r="284" spans="21:29" ht="39.950000000000003" customHeight="1" x14ac:dyDescent="0.25">
      <c r="U284" s="201"/>
      <c r="V284" s="201"/>
      <c r="W284" s="201"/>
      <c r="X284" s="201"/>
      <c r="Y284" s="201"/>
      <c r="Z284" s="201"/>
      <c r="AA284" s="201"/>
      <c r="AB284" s="201"/>
      <c r="AC284" s="201"/>
    </row>
    <row r="285" spans="21:29" ht="39.950000000000003" customHeight="1" x14ac:dyDescent="0.25">
      <c r="U285" s="201"/>
      <c r="V285" s="201"/>
      <c r="W285" s="201"/>
      <c r="X285" s="201"/>
      <c r="Y285" s="201"/>
      <c r="Z285" s="201"/>
      <c r="AA285" s="201"/>
      <c r="AB285" s="201"/>
      <c r="AC285" s="201"/>
    </row>
    <row r="286" spans="21:29" ht="39.950000000000003" customHeight="1" x14ac:dyDescent="0.25">
      <c r="U286" s="201"/>
      <c r="V286" s="201"/>
      <c r="W286" s="201"/>
      <c r="X286" s="201"/>
      <c r="Y286" s="201"/>
      <c r="Z286" s="201"/>
      <c r="AA286" s="201"/>
      <c r="AB286" s="201"/>
      <c r="AC286" s="201"/>
    </row>
    <row r="287" spans="21:29" ht="39.950000000000003" customHeight="1" x14ac:dyDescent="0.25">
      <c r="U287" s="201"/>
      <c r="V287" s="201"/>
      <c r="W287" s="201"/>
      <c r="X287" s="201"/>
      <c r="Y287" s="201"/>
      <c r="Z287" s="201"/>
      <c r="AA287" s="201"/>
      <c r="AB287" s="201"/>
      <c r="AC287" s="201"/>
    </row>
    <row r="288" spans="21:29" ht="39.950000000000003" customHeight="1" x14ac:dyDescent="0.25">
      <c r="U288" s="201"/>
      <c r="V288" s="201"/>
      <c r="W288" s="201"/>
      <c r="X288" s="201"/>
      <c r="Y288" s="201"/>
      <c r="Z288" s="201"/>
      <c r="AA288" s="201"/>
      <c r="AB288" s="201"/>
      <c r="AC288" s="201"/>
    </row>
    <row r="289" spans="21:29" ht="39.950000000000003" customHeight="1" x14ac:dyDescent="0.25">
      <c r="U289" s="201"/>
      <c r="V289" s="201"/>
      <c r="W289" s="201"/>
      <c r="X289" s="201"/>
      <c r="Y289" s="201"/>
      <c r="Z289" s="201"/>
      <c r="AA289" s="201"/>
      <c r="AB289" s="201"/>
      <c r="AC289" s="201"/>
    </row>
    <row r="290" spans="21:29" ht="39.950000000000003" customHeight="1" x14ac:dyDescent="0.25">
      <c r="U290" s="201"/>
      <c r="V290" s="201"/>
      <c r="W290" s="201"/>
      <c r="X290" s="201"/>
      <c r="Y290" s="201"/>
      <c r="Z290" s="201"/>
      <c r="AA290" s="201"/>
      <c r="AB290" s="201"/>
      <c r="AC290" s="201"/>
    </row>
    <row r="291" spans="21:29" ht="39.950000000000003" customHeight="1" x14ac:dyDescent="0.25">
      <c r="U291" s="201"/>
      <c r="V291" s="201"/>
      <c r="W291" s="201"/>
      <c r="X291" s="201"/>
      <c r="Y291" s="201"/>
      <c r="Z291" s="201"/>
      <c r="AA291" s="201"/>
      <c r="AB291" s="201"/>
      <c r="AC291" s="201"/>
    </row>
    <row r="292" spans="21:29" ht="39.950000000000003" customHeight="1" x14ac:dyDescent="0.25">
      <c r="U292" s="201"/>
      <c r="V292" s="201"/>
      <c r="W292" s="201"/>
      <c r="X292" s="201"/>
      <c r="Y292" s="201"/>
      <c r="Z292" s="201"/>
      <c r="AA292" s="201"/>
      <c r="AB292" s="201"/>
      <c r="AC292" s="201"/>
    </row>
    <row r="293" spans="21:29" ht="39.950000000000003" customHeight="1" x14ac:dyDescent="0.25">
      <c r="U293" s="201"/>
      <c r="V293" s="201"/>
      <c r="W293" s="201"/>
      <c r="X293" s="201"/>
      <c r="Y293" s="201"/>
      <c r="Z293" s="201"/>
      <c r="AA293" s="201"/>
      <c r="AB293" s="201"/>
      <c r="AC293" s="201"/>
    </row>
    <row r="294" spans="21:29" ht="39.950000000000003" customHeight="1" x14ac:dyDescent="0.25">
      <c r="U294" s="201"/>
      <c r="V294" s="201"/>
      <c r="W294" s="201"/>
      <c r="X294" s="201"/>
      <c r="Y294" s="201"/>
      <c r="Z294" s="201"/>
      <c r="AA294" s="201"/>
      <c r="AB294" s="201"/>
      <c r="AC294" s="201"/>
    </row>
    <row r="295" spans="21:29" ht="39.950000000000003" customHeight="1" x14ac:dyDescent="0.25">
      <c r="U295" s="201"/>
      <c r="V295" s="201"/>
      <c r="W295" s="201"/>
      <c r="X295" s="201"/>
      <c r="Y295" s="201"/>
      <c r="Z295" s="201"/>
      <c r="AA295" s="201"/>
      <c r="AB295" s="201"/>
      <c r="AC295" s="201"/>
    </row>
    <row r="296" spans="21:29" ht="39.950000000000003" customHeight="1" x14ac:dyDescent="0.25">
      <c r="U296" s="201"/>
      <c r="V296" s="201"/>
      <c r="W296" s="201"/>
      <c r="X296" s="201"/>
      <c r="Y296" s="201"/>
      <c r="Z296" s="201"/>
      <c r="AA296" s="201"/>
      <c r="AB296" s="201"/>
      <c r="AC296" s="201"/>
    </row>
    <row r="297" spans="21:29" ht="39.950000000000003" customHeight="1" x14ac:dyDescent="0.25">
      <c r="U297" s="201"/>
      <c r="V297" s="201"/>
      <c r="W297" s="201"/>
      <c r="X297" s="201"/>
      <c r="Y297" s="201"/>
      <c r="Z297" s="201"/>
      <c r="AA297" s="201"/>
      <c r="AB297" s="201"/>
      <c r="AC297" s="201"/>
    </row>
    <row r="298" spans="21:29" ht="39.950000000000003" customHeight="1" x14ac:dyDescent="0.25">
      <c r="U298" s="201"/>
      <c r="V298" s="201"/>
      <c r="W298" s="201"/>
      <c r="X298" s="201"/>
      <c r="Y298" s="201"/>
      <c r="Z298" s="201"/>
      <c r="AA298" s="201"/>
      <c r="AB298" s="201"/>
      <c r="AC298" s="201"/>
    </row>
    <row r="299" spans="21:29" ht="39.950000000000003" customHeight="1" x14ac:dyDescent="0.25">
      <c r="U299" s="201"/>
      <c r="V299" s="201"/>
      <c r="W299" s="201"/>
      <c r="X299" s="201"/>
      <c r="Y299" s="201"/>
      <c r="Z299" s="201"/>
      <c r="AA299" s="201"/>
      <c r="AB299" s="201"/>
      <c r="AC299" s="201"/>
    </row>
    <row r="300" spans="21:29" ht="39.950000000000003" customHeight="1" x14ac:dyDescent="0.25">
      <c r="U300" s="201"/>
      <c r="V300" s="201"/>
      <c r="W300" s="201"/>
      <c r="X300" s="201"/>
      <c r="Y300" s="201"/>
      <c r="Z300" s="201"/>
      <c r="AA300" s="201"/>
      <c r="AB300" s="201"/>
      <c r="AC300" s="201"/>
    </row>
    <row r="301" spans="21:29" ht="39.950000000000003" customHeight="1" x14ac:dyDescent="0.25">
      <c r="U301" s="201"/>
      <c r="V301" s="201"/>
      <c r="W301" s="201"/>
      <c r="X301" s="201"/>
      <c r="Y301" s="201"/>
      <c r="Z301" s="201"/>
      <c r="AA301" s="201"/>
      <c r="AB301" s="201"/>
      <c r="AC301" s="201"/>
    </row>
    <row r="302" spans="21:29" ht="39.950000000000003" customHeight="1" x14ac:dyDescent="0.25">
      <c r="U302" s="201"/>
      <c r="V302" s="201"/>
      <c r="W302" s="201"/>
      <c r="X302" s="201"/>
      <c r="Y302" s="201"/>
      <c r="Z302" s="201"/>
      <c r="AA302" s="201"/>
      <c r="AB302" s="201"/>
      <c r="AC302" s="201"/>
    </row>
    <row r="303" spans="21:29" ht="39.950000000000003" customHeight="1" x14ac:dyDescent="0.25">
      <c r="U303" s="201"/>
      <c r="V303" s="201"/>
      <c r="W303" s="201"/>
      <c r="X303" s="201"/>
      <c r="Y303" s="201"/>
      <c r="Z303" s="201"/>
      <c r="AA303" s="201"/>
      <c r="AB303" s="201"/>
      <c r="AC303" s="201"/>
    </row>
    <row r="304" spans="21:29" ht="39.950000000000003" customHeight="1" x14ac:dyDescent="0.25">
      <c r="U304" s="201"/>
      <c r="V304" s="201"/>
      <c r="W304" s="201"/>
      <c r="X304" s="201"/>
      <c r="Y304" s="201"/>
      <c r="Z304" s="201"/>
      <c r="AA304" s="201"/>
      <c r="AB304" s="201"/>
      <c r="AC304" s="201"/>
    </row>
    <row r="305" spans="21:29" ht="39.950000000000003" customHeight="1" x14ac:dyDescent="0.25">
      <c r="U305" s="201"/>
      <c r="V305" s="201"/>
      <c r="W305" s="201"/>
      <c r="X305" s="201"/>
      <c r="Y305" s="201"/>
      <c r="Z305" s="201"/>
      <c r="AA305" s="201"/>
      <c r="AB305" s="201"/>
      <c r="AC305" s="201"/>
    </row>
    <row r="306" spans="21:29" ht="39.950000000000003" customHeight="1" x14ac:dyDescent="0.25">
      <c r="U306" s="201"/>
      <c r="V306" s="201"/>
      <c r="W306" s="201"/>
      <c r="X306" s="201"/>
      <c r="Y306" s="201"/>
      <c r="Z306" s="201"/>
      <c r="AA306" s="201"/>
      <c r="AB306" s="201"/>
      <c r="AC306" s="201"/>
    </row>
    <row r="307" spans="21:29" ht="39.950000000000003" customHeight="1" x14ac:dyDescent="0.25">
      <c r="U307" s="201"/>
      <c r="V307" s="201"/>
      <c r="W307" s="201"/>
      <c r="X307" s="201"/>
      <c r="Y307" s="201"/>
      <c r="Z307" s="201"/>
      <c r="AA307" s="201"/>
      <c r="AB307" s="201"/>
      <c r="AC307" s="201"/>
    </row>
    <row r="308" spans="21:29" ht="39.950000000000003" customHeight="1" x14ac:dyDescent="0.25">
      <c r="U308" s="201"/>
      <c r="V308" s="201"/>
      <c r="W308" s="201"/>
      <c r="X308" s="201"/>
      <c r="Y308" s="201"/>
      <c r="Z308" s="201"/>
      <c r="AA308" s="201"/>
      <c r="AB308" s="201"/>
      <c r="AC308" s="201"/>
    </row>
    <row r="309" spans="21:29" ht="39.950000000000003" customHeight="1" x14ac:dyDescent="0.25">
      <c r="U309" s="201"/>
      <c r="V309" s="201"/>
      <c r="W309" s="201"/>
      <c r="X309" s="201"/>
      <c r="Y309" s="201"/>
      <c r="Z309" s="201"/>
      <c r="AA309" s="201"/>
      <c r="AB309" s="201"/>
      <c r="AC309" s="201"/>
    </row>
    <row r="310" spans="21:29" ht="39.950000000000003" customHeight="1" x14ac:dyDescent="0.25">
      <c r="U310" s="201"/>
      <c r="V310" s="201"/>
      <c r="W310" s="201"/>
      <c r="X310" s="201"/>
      <c r="Y310" s="201"/>
      <c r="Z310" s="201"/>
      <c r="AA310" s="201"/>
      <c r="AB310" s="201"/>
      <c r="AC310" s="201"/>
    </row>
    <row r="311" spans="21:29" ht="39.950000000000003" customHeight="1" x14ac:dyDescent="0.25">
      <c r="U311" s="201"/>
      <c r="V311" s="201"/>
      <c r="W311" s="201"/>
      <c r="X311" s="201"/>
      <c r="Y311" s="201"/>
      <c r="Z311" s="201"/>
      <c r="AA311" s="201"/>
      <c r="AB311" s="201"/>
      <c r="AC311" s="201"/>
    </row>
    <row r="312" spans="21:29" ht="39.950000000000003" customHeight="1" x14ac:dyDescent="0.25">
      <c r="U312" s="201"/>
      <c r="V312" s="201"/>
      <c r="W312" s="201"/>
      <c r="X312" s="201"/>
      <c r="Y312" s="201"/>
      <c r="Z312" s="201"/>
      <c r="AA312" s="201"/>
      <c r="AB312" s="201"/>
      <c r="AC312" s="201"/>
    </row>
    <row r="313" spans="21:29" ht="39.950000000000003" customHeight="1" x14ac:dyDescent="0.25">
      <c r="U313" s="201"/>
      <c r="V313" s="201"/>
      <c r="W313" s="201"/>
      <c r="X313" s="201"/>
      <c r="Y313" s="201"/>
      <c r="Z313" s="201"/>
      <c r="AA313" s="201"/>
      <c r="AB313" s="201"/>
      <c r="AC313" s="201"/>
    </row>
    <row r="314" spans="21:29" ht="39.950000000000003" customHeight="1" x14ac:dyDescent="0.25">
      <c r="U314" s="201"/>
      <c r="V314" s="201"/>
      <c r="W314" s="201"/>
      <c r="X314" s="201"/>
      <c r="Y314" s="201"/>
      <c r="Z314" s="201"/>
      <c r="AA314" s="201"/>
      <c r="AB314" s="201"/>
      <c r="AC314" s="201"/>
    </row>
    <row r="315" spans="21:29" ht="39.950000000000003" customHeight="1" x14ac:dyDescent="0.25">
      <c r="U315" s="201"/>
      <c r="V315" s="201"/>
      <c r="W315" s="201"/>
      <c r="X315" s="201"/>
      <c r="Y315" s="201"/>
      <c r="Z315" s="201"/>
      <c r="AA315" s="201"/>
      <c r="AB315" s="201"/>
      <c r="AC315" s="201"/>
    </row>
    <row r="316" spans="21:29" ht="39.950000000000003" customHeight="1" x14ac:dyDescent="0.25">
      <c r="U316" s="201"/>
      <c r="V316" s="201"/>
      <c r="W316" s="201"/>
      <c r="X316" s="201"/>
      <c r="Y316" s="201"/>
      <c r="Z316" s="201"/>
      <c r="AA316" s="201"/>
      <c r="AB316" s="201"/>
      <c r="AC316" s="201"/>
    </row>
    <row r="317" spans="21:29" ht="39.950000000000003" customHeight="1" x14ac:dyDescent="0.25">
      <c r="U317" s="201"/>
      <c r="V317" s="201"/>
      <c r="W317" s="201"/>
      <c r="X317" s="201"/>
      <c r="Y317" s="201"/>
      <c r="Z317" s="201"/>
      <c r="AA317" s="201"/>
      <c r="AB317" s="201"/>
      <c r="AC317" s="201"/>
    </row>
    <row r="318" spans="21:29" ht="39.950000000000003" customHeight="1" x14ac:dyDescent="0.25">
      <c r="U318" s="201"/>
      <c r="V318" s="201"/>
      <c r="W318" s="201"/>
      <c r="X318" s="201"/>
      <c r="Y318" s="201"/>
      <c r="Z318" s="201"/>
      <c r="AA318" s="201"/>
      <c r="AB318" s="201"/>
      <c r="AC318" s="201"/>
    </row>
    <row r="319" spans="21:29" ht="39.950000000000003" customHeight="1" x14ac:dyDescent="0.25">
      <c r="U319" s="201"/>
      <c r="V319" s="201"/>
      <c r="W319" s="201"/>
      <c r="X319" s="201"/>
      <c r="Y319" s="201"/>
      <c r="Z319" s="201"/>
      <c r="AA319" s="201"/>
      <c r="AB319" s="201"/>
      <c r="AC319" s="201"/>
    </row>
    <row r="320" spans="21:29" ht="39.950000000000003" customHeight="1" x14ac:dyDescent="0.25">
      <c r="U320" s="201"/>
      <c r="V320" s="201"/>
      <c r="W320" s="201"/>
      <c r="X320" s="201"/>
      <c r="Y320" s="201"/>
      <c r="Z320" s="201"/>
      <c r="AA320" s="201"/>
      <c r="AB320" s="201"/>
      <c r="AC320" s="201"/>
    </row>
    <row r="321" spans="21:29" ht="39.950000000000003" customHeight="1" x14ac:dyDescent="0.25">
      <c r="U321" s="201"/>
      <c r="V321" s="201"/>
      <c r="W321" s="201"/>
      <c r="X321" s="201"/>
      <c r="Y321" s="201"/>
      <c r="Z321" s="201"/>
      <c r="AA321" s="201"/>
      <c r="AB321" s="201"/>
      <c r="AC321" s="201"/>
    </row>
    <row r="322" spans="21:29" ht="39.950000000000003" customHeight="1" x14ac:dyDescent="0.25">
      <c r="U322" s="201"/>
      <c r="V322" s="201"/>
      <c r="W322" s="201"/>
      <c r="X322" s="201"/>
      <c r="Y322" s="201"/>
      <c r="Z322" s="201"/>
      <c r="AA322" s="201"/>
      <c r="AB322" s="201"/>
      <c r="AC322" s="201"/>
    </row>
    <row r="323" spans="21:29" ht="39.950000000000003" customHeight="1" x14ac:dyDescent="0.25">
      <c r="U323" s="201"/>
      <c r="V323" s="201"/>
      <c r="W323" s="201"/>
      <c r="X323" s="201"/>
      <c r="Y323" s="201"/>
      <c r="Z323" s="201"/>
      <c r="AA323" s="201"/>
      <c r="AB323" s="201"/>
      <c r="AC323" s="201"/>
    </row>
    <row r="324" spans="21:29" ht="39.950000000000003" customHeight="1" x14ac:dyDescent="0.25">
      <c r="U324" s="201"/>
      <c r="V324" s="201"/>
      <c r="W324" s="201"/>
      <c r="X324" s="201"/>
      <c r="Y324" s="201"/>
      <c r="Z324" s="201"/>
      <c r="AA324" s="201"/>
      <c r="AB324" s="201"/>
      <c r="AC324" s="201"/>
    </row>
    <row r="325" spans="21:29" ht="39.950000000000003" customHeight="1" x14ac:dyDescent="0.25">
      <c r="U325" s="201"/>
      <c r="V325" s="201"/>
      <c r="W325" s="201"/>
      <c r="X325" s="201"/>
      <c r="Y325" s="201"/>
      <c r="Z325" s="201"/>
      <c r="AA325" s="201"/>
      <c r="AB325" s="201"/>
      <c r="AC325" s="201"/>
    </row>
    <row r="326" spans="21:29" ht="39.950000000000003" customHeight="1" x14ac:dyDescent="0.25">
      <c r="U326" s="201"/>
      <c r="V326" s="201"/>
      <c r="W326" s="201"/>
      <c r="X326" s="201"/>
      <c r="Y326" s="201"/>
      <c r="Z326" s="201"/>
      <c r="AA326" s="201"/>
      <c r="AB326" s="201"/>
      <c r="AC326" s="201"/>
    </row>
    <row r="327" spans="21:29" ht="39.950000000000003" customHeight="1" x14ac:dyDescent="0.25">
      <c r="U327" s="201"/>
      <c r="V327" s="201"/>
      <c r="W327" s="201"/>
      <c r="X327" s="201"/>
      <c r="Y327" s="201"/>
      <c r="Z327" s="201"/>
      <c r="AA327" s="201"/>
      <c r="AB327" s="201"/>
      <c r="AC327" s="201"/>
    </row>
    <row r="328" spans="21:29" ht="39.950000000000003" customHeight="1" x14ac:dyDescent="0.25">
      <c r="U328" s="201"/>
      <c r="V328" s="201"/>
      <c r="W328" s="201"/>
      <c r="X328" s="201"/>
      <c r="Y328" s="201"/>
      <c r="Z328" s="201"/>
      <c r="AA328" s="201"/>
      <c r="AB328" s="201"/>
      <c r="AC328" s="201"/>
    </row>
    <row r="329" spans="21:29" ht="39.950000000000003" customHeight="1" x14ac:dyDescent="0.25">
      <c r="U329" s="201"/>
      <c r="V329" s="201"/>
      <c r="W329" s="201"/>
      <c r="X329" s="201"/>
      <c r="Y329" s="201"/>
      <c r="Z329" s="201"/>
      <c r="AA329" s="201"/>
      <c r="AB329" s="201"/>
      <c r="AC329" s="201"/>
    </row>
    <row r="330" spans="21:29" ht="39.950000000000003" customHeight="1" x14ac:dyDescent="0.25">
      <c r="U330" s="201"/>
      <c r="V330" s="201"/>
      <c r="W330" s="201"/>
      <c r="X330" s="201"/>
      <c r="Y330" s="201"/>
      <c r="Z330" s="201"/>
      <c r="AA330" s="201"/>
      <c r="AB330" s="201"/>
      <c r="AC330" s="201"/>
    </row>
    <row r="331" spans="21:29" ht="39.950000000000003" customHeight="1" x14ac:dyDescent="0.25">
      <c r="U331" s="201"/>
      <c r="V331" s="201"/>
      <c r="W331" s="201"/>
      <c r="X331" s="201"/>
      <c r="Y331" s="201"/>
      <c r="Z331" s="201"/>
      <c r="AA331" s="201"/>
      <c r="AB331" s="201"/>
      <c r="AC331" s="201"/>
    </row>
    <row r="332" spans="21:29" ht="39.950000000000003" customHeight="1" x14ac:dyDescent="0.25">
      <c r="U332" s="201"/>
      <c r="V332" s="201"/>
      <c r="W332" s="201"/>
      <c r="X332" s="201"/>
      <c r="Y332" s="201"/>
      <c r="Z332" s="201"/>
      <c r="AA332" s="201"/>
      <c r="AB332" s="201"/>
      <c r="AC332" s="201"/>
    </row>
    <row r="333" spans="21:29" ht="39.950000000000003" customHeight="1" x14ac:dyDescent="0.25">
      <c r="U333" s="201"/>
      <c r="V333" s="201"/>
      <c r="W333" s="201"/>
      <c r="X333" s="201"/>
      <c r="Y333" s="201"/>
      <c r="Z333" s="201"/>
      <c r="AA333" s="201"/>
      <c r="AB333" s="201"/>
      <c r="AC333" s="201"/>
    </row>
    <row r="334" spans="21:29" ht="39.950000000000003" customHeight="1" x14ac:dyDescent="0.25">
      <c r="U334" s="201"/>
      <c r="V334" s="201"/>
      <c r="W334" s="201"/>
      <c r="X334" s="201"/>
      <c r="Y334" s="201"/>
      <c r="Z334" s="201"/>
      <c r="AA334" s="201"/>
      <c r="AB334" s="201"/>
      <c r="AC334" s="201"/>
    </row>
    <row r="335" spans="21:29" ht="39.950000000000003" customHeight="1" x14ac:dyDescent="0.25">
      <c r="U335" s="201"/>
      <c r="V335" s="201"/>
      <c r="W335" s="201"/>
      <c r="X335" s="201"/>
      <c r="Y335" s="201"/>
      <c r="Z335" s="201"/>
      <c r="AA335" s="201"/>
      <c r="AB335" s="201"/>
      <c r="AC335" s="201"/>
    </row>
    <row r="336" spans="21:29" ht="39.950000000000003" customHeight="1" x14ac:dyDescent="0.25">
      <c r="U336" s="201"/>
      <c r="V336" s="201"/>
      <c r="W336" s="201"/>
      <c r="X336" s="201"/>
      <c r="Y336" s="201"/>
      <c r="Z336" s="201"/>
      <c r="AA336" s="201"/>
      <c r="AB336" s="201"/>
      <c r="AC336" s="201"/>
    </row>
    <row r="337" spans="21:29" ht="39.950000000000003" customHeight="1" x14ac:dyDescent="0.25">
      <c r="U337" s="201"/>
      <c r="V337" s="201"/>
      <c r="W337" s="201"/>
      <c r="X337" s="201"/>
      <c r="Y337" s="201"/>
      <c r="Z337" s="201"/>
      <c r="AA337" s="201"/>
      <c r="AB337" s="201"/>
      <c r="AC337" s="201"/>
    </row>
    <row r="338" spans="21:29" ht="39.950000000000003" customHeight="1" x14ac:dyDescent="0.25">
      <c r="U338" s="201"/>
      <c r="V338" s="201"/>
      <c r="W338" s="201"/>
      <c r="X338" s="201"/>
      <c r="Y338" s="201"/>
      <c r="Z338" s="201"/>
      <c r="AA338" s="201"/>
      <c r="AB338" s="201"/>
      <c r="AC338" s="201"/>
    </row>
    <row r="339" spans="21:29" ht="39.950000000000003" customHeight="1" x14ac:dyDescent="0.25">
      <c r="U339" s="201"/>
      <c r="V339" s="201"/>
      <c r="W339" s="201"/>
      <c r="X339" s="201"/>
      <c r="Y339" s="201"/>
      <c r="Z339" s="201"/>
      <c r="AA339" s="201"/>
      <c r="AB339" s="201"/>
      <c r="AC339" s="201"/>
    </row>
    <row r="340" spans="21:29" ht="39.950000000000003" customHeight="1" x14ac:dyDescent="0.25">
      <c r="U340" s="201"/>
      <c r="V340" s="201"/>
      <c r="W340" s="201"/>
      <c r="X340" s="201"/>
      <c r="Y340" s="201"/>
      <c r="Z340" s="201"/>
      <c r="AA340" s="201"/>
      <c r="AB340" s="201"/>
      <c r="AC340" s="201"/>
    </row>
    <row r="341" spans="21:29" ht="39.950000000000003" customHeight="1" x14ac:dyDescent="0.25">
      <c r="U341" s="201"/>
      <c r="V341" s="201"/>
      <c r="W341" s="201"/>
      <c r="X341" s="201"/>
      <c r="Y341" s="201"/>
      <c r="Z341" s="201"/>
      <c r="AA341" s="201"/>
      <c r="AB341" s="201"/>
      <c r="AC341" s="201"/>
    </row>
    <row r="342" spans="21:29" ht="39.950000000000003" customHeight="1" x14ac:dyDescent="0.25">
      <c r="U342" s="201"/>
      <c r="V342" s="201"/>
      <c r="W342" s="201"/>
      <c r="X342" s="201"/>
      <c r="Y342" s="201"/>
      <c r="Z342" s="201"/>
      <c r="AA342" s="201"/>
      <c r="AB342" s="201"/>
      <c r="AC342" s="201"/>
    </row>
    <row r="343" spans="21:29" ht="39.950000000000003" customHeight="1" x14ac:dyDescent="0.25">
      <c r="U343" s="201"/>
      <c r="V343" s="201"/>
      <c r="W343" s="201"/>
      <c r="X343" s="201"/>
      <c r="Y343" s="201"/>
      <c r="Z343" s="201"/>
      <c r="AA343" s="201"/>
      <c r="AB343" s="201"/>
      <c r="AC343" s="201"/>
    </row>
    <row r="344" spans="21:29" ht="39.950000000000003" customHeight="1" x14ac:dyDescent="0.25">
      <c r="U344" s="201"/>
      <c r="V344" s="201"/>
      <c r="W344" s="201"/>
      <c r="X344" s="201"/>
      <c r="Y344" s="201"/>
      <c r="Z344" s="201"/>
      <c r="AA344" s="201"/>
      <c r="AB344" s="201"/>
      <c r="AC344" s="201"/>
    </row>
    <row r="345" spans="21:29" ht="39.950000000000003" customHeight="1" x14ac:dyDescent="0.25">
      <c r="U345" s="201"/>
      <c r="V345" s="201"/>
      <c r="W345" s="201"/>
      <c r="X345" s="201"/>
      <c r="Y345" s="201"/>
      <c r="Z345" s="201"/>
      <c r="AA345" s="201"/>
      <c r="AB345" s="201"/>
      <c r="AC345" s="201"/>
    </row>
    <row r="346" spans="21:29" ht="39.950000000000003" customHeight="1" x14ac:dyDescent="0.25">
      <c r="U346" s="201"/>
      <c r="V346" s="201"/>
      <c r="W346" s="201"/>
      <c r="X346" s="201"/>
      <c r="Y346" s="201"/>
      <c r="Z346" s="201"/>
      <c r="AA346" s="201"/>
      <c r="AB346" s="201"/>
      <c r="AC346" s="201"/>
    </row>
    <row r="347" spans="21:29" ht="39.950000000000003" customHeight="1" x14ac:dyDescent="0.25">
      <c r="U347" s="201"/>
      <c r="V347" s="201"/>
      <c r="W347" s="201"/>
      <c r="X347" s="201"/>
      <c r="Y347" s="201"/>
      <c r="Z347" s="201"/>
      <c r="AA347" s="201"/>
      <c r="AB347" s="201"/>
      <c r="AC347" s="201"/>
    </row>
    <row r="348" spans="21:29" ht="39.950000000000003" customHeight="1" x14ac:dyDescent="0.25">
      <c r="U348" s="201"/>
      <c r="V348" s="201"/>
      <c r="W348" s="201"/>
      <c r="X348" s="201"/>
      <c r="Y348" s="201"/>
      <c r="Z348" s="201"/>
      <c r="AA348" s="201"/>
      <c r="AB348" s="201"/>
      <c r="AC348" s="201"/>
    </row>
    <row r="349" spans="21:29" ht="39.950000000000003" customHeight="1" x14ac:dyDescent="0.25">
      <c r="U349" s="201"/>
      <c r="V349" s="201"/>
      <c r="W349" s="201"/>
      <c r="X349" s="201"/>
      <c r="Y349" s="201"/>
      <c r="Z349" s="201"/>
      <c r="AA349" s="201"/>
      <c r="AB349" s="201"/>
      <c r="AC349" s="201"/>
    </row>
    <row r="350" spans="21:29" ht="39.950000000000003" customHeight="1" x14ac:dyDescent="0.25">
      <c r="U350" s="201"/>
      <c r="V350" s="201"/>
      <c r="W350" s="201"/>
      <c r="X350" s="201"/>
      <c r="Y350" s="201"/>
      <c r="Z350" s="201"/>
      <c r="AA350" s="201"/>
      <c r="AB350" s="201"/>
      <c r="AC350" s="201"/>
    </row>
    <row r="351" spans="21:29" ht="39.950000000000003" customHeight="1" x14ac:dyDescent="0.25">
      <c r="U351" s="201"/>
      <c r="V351" s="201"/>
      <c r="W351" s="201"/>
      <c r="X351" s="201"/>
      <c r="Y351" s="201"/>
      <c r="Z351" s="201"/>
      <c r="AA351" s="201"/>
      <c r="AB351" s="201"/>
      <c r="AC351" s="201"/>
    </row>
    <row r="352" spans="21:29" ht="39.950000000000003" customHeight="1" x14ac:dyDescent="0.25">
      <c r="U352" s="201"/>
      <c r="V352" s="201"/>
      <c r="W352" s="201"/>
      <c r="X352" s="201"/>
      <c r="Y352" s="201"/>
      <c r="Z352" s="201"/>
      <c r="AA352" s="201"/>
      <c r="AB352" s="201"/>
      <c r="AC352" s="201"/>
    </row>
    <row r="353" spans="21:29" ht="39.950000000000003" customHeight="1" x14ac:dyDescent="0.25">
      <c r="U353" s="201"/>
      <c r="V353" s="201"/>
      <c r="W353" s="201"/>
      <c r="X353" s="201"/>
      <c r="Y353" s="201"/>
      <c r="Z353" s="201"/>
      <c r="AA353" s="201"/>
      <c r="AB353" s="201"/>
      <c r="AC353" s="201"/>
    </row>
    <row r="354" spans="21:29" ht="39.950000000000003" customHeight="1" x14ac:dyDescent="0.25">
      <c r="U354" s="201"/>
      <c r="V354" s="201"/>
      <c r="W354" s="201"/>
      <c r="X354" s="201"/>
      <c r="Y354" s="201"/>
      <c r="Z354" s="201"/>
      <c r="AA354" s="201"/>
      <c r="AB354" s="201"/>
      <c r="AC354" s="201"/>
    </row>
    <row r="355" spans="21:29" ht="39.950000000000003" customHeight="1" x14ac:dyDescent="0.25">
      <c r="U355" s="201"/>
      <c r="V355" s="201"/>
      <c r="W355" s="201"/>
      <c r="X355" s="201"/>
      <c r="Y355" s="201"/>
      <c r="Z355" s="201"/>
      <c r="AA355" s="201"/>
      <c r="AB355" s="201"/>
      <c r="AC355" s="201"/>
    </row>
    <row r="356" spans="21:29" ht="39.950000000000003" customHeight="1" x14ac:dyDescent="0.25">
      <c r="U356" s="201"/>
      <c r="V356" s="201"/>
      <c r="W356" s="201"/>
      <c r="X356" s="201"/>
      <c r="Y356" s="201"/>
      <c r="Z356" s="201"/>
      <c r="AA356" s="201"/>
      <c r="AB356" s="201"/>
      <c r="AC356" s="201"/>
    </row>
    <row r="357" spans="21:29" ht="39.950000000000003" customHeight="1" x14ac:dyDescent="0.25">
      <c r="U357" s="201"/>
      <c r="V357" s="201"/>
      <c r="W357" s="201"/>
      <c r="X357" s="201"/>
      <c r="Y357" s="201"/>
      <c r="Z357" s="201"/>
      <c r="AA357" s="201"/>
      <c r="AB357" s="201"/>
      <c r="AC357" s="201"/>
    </row>
    <row r="358" spans="21:29" ht="39.950000000000003" customHeight="1" x14ac:dyDescent="0.25">
      <c r="U358" s="201"/>
      <c r="V358" s="201"/>
      <c r="W358" s="201"/>
      <c r="X358" s="201"/>
      <c r="Y358" s="201"/>
      <c r="Z358" s="201"/>
      <c r="AA358" s="201"/>
      <c r="AB358" s="201"/>
      <c r="AC358" s="201"/>
    </row>
    <row r="359" spans="21:29" ht="39.950000000000003" customHeight="1" x14ac:dyDescent="0.25">
      <c r="U359" s="201"/>
      <c r="V359" s="201"/>
      <c r="W359" s="201"/>
      <c r="X359" s="201"/>
      <c r="Y359" s="201"/>
      <c r="Z359" s="201"/>
      <c r="AA359" s="201"/>
      <c r="AB359" s="201"/>
      <c r="AC359" s="201"/>
    </row>
    <row r="360" spans="21:29" ht="39.950000000000003" customHeight="1" x14ac:dyDescent="0.25">
      <c r="U360" s="201"/>
      <c r="V360" s="201"/>
      <c r="W360" s="201"/>
      <c r="X360" s="201"/>
      <c r="Y360" s="201"/>
      <c r="Z360" s="201"/>
      <c r="AA360" s="201"/>
      <c r="AB360" s="201"/>
      <c r="AC360" s="201"/>
    </row>
    <row r="361" spans="21:29" ht="39.950000000000003" customHeight="1" x14ac:dyDescent="0.25">
      <c r="U361" s="201"/>
      <c r="V361" s="201"/>
      <c r="W361" s="201"/>
      <c r="X361" s="201"/>
      <c r="Y361" s="201"/>
      <c r="Z361" s="201"/>
      <c r="AA361" s="201"/>
      <c r="AB361" s="201"/>
      <c r="AC361" s="201"/>
    </row>
    <row r="362" spans="21:29" ht="39.950000000000003" customHeight="1" x14ac:dyDescent="0.25">
      <c r="U362" s="201"/>
      <c r="V362" s="201"/>
      <c r="W362" s="201"/>
      <c r="X362" s="201"/>
      <c r="Y362" s="201"/>
      <c r="Z362" s="201"/>
      <c r="AA362" s="201"/>
      <c r="AB362" s="201"/>
      <c r="AC362" s="201"/>
    </row>
    <row r="363" spans="21:29" ht="39.950000000000003" customHeight="1" x14ac:dyDescent="0.25">
      <c r="U363" s="201"/>
      <c r="V363" s="201"/>
      <c r="W363" s="201"/>
      <c r="X363" s="201"/>
      <c r="Y363" s="201"/>
      <c r="Z363" s="201"/>
      <c r="AA363" s="201"/>
      <c r="AB363" s="201"/>
      <c r="AC363" s="201"/>
    </row>
    <row r="364" spans="21:29" ht="39.950000000000003" customHeight="1" x14ac:dyDescent="0.25">
      <c r="U364" s="201"/>
      <c r="V364" s="201"/>
      <c r="W364" s="201"/>
      <c r="X364" s="201"/>
      <c r="Y364" s="201"/>
      <c r="Z364" s="201"/>
      <c r="AA364" s="201"/>
      <c r="AB364" s="201"/>
      <c r="AC364" s="201"/>
    </row>
    <row r="365" spans="21:29" ht="39.950000000000003" customHeight="1" x14ac:dyDescent="0.25">
      <c r="U365" s="201"/>
      <c r="V365" s="201"/>
      <c r="W365" s="201"/>
      <c r="X365" s="201"/>
      <c r="Y365" s="201"/>
      <c r="Z365" s="201"/>
      <c r="AA365" s="201"/>
      <c r="AB365" s="201"/>
      <c r="AC365" s="201"/>
    </row>
    <row r="366" spans="21:29" ht="39.950000000000003" customHeight="1" x14ac:dyDescent="0.25">
      <c r="U366" s="201"/>
      <c r="V366" s="201"/>
      <c r="W366" s="201"/>
      <c r="X366" s="201"/>
      <c r="Y366" s="201"/>
      <c r="Z366" s="201"/>
      <c r="AA366" s="201"/>
      <c r="AB366" s="201"/>
      <c r="AC366" s="201"/>
    </row>
    <row r="367" spans="21:29" ht="39.950000000000003" customHeight="1" x14ac:dyDescent="0.25">
      <c r="U367" s="201"/>
      <c r="V367" s="201"/>
      <c r="W367" s="201"/>
      <c r="X367" s="201"/>
      <c r="Y367" s="201"/>
      <c r="Z367" s="201"/>
      <c r="AA367" s="201"/>
      <c r="AB367" s="201"/>
      <c r="AC367" s="201"/>
    </row>
    <row r="368" spans="21:29" ht="39.950000000000003" customHeight="1" x14ac:dyDescent="0.25">
      <c r="U368" s="201"/>
      <c r="V368" s="201"/>
      <c r="W368" s="201"/>
      <c r="X368" s="201"/>
      <c r="Y368" s="201"/>
      <c r="Z368" s="201"/>
      <c r="AA368" s="201"/>
      <c r="AB368" s="201"/>
      <c r="AC368" s="201"/>
    </row>
    <row r="369" spans="21:29" ht="39.950000000000003" customHeight="1" x14ac:dyDescent="0.25">
      <c r="U369" s="201"/>
      <c r="V369" s="201"/>
      <c r="W369" s="201"/>
      <c r="X369" s="201"/>
      <c r="Y369" s="201"/>
      <c r="Z369" s="201"/>
      <c r="AA369" s="201"/>
      <c r="AB369" s="201"/>
      <c r="AC369" s="201"/>
    </row>
    <row r="370" spans="21:29" ht="39.950000000000003" customHeight="1" x14ac:dyDescent="0.25">
      <c r="U370" s="201"/>
      <c r="V370" s="201"/>
      <c r="W370" s="201"/>
      <c r="X370" s="201"/>
      <c r="Y370" s="201"/>
      <c r="Z370" s="201"/>
      <c r="AA370" s="201"/>
      <c r="AB370" s="201"/>
      <c r="AC370" s="201"/>
    </row>
    <row r="371" spans="21:29" ht="39.950000000000003" customHeight="1" x14ac:dyDescent="0.25">
      <c r="U371" s="201"/>
      <c r="V371" s="201"/>
      <c r="W371" s="201"/>
      <c r="X371" s="201"/>
      <c r="Y371" s="201"/>
      <c r="Z371" s="201"/>
      <c r="AA371" s="201"/>
      <c r="AB371" s="201"/>
      <c r="AC371" s="201"/>
    </row>
    <row r="372" spans="21:29" ht="39.950000000000003" customHeight="1" x14ac:dyDescent="0.25">
      <c r="U372" s="201"/>
      <c r="V372" s="201"/>
      <c r="W372" s="201"/>
      <c r="X372" s="201"/>
      <c r="Y372" s="201"/>
      <c r="Z372" s="201"/>
      <c r="AA372" s="201"/>
      <c r="AB372" s="201"/>
      <c r="AC372" s="201"/>
    </row>
    <row r="373" spans="21:29" ht="39.950000000000003" customHeight="1" x14ac:dyDescent="0.25">
      <c r="U373" s="201"/>
      <c r="V373" s="201"/>
      <c r="W373" s="201"/>
      <c r="X373" s="201"/>
      <c r="Y373" s="201"/>
      <c r="Z373" s="201"/>
      <c r="AA373" s="201"/>
      <c r="AB373" s="201"/>
      <c r="AC373" s="201"/>
    </row>
    <row r="374" spans="21:29" ht="39.950000000000003" customHeight="1" x14ac:dyDescent="0.25">
      <c r="U374" s="201"/>
      <c r="V374" s="201"/>
      <c r="W374" s="201"/>
      <c r="X374" s="201"/>
      <c r="Y374" s="201"/>
      <c r="Z374" s="201"/>
      <c r="AA374" s="201"/>
      <c r="AB374" s="201"/>
      <c r="AC374" s="201"/>
    </row>
    <row r="375" spans="21:29" ht="39.950000000000003" customHeight="1" x14ac:dyDescent="0.25">
      <c r="U375" s="201"/>
      <c r="V375" s="201"/>
      <c r="W375" s="201"/>
      <c r="X375" s="201"/>
      <c r="Y375" s="201"/>
      <c r="Z375" s="201"/>
      <c r="AA375" s="201"/>
      <c r="AB375" s="201"/>
      <c r="AC375" s="201"/>
    </row>
    <row r="376" spans="21:29" ht="39.950000000000003" customHeight="1" x14ac:dyDescent="0.25">
      <c r="U376" s="201"/>
      <c r="V376" s="201"/>
      <c r="W376" s="201"/>
      <c r="X376" s="201"/>
      <c r="Y376" s="201"/>
      <c r="Z376" s="201"/>
      <c r="AA376" s="201"/>
      <c r="AB376" s="201"/>
      <c r="AC376" s="201"/>
    </row>
    <row r="377" spans="21:29" ht="39.950000000000003" customHeight="1" x14ac:dyDescent="0.25">
      <c r="U377" s="201"/>
      <c r="V377" s="201"/>
      <c r="W377" s="201"/>
      <c r="X377" s="201"/>
      <c r="Y377" s="201"/>
      <c r="Z377" s="201"/>
      <c r="AA377" s="201"/>
      <c r="AB377" s="201"/>
      <c r="AC377" s="201"/>
    </row>
    <row r="378" spans="21:29" ht="39.950000000000003" customHeight="1" x14ac:dyDescent="0.25">
      <c r="U378" s="201"/>
      <c r="V378" s="201"/>
      <c r="W378" s="201"/>
      <c r="X378" s="201"/>
      <c r="Y378" s="201"/>
      <c r="Z378" s="201"/>
      <c r="AA378" s="201"/>
      <c r="AB378" s="201"/>
      <c r="AC378" s="201"/>
    </row>
    <row r="379" spans="21:29" ht="39.950000000000003" customHeight="1" x14ac:dyDescent="0.25">
      <c r="U379" s="201"/>
      <c r="V379" s="201"/>
      <c r="W379" s="201"/>
      <c r="X379" s="201"/>
      <c r="Y379" s="201"/>
      <c r="Z379" s="201"/>
      <c r="AA379" s="201"/>
      <c r="AB379" s="201"/>
      <c r="AC379" s="201"/>
    </row>
    <row r="380" spans="21:29" ht="39.950000000000003" customHeight="1" x14ac:dyDescent="0.25">
      <c r="U380" s="201"/>
      <c r="V380" s="201"/>
      <c r="W380" s="201"/>
      <c r="X380" s="201"/>
      <c r="Y380" s="201"/>
      <c r="Z380" s="201"/>
      <c r="AA380" s="201"/>
      <c r="AB380" s="201"/>
      <c r="AC380" s="201"/>
    </row>
    <row r="381" spans="21:29" ht="39.950000000000003" customHeight="1" x14ac:dyDescent="0.25">
      <c r="U381" s="201"/>
      <c r="V381" s="201"/>
      <c r="W381" s="201"/>
      <c r="X381" s="201"/>
      <c r="Y381" s="201"/>
      <c r="Z381" s="201"/>
      <c r="AA381" s="201"/>
      <c r="AB381" s="201"/>
      <c r="AC381" s="201"/>
    </row>
    <row r="382" spans="21:29" ht="39.950000000000003" customHeight="1" x14ac:dyDescent="0.25">
      <c r="U382" s="201"/>
      <c r="V382" s="201"/>
      <c r="W382" s="201"/>
      <c r="X382" s="201"/>
      <c r="Y382" s="201"/>
      <c r="Z382" s="201"/>
      <c r="AA382" s="201"/>
      <c r="AB382" s="201"/>
      <c r="AC382" s="201"/>
    </row>
    <row r="383" spans="21:29" ht="39.950000000000003" customHeight="1" x14ac:dyDescent="0.25">
      <c r="U383" s="201"/>
      <c r="V383" s="201"/>
      <c r="W383" s="201"/>
      <c r="X383" s="201"/>
      <c r="Y383" s="201"/>
      <c r="Z383" s="201"/>
      <c r="AA383" s="201"/>
      <c r="AB383" s="201"/>
      <c r="AC383" s="201"/>
    </row>
    <row r="384" spans="21:29" ht="39.950000000000003" customHeight="1" x14ac:dyDescent="0.25">
      <c r="U384" s="201"/>
      <c r="V384" s="201"/>
      <c r="W384" s="201"/>
      <c r="X384" s="201"/>
      <c r="Y384" s="201"/>
      <c r="Z384" s="201"/>
      <c r="AA384" s="201"/>
      <c r="AB384" s="201"/>
      <c r="AC384" s="201"/>
    </row>
    <row r="385" spans="21:29" ht="39.950000000000003" customHeight="1" x14ac:dyDescent="0.25">
      <c r="U385" s="201"/>
      <c r="V385" s="201"/>
      <c r="W385" s="201"/>
      <c r="X385" s="201"/>
      <c r="Y385" s="201"/>
      <c r="Z385" s="201"/>
      <c r="AA385" s="201"/>
      <c r="AB385" s="201"/>
      <c r="AC385" s="201"/>
    </row>
    <row r="386" spans="21:29" ht="39.950000000000003" customHeight="1" x14ac:dyDescent="0.25">
      <c r="U386" s="201"/>
      <c r="V386" s="201"/>
      <c r="W386" s="201"/>
      <c r="X386" s="201"/>
      <c r="Y386" s="201"/>
      <c r="Z386" s="201"/>
      <c r="AA386" s="201"/>
      <c r="AB386" s="201"/>
      <c r="AC386" s="201"/>
    </row>
    <row r="387" spans="21:29" ht="39.950000000000003" customHeight="1" x14ac:dyDescent="0.25">
      <c r="U387" s="201"/>
      <c r="V387" s="201"/>
      <c r="W387" s="201"/>
      <c r="X387" s="201"/>
      <c r="Y387" s="201"/>
      <c r="Z387" s="201"/>
      <c r="AA387" s="201"/>
      <c r="AB387" s="201"/>
      <c r="AC387" s="201"/>
    </row>
    <row r="388" spans="21:29" ht="39.950000000000003" customHeight="1" x14ac:dyDescent="0.25">
      <c r="U388" s="201"/>
      <c r="V388" s="201"/>
      <c r="W388" s="201"/>
      <c r="X388" s="201"/>
      <c r="Y388" s="201"/>
      <c r="Z388" s="201"/>
      <c r="AA388" s="201"/>
      <c r="AB388" s="201"/>
      <c r="AC388" s="201"/>
    </row>
    <row r="389" spans="21:29" ht="39.950000000000003" customHeight="1" x14ac:dyDescent="0.25">
      <c r="U389" s="201"/>
      <c r="V389" s="201"/>
      <c r="W389" s="201"/>
      <c r="X389" s="201"/>
      <c r="Y389" s="201"/>
      <c r="Z389" s="201"/>
      <c r="AA389" s="201"/>
      <c r="AB389" s="201"/>
      <c r="AC389" s="201"/>
    </row>
    <row r="390" spans="21:29" ht="39.950000000000003" customHeight="1" x14ac:dyDescent="0.25">
      <c r="U390" s="201"/>
      <c r="V390" s="201"/>
      <c r="W390" s="201"/>
      <c r="X390" s="201"/>
      <c r="Y390" s="201"/>
      <c r="Z390" s="201"/>
      <c r="AA390" s="201"/>
      <c r="AB390" s="201"/>
      <c r="AC390" s="201"/>
    </row>
    <row r="391" spans="21:29" ht="39.950000000000003" customHeight="1" x14ac:dyDescent="0.25">
      <c r="U391" s="201"/>
      <c r="V391" s="201"/>
      <c r="W391" s="201"/>
      <c r="X391" s="201"/>
      <c r="Y391" s="201"/>
      <c r="Z391" s="201"/>
      <c r="AA391" s="201"/>
      <c r="AB391" s="201"/>
      <c r="AC391" s="201"/>
    </row>
    <row r="392" spans="21:29" ht="39.950000000000003" customHeight="1" x14ac:dyDescent="0.25">
      <c r="U392" s="201"/>
      <c r="V392" s="201"/>
      <c r="W392" s="201"/>
      <c r="X392" s="201"/>
      <c r="Y392" s="201"/>
      <c r="Z392" s="201"/>
      <c r="AA392" s="201"/>
      <c r="AB392" s="201"/>
      <c r="AC392" s="201"/>
    </row>
    <row r="393" spans="21:29" ht="39.950000000000003" customHeight="1" x14ac:dyDescent="0.25">
      <c r="U393" s="201"/>
      <c r="V393" s="201"/>
      <c r="W393" s="201"/>
      <c r="X393" s="201"/>
      <c r="Y393" s="201"/>
      <c r="Z393" s="201"/>
      <c r="AA393" s="201"/>
      <c r="AB393" s="201"/>
      <c r="AC393" s="201"/>
    </row>
    <row r="394" spans="21:29" ht="39.950000000000003" customHeight="1" x14ac:dyDescent="0.25">
      <c r="U394" s="201"/>
      <c r="V394" s="201"/>
      <c r="W394" s="201"/>
      <c r="X394" s="201"/>
      <c r="Y394" s="201"/>
      <c r="Z394" s="201"/>
      <c r="AA394" s="201"/>
      <c r="AB394" s="201"/>
      <c r="AC394" s="201"/>
    </row>
    <row r="395" spans="21:29" ht="39.950000000000003" customHeight="1" x14ac:dyDescent="0.25">
      <c r="U395" s="201"/>
      <c r="V395" s="201"/>
      <c r="W395" s="201"/>
      <c r="X395" s="201"/>
      <c r="Y395" s="201"/>
      <c r="Z395" s="201"/>
      <c r="AA395" s="201"/>
      <c r="AB395" s="201"/>
      <c r="AC395" s="201"/>
    </row>
    <row r="396" spans="21:29" ht="39.950000000000003" customHeight="1" x14ac:dyDescent="0.25">
      <c r="U396" s="201"/>
      <c r="V396" s="201"/>
      <c r="W396" s="201"/>
      <c r="X396" s="201"/>
      <c r="Y396" s="201"/>
      <c r="Z396" s="201"/>
      <c r="AA396" s="201"/>
      <c r="AB396" s="201"/>
      <c r="AC396" s="201"/>
    </row>
    <row r="397" spans="21:29" ht="39.950000000000003" customHeight="1" x14ac:dyDescent="0.25">
      <c r="U397" s="201"/>
      <c r="V397" s="201"/>
      <c r="W397" s="201"/>
      <c r="X397" s="201"/>
      <c r="Y397" s="201"/>
      <c r="Z397" s="201"/>
      <c r="AA397" s="201"/>
      <c r="AB397" s="201"/>
      <c r="AC397" s="201"/>
    </row>
    <row r="398" spans="21:29" ht="39.950000000000003" customHeight="1" x14ac:dyDescent="0.25">
      <c r="U398" s="201"/>
      <c r="V398" s="201"/>
      <c r="W398" s="201"/>
      <c r="X398" s="201"/>
      <c r="Y398" s="201"/>
      <c r="Z398" s="201"/>
      <c r="AA398" s="201"/>
      <c r="AB398" s="201"/>
      <c r="AC398" s="201"/>
    </row>
    <row r="399" spans="21:29" ht="39.950000000000003" customHeight="1" x14ac:dyDescent="0.25">
      <c r="U399" s="201"/>
      <c r="V399" s="201"/>
      <c r="W399" s="201"/>
      <c r="X399" s="201"/>
      <c r="Y399" s="201"/>
      <c r="Z399" s="201"/>
      <c r="AA399" s="201"/>
      <c r="AB399" s="201"/>
      <c r="AC399" s="201"/>
    </row>
    <row r="400" spans="21:29" ht="39.950000000000003" customHeight="1" x14ac:dyDescent="0.25">
      <c r="U400" s="201"/>
      <c r="V400" s="201"/>
      <c r="W400" s="201"/>
      <c r="X400" s="201"/>
      <c r="Y400" s="201"/>
      <c r="Z400" s="201"/>
      <c r="AA400" s="201"/>
      <c r="AB400" s="201"/>
      <c r="AC400" s="201"/>
    </row>
    <row r="401" spans="21:29" ht="39.950000000000003" customHeight="1" x14ac:dyDescent="0.25">
      <c r="U401" s="201"/>
      <c r="V401" s="201"/>
      <c r="W401" s="201"/>
      <c r="X401" s="201"/>
      <c r="Y401" s="201"/>
      <c r="Z401" s="201"/>
      <c r="AA401" s="201"/>
      <c r="AB401" s="201"/>
      <c r="AC401" s="201"/>
    </row>
    <row r="402" spans="21:29" ht="39.950000000000003" customHeight="1" x14ac:dyDescent="0.25">
      <c r="U402" s="201"/>
      <c r="V402" s="201"/>
      <c r="W402" s="201"/>
      <c r="X402" s="201"/>
      <c r="Y402" s="201"/>
      <c r="Z402" s="201"/>
      <c r="AA402" s="201"/>
      <c r="AB402" s="201"/>
      <c r="AC402" s="201"/>
    </row>
    <row r="403" spans="21:29" ht="39.950000000000003" customHeight="1" x14ac:dyDescent="0.25">
      <c r="U403" s="201"/>
      <c r="V403" s="201"/>
      <c r="W403" s="201"/>
      <c r="X403" s="201"/>
      <c r="Y403" s="201"/>
      <c r="Z403" s="201"/>
      <c r="AA403" s="201"/>
      <c r="AB403" s="201"/>
      <c r="AC403" s="201"/>
    </row>
    <row r="404" spans="21:29" ht="39.950000000000003" customHeight="1" x14ac:dyDescent="0.25">
      <c r="U404" s="201"/>
      <c r="V404" s="201"/>
      <c r="W404" s="201"/>
      <c r="X404" s="201"/>
      <c r="Y404" s="201"/>
      <c r="Z404" s="201"/>
      <c r="AA404" s="201"/>
      <c r="AB404" s="201"/>
      <c r="AC404" s="201"/>
    </row>
    <row r="405" spans="21:29" ht="39.950000000000003" customHeight="1" x14ac:dyDescent="0.25">
      <c r="U405" s="201"/>
      <c r="V405" s="201"/>
      <c r="W405" s="201"/>
      <c r="X405" s="201"/>
      <c r="Y405" s="201"/>
      <c r="Z405" s="201"/>
      <c r="AA405" s="201"/>
      <c r="AB405" s="201"/>
      <c r="AC405" s="201"/>
    </row>
    <row r="406" spans="21:29" ht="39.950000000000003" customHeight="1" x14ac:dyDescent="0.25">
      <c r="U406" s="201"/>
      <c r="V406" s="201"/>
      <c r="W406" s="201"/>
      <c r="X406" s="201"/>
      <c r="Y406" s="201"/>
      <c r="Z406" s="201"/>
      <c r="AA406" s="201"/>
      <c r="AB406" s="201"/>
      <c r="AC406" s="201"/>
    </row>
    <row r="407" spans="21:29" ht="39.950000000000003" customHeight="1" x14ac:dyDescent="0.25">
      <c r="U407" s="201"/>
      <c r="V407" s="201"/>
      <c r="W407" s="201"/>
      <c r="X407" s="201"/>
      <c r="Y407" s="201"/>
      <c r="Z407" s="201"/>
      <c r="AA407" s="201"/>
      <c r="AB407" s="201"/>
      <c r="AC407" s="201"/>
    </row>
    <row r="408" spans="21:29" ht="39.950000000000003" customHeight="1" x14ac:dyDescent="0.25">
      <c r="U408" s="201"/>
      <c r="V408" s="201"/>
      <c r="W408" s="201"/>
      <c r="X408" s="201"/>
      <c r="Y408" s="201"/>
      <c r="Z408" s="201"/>
      <c r="AA408" s="201"/>
      <c r="AB408" s="201"/>
      <c r="AC408" s="201"/>
    </row>
    <row r="409" spans="21:29" ht="39.950000000000003" customHeight="1" x14ac:dyDescent="0.25">
      <c r="U409" s="201"/>
      <c r="V409" s="201"/>
      <c r="W409" s="201"/>
      <c r="X409" s="201"/>
      <c r="Y409" s="201"/>
      <c r="Z409" s="201"/>
      <c r="AA409" s="201"/>
      <c r="AB409" s="201"/>
      <c r="AC409" s="201"/>
    </row>
    <row r="410" spans="21:29" ht="39.950000000000003" customHeight="1" x14ac:dyDescent="0.25">
      <c r="U410" s="201"/>
      <c r="V410" s="201"/>
      <c r="W410" s="201"/>
      <c r="X410" s="201"/>
      <c r="Y410" s="201"/>
      <c r="Z410" s="201"/>
      <c r="AA410" s="201"/>
      <c r="AB410" s="201"/>
      <c r="AC410" s="201"/>
    </row>
    <row r="411" spans="21:29" ht="39.950000000000003" customHeight="1" x14ac:dyDescent="0.25">
      <c r="U411" s="201"/>
      <c r="V411" s="201"/>
      <c r="W411" s="201"/>
      <c r="X411" s="201"/>
      <c r="Y411" s="201"/>
      <c r="Z411" s="201"/>
      <c r="AA411" s="201"/>
      <c r="AB411" s="201"/>
      <c r="AC411" s="201"/>
    </row>
    <row r="412" spans="21:29" ht="39.950000000000003" customHeight="1" x14ac:dyDescent="0.25">
      <c r="U412" s="201"/>
      <c r="V412" s="201"/>
      <c r="W412" s="201"/>
      <c r="X412" s="201"/>
      <c r="Y412" s="201"/>
      <c r="Z412" s="201"/>
      <c r="AA412" s="201"/>
      <c r="AB412" s="201"/>
      <c r="AC412" s="201"/>
    </row>
    <row r="413" spans="21:29" ht="39.950000000000003" customHeight="1" x14ac:dyDescent="0.25">
      <c r="U413" s="201"/>
      <c r="V413" s="201"/>
      <c r="W413" s="201"/>
      <c r="X413" s="201"/>
      <c r="Y413" s="201"/>
      <c r="Z413" s="201"/>
      <c r="AA413" s="201"/>
      <c r="AB413" s="201"/>
      <c r="AC413" s="201"/>
    </row>
    <row r="414" spans="21:29" ht="39.950000000000003" customHeight="1" x14ac:dyDescent="0.25">
      <c r="U414" s="201"/>
      <c r="V414" s="201"/>
      <c r="W414" s="201"/>
      <c r="X414" s="201"/>
      <c r="Y414" s="201"/>
      <c r="Z414" s="201"/>
      <c r="AA414" s="201"/>
      <c r="AB414" s="201"/>
      <c r="AC414" s="201"/>
    </row>
    <row r="415" spans="21:29" ht="39.950000000000003" customHeight="1" x14ac:dyDescent="0.25">
      <c r="U415" s="201"/>
      <c r="V415" s="201"/>
      <c r="W415" s="201"/>
      <c r="X415" s="201"/>
      <c r="Y415" s="201"/>
      <c r="Z415" s="201"/>
      <c r="AA415" s="201"/>
      <c r="AB415" s="201"/>
      <c r="AC415" s="201"/>
    </row>
    <row r="416" spans="21:29" ht="39.950000000000003" customHeight="1" x14ac:dyDescent="0.25">
      <c r="U416" s="201"/>
      <c r="V416" s="201"/>
      <c r="W416" s="201"/>
      <c r="X416" s="201"/>
      <c r="Y416" s="201"/>
      <c r="Z416" s="201"/>
      <c r="AA416" s="201"/>
      <c r="AB416" s="201"/>
      <c r="AC416" s="201"/>
    </row>
    <row r="417" spans="21:29" ht="39.950000000000003" customHeight="1" x14ac:dyDescent="0.25">
      <c r="U417" s="201"/>
      <c r="V417" s="201"/>
      <c r="W417" s="201"/>
      <c r="X417" s="201"/>
      <c r="Y417" s="201"/>
      <c r="Z417" s="201"/>
      <c r="AA417" s="201"/>
      <c r="AB417" s="201"/>
      <c r="AC417" s="201"/>
    </row>
    <row r="418" spans="21:29" ht="39.950000000000003" customHeight="1" x14ac:dyDescent="0.25">
      <c r="U418" s="201"/>
      <c r="V418" s="201"/>
      <c r="W418" s="201"/>
      <c r="X418" s="201"/>
      <c r="Y418" s="201"/>
      <c r="Z418" s="201"/>
      <c r="AA418" s="201"/>
      <c r="AB418" s="201"/>
      <c r="AC418" s="201"/>
    </row>
    <row r="419" spans="21:29" ht="39.950000000000003" customHeight="1" x14ac:dyDescent="0.25">
      <c r="U419" s="201"/>
      <c r="V419" s="201"/>
      <c r="W419" s="201"/>
      <c r="X419" s="201"/>
      <c r="Y419" s="201"/>
      <c r="Z419" s="201"/>
      <c r="AA419" s="201"/>
      <c r="AB419" s="201"/>
      <c r="AC419" s="201"/>
    </row>
    <row r="420" spans="21:29" ht="39.950000000000003" customHeight="1" x14ac:dyDescent="0.25">
      <c r="U420" s="201"/>
      <c r="V420" s="201"/>
      <c r="W420" s="201"/>
      <c r="X420" s="201"/>
      <c r="Y420" s="201"/>
      <c r="Z420" s="201"/>
      <c r="AA420" s="201"/>
      <c r="AB420" s="201"/>
      <c r="AC420" s="201"/>
    </row>
    <row r="421" spans="21:29" ht="39.950000000000003" customHeight="1" x14ac:dyDescent="0.25">
      <c r="U421" s="201"/>
      <c r="V421" s="201"/>
      <c r="W421" s="201"/>
      <c r="X421" s="201"/>
      <c r="Y421" s="201"/>
      <c r="Z421" s="201"/>
      <c r="AA421" s="201"/>
      <c r="AB421" s="201"/>
      <c r="AC421" s="201"/>
    </row>
    <row r="422" spans="21:29" ht="39.950000000000003" customHeight="1" x14ac:dyDescent="0.25">
      <c r="U422" s="201"/>
      <c r="V422" s="201"/>
      <c r="W422" s="201"/>
      <c r="X422" s="201"/>
      <c r="Y422" s="201"/>
      <c r="Z422" s="201"/>
      <c r="AA422" s="201"/>
      <c r="AB422" s="201"/>
      <c r="AC422" s="201"/>
    </row>
    <row r="423" spans="21:29" ht="39.950000000000003" customHeight="1" x14ac:dyDescent="0.25">
      <c r="U423" s="201"/>
      <c r="V423" s="201"/>
      <c r="W423" s="201"/>
      <c r="X423" s="201"/>
      <c r="Y423" s="201"/>
      <c r="Z423" s="201"/>
      <c r="AA423" s="201"/>
      <c r="AB423" s="201"/>
      <c r="AC423" s="201"/>
    </row>
    <row r="424" spans="21:29" ht="39.950000000000003" customHeight="1" x14ac:dyDescent="0.25">
      <c r="U424" s="201"/>
      <c r="V424" s="201"/>
      <c r="W424" s="201"/>
      <c r="X424" s="201"/>
      <c r="Y424" s="201"/>
      <c r="Z424" s="201"/>
      <c r="AA424" s="201"/>
      <c r="AB424" s="201"/>
      <c r="AC424" s="201"/>
    </row>
    <row r="425" spans="21:29" ht="39.950000000000003" customHeight="1" x14ac:dyDescent="0.25">
      <c r="U425" s="201"/>
      <c r="V425" s="201"/>
      <c r="W425" s="201"/>
      <c r="X425" s="201"/>
      <c r="Y425" s="201"/>
      <c r="Z425" s="201"/>
      <c r="AA425" s="201"/>
      <c r="AB425" s="201"/>
      <c r="AC425" s="201"/>
    </row>
    <row r="426" spans="21:29" ht="39.950000000000003" customHeight="1" x14ac:dyDescent="0.25">
      <c r="U426" s="201"/>
      <c r="V426" s="201"/>
      <c r="W426" s="201"/>
      <c r="X426" s="201"/>
      <c r="Y426" s="201"/>
      <c r="Z426" s="201"/>
      <c r="AA426" s="201"/>
      <c r="AB426" s="201"/>
      <c r="AC426" s="201"/>
    </row>
    <row r="427" spans="21:29" ht="39.950000000000003" customHeight="1" x14ac:dyDescent="0.25">
      <c r="U427" s="201"/>
      <c r="V427" s="201"/>
      <c r="W427" s="201"/>
      <c r="X427" s="201"/>
      <c r="Y427" s="201"/>
      <c r="Z427" s="201"/>
      <c r="AA427" s="201"/>
      <c r="AB427" s="201"/>
      <c r="AC427" s="201"/>
    </row>
    <row r="428" spans="21:29" ht="39.950000000000003" customHeight="1" x14ac:dyDescent="0.25">
      <c r="U428" s="201"/>
      <c r="V428" s="201"/>
      <c r="W428" s="201"/>
      <c r="X428" s="201"/>
      <c r="Y428" s="201"/>
      <c r="Z428" s="201"/>
      <c r="AA428" s="201"/>
      <c r="AB428" s="201"/>
      <c r="AC428" s="201"/>
    </row>
    <row r="429" spans="21:29" ht="39.950000000000003" customHeight="1" x14ac:dyDescent="0.25">
      <c r="U429" s="201"/>
      <c r="V429" s="201"/>
      <c r="W429" s="201"/>
      <c r="X429" s="201"/>
      <c r="Y429" s="201"/>
      <c r="Z429" s="201"/>
      <c r="AA429" s="201"/>
      <c r="AB429" s="201"/>
      <c r="AC429" s="201"/>
    </row>
    <row r="430" spans="21:29" ht="39.950000000000003" customHeight="1" x14ac:dyDescent="0.25">
      <c r="U430" s="201"/>
      <c r="V430" s="201"/>
      <c r="W430" s="201"/>
      <c r="X430" s="201"/>
      <c r="Y430" s="201"/>
      <c r="Z430" s="201"/>
      <c r="AA430" s="201"/>
      <c r="AB430" s="201"/>
      <c r="AC430" s="201"/>
    </row>
    <row r="431" spans="21:29" ht="39.950000000000003" customHeight="1" x14ac:dyDescent="0.25">
      <c r="U431" s="201"/>
      <c r="V431" s="201"/>
      <c r="W431" s="201"/>
      <c r="X431" s="201"/>
      <c r="Y431" s="201"/>
      <c r="Z431" s="201"/>
      <c r="AA431" s="201"/>
      <c r="AB431" s="201"/>
      <c r="AC431" s="201"/>
    </row>
    <row r="432" spans="21:29" ht="39.950000000000003" customHeight="1" x14ac:dyDescent="0.25">
      <c r="U432" s="201"/>
      <c r="V432" s="201"/>
      <c r="W432" s="201"/>
      <c r="X432" s="201"/>
      <c r="Y432" s="201"/>
      <c r="Z432" s="201"/>
      <c r="AA432" s="201"/>
      <c r="AB432" s="201"/>
      <c r="AC432" s="201"/>
    </row>
    <row r="433" spans="21:29" ht="39.950000000000003" customHeight="1" x14ac:dyDescent="0.25">
      <c r="U433" s="201"/>
      <c r="V433" s="201"/>
      <c r="W433" s="201"/>
      <c r="X433" s="201"/>
      <c r="Y433" s="201"/>
      <c r="Z433" s="201"/>
      <c r="AA433" s="201"/>
      <c r="AB433" s="201"/>
      <c r="AC433" s="201"/>
    </row>
    <row r="434" spans="21:29" ht="39.950000000000003" customHeight="1" x14ac:dyDescent="0.25">
      <c r="U434" s="201"/>
      <c r="V434" s="201"/>
      <c r="W434" s="201"/>
      <c r="X434" s="201"/>
      <c r="Y434" s="201"/>
      <c r="Z434" s="201"/>
      <c r="AA434" s="201"/>
      <c r="AB434" s="201"/>
      <c r="AC434" s="201"/>
    </row>
    <row r="435" spans="21:29" ht="39.950000000000003" customHeight="1" x14ac:dyDescent="0.25">
      <c r="U435" s="201"/>
      <c r="V435" s="201"/>
      <c r="W435" s="201"/>
      <c r="X435" s="201"/>
      <c r="Y435" s="201"/>
      <c r="Z435" s="201"/>
      <c r="AA435" s="201"/>
      <c r="AB435" s="201"/>
      <c r="AC435" s="201"/>
    </row>
    <row r="436" spans="21:29" ht="39.950000000000003" customHeight="1" x14ac:dyDescent="0.25">
      <c r="U436" s="201"/>
      <c r="V436" s="201"/>
      <c r="W436" s="201"/>
      <c r="X436" s="201"/>
      <c r="Y436" s="201"/>
      <c r="Z436" s="201"/>
      <c r="AA436" s="201"/>
      <c r="AB436" s="201"/>
      <c r="AC436" s="201"/>
    </row>
    <row r="437" spans="21:29" ht="39.950000000000003" customHeight="1" x14ac:dyDescent="0.25">
      <c r="U437" s="201"/>
      <c r="V437" s="201"/>
      <c r="W437" s="201"/>
      <c r="X437" s="201"/>
      <c r="Y437" s="201"/>
      <c r="Z437" s="201"/>
      <c r="AA437" s="201"/>
      <c r="AB437" s="201"/>
      <c r="AC437" s="201"/>
    </row>
    <row r="438" spans="21:29" ht="39.950000000000003" customHeight="1" x14ac:dyDescent="0.25">
      <c r="U438" s="201"/>
      <c r="V438" s="201"/>
      <c r="W438" s="201"/>
      <c r="X438" s="201"/>
      <c r="Y438" s="201"/>
      <c r="Z438" s="201"/>
      <c r="AA438" s="201"/>
      <c r="AB438" s="201"/>
      <c r="AC438" s="201"/>
    </row>
    <row r="439" spans="21:29" ht="39.950000000000003" customHeight="1" x14ac:dyDescent="0.25">
      <c r="U439" s="201"/>
      <c r="V439" s="201"/>
      <c r="W439" s="201"/>
      <c r="X439" s="201"/>
      <c r="Y439" s="201"/>
      <c r="Z439" s="201"/>
      <c r="AA439" s="201"/>
      <c r="AB439" s="201"/>
      <c r="AC439" s="201"/>
    </row>
    <row r="440" spans="21:29" ht="39.950000000000003" customHeight="1" x14ac:dyDescent="0.25">
      <c r="U440" s="201"/>
      <c r="V440" s="201"/>
      <c r="W440" s="201"/>
      <c r="X440" s="201"/>
      <c r="Y440" s="201"/>
      <c r="Z440" s="201"/>
      <c r="AA440" s="201"/>
      <c r="AB440" s="201"/>
      <c r="AC440" s="201"/>
    </row>
    <row r="441" spans="21:29" ht="39.950000000000003" customHeight="1" x14ac:dyDescent="0.25">
      <c r="U441" s="201"/>
      <c r="V441" s="201"/>
      <c r="W441" s="201"/>
      <c r="X441" s="201"/>
      <c r="Y441" s="201"/>
      <c r="Z441" s="201"/>
      <c r="AA441" s="201"/>
      <c r="AB441" s="201"/>
      <c r="AC441" s="201"/>
    </row>
    <row r="442" spans="21:29" ht="39.950000000000003" customHeight="1" x14ac:dyDescent="0.25">
      <c r="U442" s="201"/>
      <c r="V442" s="201"/>
      <c r="W442" s="201"/>
      <c r="X442" s="201"/>
      <c r="Y442" s="201"/>
      <c r="Z442" s="201"/>
      <c r="AA442" s="201"/>
      <c r="AB442" s="201"/>
      <c r="AC442" s="201"/>
    </row>
    <row r="443" spans="21:29" ht="39.950000000000003" customHeight="1" x14ac:dyDescent="0.25">
      <c r="U443" s="201"/>
      <c r="V443" s="201"/>
      <c r="W443" s="201"/>
      <c r="X443" s="201"/>
      <c r="Y443" s="201"/>
      <c r="Z443" s="201"/>
      <c r="AA443" s="201"/>
      <c r="AB443" s="201"/>
      <c r="AC443" s="201"/>
    </row>
    <row r="444" spans="21:29" ht="39.950000000000003" customHeight="1" x14ac:dyDescent="0.25">
      <c r="U444" s="201"/>
      <c r="V444" s="201"/>
      <c r="W444" s="201"/>
      <c r="X444" s="201"/>
      <c r="Y444" s="201"/>
      <c r="Z444" s="201"/>
      <c r="AA444" s="201"/>
      <c r="AB444" s="201"/>
      <c r="AC444" s="201"/>
    </row>
    <row r="445" spans="21:29" ht="39.950000000000003" customHeight="1" x14ac:dyDescent="0.25">
      <c r="U445" s="201"/>
      <c r="V445" s="201"/>
      <c r="W445" s="201"/>
      <c r="X445" s="201"/>
      <c r="Y445" s="201"/>
      <c r="Z445" s="201"/>
      <c r="AA445" s="201"/>
      <c r="AB445" s="201"/>
      <c r="AC445" s="201"/>
    </row>
    <row r="446" spans="21:29" ht="39.950000000000003" customHeight="1" x14ac:dyDescent="0.25">
      <c r="U446" s="201"/>
      <c r="V446" s="201"/>
      <c r="W446" s="201"/>
      <c r="X446" s="201"/>
      <c r="Y446" s="201"/>
      <c r="Z446" s="201"/>
      <c r="AA446" s="201"/>
      <c r="AB446" s="201"/>
      <c r="AC446" s="201"/>
    </row>
    <row r="447" spans="21:29" ht="39.950000000000003" customHeight="1" x14ac:dyDescent="0.25">
      <c r="U447" s="201"/>
      <c r="V447" s="201"/>
      <c r="W447" s="201"/>
      <c r="X447" s="201"/>
      <c r="Y447" s="201"/>
      <c r="Z447" s="201"/>
      <c r="AA447" s="201"/>
      <c r="AB447" s="201"/>
      <c r="AC447" s="201"/>
    </row>
    <row r="448" spans="21:29" ht="39.950000000000003" customHeight="1" x14ac:dyDescent="0.25">
      <c r="U448" s="201"/>
      <c r="V448" s="201"/>
      <c r="W448" s="201"/>
      <c r="X448" s="201"/>
      <c r="Y448" s="201"/>
      <c r="Z448" s="201"/>
      <c r="AA448" s="201"/>
      <c r="AB448" s="201"/>
      <c r="AC448" s="201"/>
    </row>
    <row r="449" spans="21:29" ht="39.950000000000003" customHeight="1" x14ac:dyDescent="0.25">
      <c r="U449" s="201"/>
      <c r="V449" s="201"/>
      <c r="W449" s="201"/>
      <c r="X449" s="201"/>
      <c r="Y449" s="201"/>
      <c r="Z449" s="201"/>
      <c r="AA449" s="201"/>
      <c r="AB449" s="201"/>
      <c r="AC449" s="201"/>
    </row>
    <row r="450" spans="21:29" ht="39.950000000000003" customHeight="1" x14ac:dyDescent="0.25">
      <c r="U450" s="201"/>
      <c r="V450" s="201"/>
      <c r="W450" s="201"/>
      <c r="X450" s="201"/>
      <c r="Y450" s="201"/>
      <c r="Z450" s="201"/>
      <c r="AA450" s="201"/>
      <c r="AB450" s="201"/>
      <c r="AC450" s="201"/>
    </row>
    <row r="451" spans="21:29" ht="39.950000000000003" customHeight="1" x14ac:dyDescent="0.25">
      <c r="U451" s="201"/>
      <c r="V451" s="201"/>
      <c r="W451" s="201"/>
      <c r="X451" s="201"/>
      <c r="Y451" s="201"/>
      <c r="Z451" s="201"/>
      <c r="AA451" s="201"/>
      <c r="AB451" s="201"/>
      <c r="AC451" s="201"/>
    </row>
    <row r="452" spans="21:29" ht="39.950000000000003" customHeight="1" x14ac:dyDescent="0.25">
      <c r="U452" s="201"/>
      <c r="V452" s="201"/>
      <c r="W452" s="201"/>
      <c r="X452" s="201"/>
      <c r="Y452" s="201"/>
      <c r="Z452" s="201"/>
      <c r="AA452" s="201"/>
      <c r="AB452" s="201"/>
      <c r="AC452" s="201"/>
    </row>
    <row r="453" spans="21:29" ht="39.950000000000003" customHeight="1" x14ac:dyDescent="0.25">
      <c r="U453" s="201"/>
      <c r="V453" s="201"/>
      <c r="W453" s="201"/>
      <c r="X453" s="201"/>
      <c r="Y453" s="201"/>
      <c r="Z453" s="201"/>
      <c r="AA453" s="201"/>
      <c r="AB453" s="201"/>
      <c r="AC453" s="201"/>
    </row>
    <row r="454" spans="21:29" ht="39.950000000000003" customHeight="1" x14ac:dyDescent="0.25">
      <c r="U454" s="201"/>
      <c r="V454" s="201"/>
      <c r="W454" s="201"/>
      <c r="X454" s="201"/>
      <c r="Y454" s="201"/>
      <c r="Z454" s="201"/>
      <c r="AA454" s="201"/>
      <c r="AB454" s="201"/>
      <c r="AC454" s="201"/>
    </row>
    <row r="455" spans="21:29" ht="39.950000000000003" customHeight="1" x14ac:dyDescent="0.25">
      <c r="U455" s="201"/>
      <c r="V455" s="201"/>
      <c r="W455" s="201"/>
      <c r="X455" s="201"/>
      <c r="Y455" s="201"/>
      <c r="Z455" s="201"/>
      <c r="AA455" s="201"/>
      <c r="AB455" s="201"/>
      <c r="AC455" s="201"/>
    </row>
    <row r="456" spans="21:29" ht="39.950000000000003" customHeight="1" x14ac:dyDescent="0.25">
      <c r="U456" s="201"/>
      <c r="V456" s="201"/>
      <c r="W456" s="201"/>
      <c r="X456" s="201"/>
      <c r="Y456" s="201"/>
      <c r="Z456" s="201"/>
      <c r="AA456" s="201"/>
      <c r="AB456" s="201"/>
      <c r="AC456" s="201"/>
    </row>
    <row r="457" spans="21:29" ht="39.950000000000003" customHeight="1" x14ac:dyDescent="0.25">
      <c r="U457" s="201"/>
      <c r="V457" s="201"/>
      <c r="W457" s="201"/>
      <c r="X457" s="201"/>
      <c r="Y457" s="201"/>
      <c r="Z457" s="201"/>
      <c r="AA457" s="201"/>
      <c r="AB457" s="201"/>
      <c r="AC457" s="201"/>
    </row>
    <row r="458" spans="21:29" ht="39.950000000000003" customHeight="1" x14ac:dyDescent="0.25">
      <c r="U458" s="201"/>
      <c r="V458" s="201"/>
      <c r="W458" s="201"/>
      <c r="X458" s="201"/>
      <c r="Y458" s="201"/>
      <c r="Z458" s="201"/>
      <c r="AA458" s="201"/>
      <c r="AB458" s="201"/>
      <c r="AC458" s="201"/>
    </row>
    <row r="459" spans="21:29" ht="39.950000000000003" customHeight="1" x14ac:dyDescent="0.25">
      <c r="U459" s="201"/>
      <c r="V459" s="201"/>
      <c r="W459" s="201"/>
      <c r="X459" s="201"/>
      <c r="Y459" s="201"/>
      <c r="Z459" s="201"/>
      <c r="AA459" s="201"/>
      <c r="AB459" s="201"/>
      <c r="AC459" s="201"/>
    </row>
    <row r="460" spans="21:29" ht="39.950000000000003" customHeight="1" x14ac:dyDescent="0.25">
      <c r="U460" s="201"/>
      <c r="V460" s="201"/>
      <c r="W460" s="201"/>
      <c r="X460" s="201"/>
      <c r="Y460" s="201"/>
      <c r="Z460" s="201"/>
      <c r="AA460" s="201"/>
      <c r="AB460" s="201"/>
      <c r="AC460" s="201"/>
    </row>
    <row r="461" spans="21:29" ht="39.950000000000003" customHeight="1" x14ac:dyDescent="0.25">
      <c r="U461" s="201"/>
      <c r="V461" s="201"/>
      <c r="W461" s="201"/>
      <c r="X461" s="201"/>
      <c r="Y461" s="201"/>
      <c r="Z461" s="201"/>
      <c r="AA461" s="201"/>
      <c r="AB461" s="201"/>
      <c r="AC461" s="201"/>
    </row>
    <row r="462" spans="21:29" ht="39.950000000000003" customHeight="1" x14ac:dyDescent="0.25">
      <c r="U462" s="201"/>
      <c r="V462" s="201"/>
      <c r="W462" s="201"/>
      <c r="X462" s="201"/>
      <c r="Y462" s="201"/>
      <c r="Z462" s="201"/>
      <c r="AA462" s="201"/>
      <c r="AB462" s="201"/>
      <c r="AC462" s="201"/>
    </row>
    <row r="463" spans="21:29" ht="39.950000000000003" customHeight="1" x14ac:dyDescent="0.25">
      <c r="U463" s="201"/>
      <c r="V463" s="201"/>
      <c r="W463" s="201"/>
      <c r="X463" s="201"/>
      <c r="Y463" s="201"/>
      <c r="Z463" s="201"/>
      <c r="AA463" s="201"/>
      <c r="AB463" s="201"/>
      <c r="AC463" s="201"/>
    </row>
    <row r="464" spans="21:29" ht="39.950000000000003" customHeight="1" x14ac:dyDescent="0.25">
      <c r="U464" s="201"/>
      <c r="V464" s="201"/>
      <c r="W464" s="201"/>
      <c r="X464" s="201"/>
      <c r="Y464" s="201"/>
      <c r="Z464" s="201"/>
      <c r="AA464" s="201"/>
      <c r="AB464" s="201"/>
      <c r="AC464" s="201"/>
    </row>
    <row r="465" spans="21:29" ht="39.950000000000003" customHeight="1" x14ac:dyDescent="0.25">
      <c r="U465" s="201"/>
      <c r="V465" s="201"/>
      <c r="W465" s="201"/>
      <c r="X465" s="201"/>
      <c r="Y465" s="201"/>
      <c r="Z465" s="201"/>
      <c r="AA465" s="201"/>
      <c r="AB465" s="201"/>
      <c r="AC465" s="201"/>
    </row>
    <row r="466" spans="21:29" ht="39.950000000000003" customHeight="1" x14ac:dyDescent="0.25">
      <c r="U466" s="201"/>
      <c r="V466" s="201"/>
      <c r="W466" s="201"/>
      <c r="X466" s="201"/>
      <c r="Y466" s="201"/>
      <c r="Z466" s="201"/>
      <c r="AA466" s="201"/>
      <c r="AB466" s="201"/>
      <c r="AC466" s="201"/>
    </row>
    <row r="467" spans="21:29" ht="39.950000000000003" customHeight="1" x14ac:dyDescent="0.25">
      <c r="U467" s="201"/>
      <c r="V467" s="201"/>
      <c r="W467" s="201"/>
      <c r="X467" s="201"/>
      <c r="Y467" s="201"/>
      <c r="Z467" s="201"/>
      <c r="AA467" s="201"/>
      <c r="AB467" s="201"/>
      <c r="AC467" s="201"/>
    </row>
    <row r="468" spans="21:29" ht="39.950000000000003" customHeight="1" x14ac:dyDescent="0.25">
      <c r="U468" s="201"/>
      <c r="V468" s="201"/>
      <c r="W468" s="201"/>
      <c r="X468" s="201"/>
      <c r="Y468" s="201"/>
      <c r="Z468" s="201"/>
      <c r="AA468" s="201"/>
      <c r="AB468" s="201"/>
      <c r="AC468" s="201"/>
    </row>
    <row r="469" spans="21:29" ht="39.950000000000003" customHeight="1" x14ac:dyDescent="0.25">
      <c r="U469" s="201"/>
      <c r="V469" s="201"/>
      <c r="W469" s="201"/>
      <c r="X469" s="201"/>
      <c r="Y469" s="201"/>
      <c r="Z469" s="201"/>
      <c r="AA469" s="201"/>
      <c r="AB469" s="201"/>
      <c r="AC469" s="201"/>
    </row>
    <row r="470" spans="21:29" ht="39.950000000000003" customHeight="1" x14ac:dyDescent="0.25">
      <c r="U470" s="201"/>
      <c r="V470" s="201"/>
      <c r="W470" s="201"/>
      <c r="X470" s="201"/>
      <c r="Y470" s="201"/>
      <c r="Z470" s="201"/>
      <c r="AA470" s="201"/>
      <c r="AB470" s="201"/>
      <c r="AC470" s="201"/>
    </row>
    <row r="471" spans="21:29" ht="39.950000000000003" customHeight="1" x14ac:dyDescent="0.25">
      <c r="U471" s="201"/>
      <c r="V471" s="201"/>
      <c r="W471" s="201"/>
      <c r="X471" s="201"/>
      <c r="Y471" s="201"/>
      <c r="Z471" s="201"/>
      <c r="AA471" s="201"/>
      <c r="AB471" s="201"/>
      <c r="AC471" s="201"/>
    </row>
    <row r="472" spans="21:29" ht="39.950000000000003" customHeight="1" x14ac:dyDescent="0.25">
      <c r="U472" s="201"/>
      <c r="V472" s="201"/>
      <c r="W472" s="201"/>
      <c r="X472" s="201"/>
      <c r="Y472" s="201"/>
      <c r="Z472" s="201"/>
      <c r="AA472" s="201"/>
      <c r="AB472" s="201"/>
      <c r="AC472" s="201"/>
    </row>
    <row r="473" spans="21:29" ht="39.950000000000003" customHeight="1" x14ac:dyDescent="0.25">
      <c r="U473" s="201"/>
      <c r="V473" s="201"/>
      <c r="W473" s="201"/>
      <c r="X473" s="201"/>
      <c r="Y473" s="201"/>
      <c r="Z473" s="201"/>
      <c r="AA473" s="201"/>
      <c r="AB473" s="201"/>
      <c r="AC473" s="201"/>
    </row>
    <row r="474" spans="21:29" ht="39.950000000000003" customHeight="1" x14ac:dyDescent="0.25">
      <c r="U474" s="201"/>
      <c r="V474" s="201"/>
      <c r="W474" s="201"/>
      <c r="X474" s="201"/>
      <c r="Y474" s="201"/>
      <c r="Z474" s="201"/>
      <c r="AA474" s="201"/>
      <c r="AB474" s="201"/>
      <c r="AC474" s="201"/>
    </row>
    <row r="475" spans="21:29" ht="39.950000000000003" customHeight="1" x14ac:dyDescent="0.25">
      <c r="U475" s="201"/>
      <c r="V475" s="201"/>
      <c r="W475" s="201"/>
      <c r="X475" s="201"/>
      <c r="Y475" s="201"/>
      <c r="Z475" s="201"/>
      <c r="AA475" s="201"/>
      <c r="AB475" s="201"/>
      <c r="AC475" s="201"/>
    </row>
    <row r="476" spans="21:29" ht="39.950000000000003" customHeight="1" x14ac:dyDescent="0.25">
      <c r="U476" s="201"/>
      <c r="V476" s="201"/>
      <c r="W476" s="201"/>
      <c r="X476" s="201"/>
      <c r="Y476" s="201"/>
      <c r="Z476" s="201"/>
      <c r="AA476" s="201"/>
      <c r="AB476" s="201"/>
      <c r="AC476" s="201"/>
    </row>
    <row r="477" spans="21:29" ht="39.950000000000003" customHeight="1" x14ac:dyDescent="0.25">
      <c r="U477" s="201"/>
      <c r="V477" s="201"/>
      <c r="W477" s="201"/>
      <c r="X477" s="201"/>
      <c r="Y477" s="201"/>
      <c r="Z477" s="201"/>
      <c r="AA477" s="201"/>
      <c r="AB477" s="201"/>
      <c r="AC477" s="201"/>
    </row>
    <row r="478" spans="21:29" ht="39.950000000000003" customHeight="1" x14ac:dyDescent="0.25">
      <c r="U478" s="201"/>
      <c r="V478" s="201"/>
      <c r="W478" s="201"/>
      <c r="X478" s="201"/>
      <c r="Y478" s="201"/>
      <c r="Z478" s="201"/>
      <c r="AA478" s="201"/>
      <c r="AB478" s="201"/>
      <c r="AC478" s="201"/>
    </row>
    <row r="479" spans="21:29" ht="39.950000000000003" customHeight="1" x14ac:dyDescent="0.25">
      <c r="U479" s="201"/>
      <c r="V479" s="201"/>
      <c r="W479" s="201"/>
      <c r="X479" s="201"/>
      <c r="Y479" s="201"/>
      <c r="Z479" s="201"/>
      <c r="AA479" s="201"/>
      <c r="AB479" s="201"/>
      <c r="AC479" s="201"/>
    </row>
    <row r="480" spans="21:29" ht="39.950000000000003" customHeight="1" x14ac:dyDescent="0.25">
      <c r="U480" s="201"/>
      <c r="V480" s="201"/>
      <c r="W480" s="201"/>
      <c r="X480" s="201"/>
      <c r="Y480" s="201"/>
      <c r="Z480" s="201"/>
      <c r="AA480" s="201"/>
      <c r="AB480" s="201"/>
      <c r="AC480" s="201"/>
    </row>
    <row r="481" spans="21:29" ht="39.950000000000003" customHeight="1" x14ac:dyDescent="0.25">
      <c r="U481" s="201"/>
      <c r="V481" s="201"/>
      <c r="W481" s="201"/>
      <c r="X481" s="201"/>
      <c r="Y481" s="201"/>
      <c r="Z481" s="201"/>
      <c r="AA481" s="201"/>
      <c r="AB481" s="201"/>
      <c r="AC481" s="201"/>
    </row>
    <row r="482" spans="21:29" ht="39.950000000000003" customHeight="1" x14ac:dyDescent="0.25">
      <c r="U482" s="201"/>
      <c r="V482" s="201"/>
      <c r="W482" s="201"/>
      <c r="X482" s="201"/>
      <c r="Y482" s="201"/>
      <c r="Z482" s="201"/>
      <c r="AA482" s="201"/>
      <c r="AB482" s="201"/>
      <c r="AC482" s="201"/>
    </row>
    <row r="483" spans="21:29" ht="39.950000000000003" customHeight="1" x14ac:dyDescent="0.25">
      <c r="U483" s="201"/>
      <c r="V483" s="201"/>
      <c r="W483" s="201"/>
      <c r="X483" s="201"/>
      <c r="Y483" s="201"/>
      <c r="Z483" s="201"/>
      <c r="AA483" s="201"/>
      <c r="AB483" s="201"/>
      <c r="AC483" s="201"/>
    </row>
    <row r="484" spans="21:29" ht="39.950000000000003" customHeight="1" x14ac:dyDescent="0.25">
      <c r="U484" s="201"/>
      <c r="V484" s="201"/>
      <c r="W484" s="201"/>
      <c r="X484" s="201"/>
      <c r="Y484" s="201"/>
      <c r="Z484" s="201"/>
      <c r="AA484" s="201"/>
      <c r="AB484" s="201"/>
      <c r="AC484" s="201"/>
    </row>
    <row r="485" spans="21:29" ht="39.950000000000003" customHeight="1" x14ac:dyDescent="0.25">
      <c r="U485" s="201"/>
      <c r="V485" s="201"/>
      <c r="W485" s="201"/>
      <c r="X485" s="201"/>
      <c r="Y485" s="201"/>
      <c r="Z485" s="201"/>
      <c r="AA485" s="201"/>
      <c r="AB485" s="201"/>
      <c r="AC485" s="201"/>
    </row>
    <row r="486" spans="21:29" ht="39.950000000000003" customHeight="1" x14ac:dyDescent="0.25">
      <c r="U486" s="201"/>
      <c r="V486" s="201"/>
      <c r="W486" s="201"/>
      <c r="X486" s="201"/>
      <c r="Y486" s="201"/>
      <c r="Z486" s="201"/>
      <c r="AA486" s="201"/>
      <c r="AB486" s="201"/>
      <c r="AC486" s="201"/>
    </row>
    <row r="487" spans="21:29" ht="39.950000000000003" customHeight="1" x14ac:dyDescent="0.25">
      <c r="U487" s="201"/>
      <c r="V487" s="201"/>
      <c r="W487" s="201"/>
      <c r="X487" s="201"/>
      <c r="Y487" s="201"/>
      <c r="Z487" s="201"/>
      <c r="AA487" s="201"/>
      <c r="AB487" s="201"/>
      <c r="AC487" s="201"/>
    </row>
    <row r="488" spans="21:29" ht="39.950000000000003" customHeight="1" x14ac:dyDescent="0.25">
      <c r="U488" s="201"/>
      <c r="V488" s="201"/>
      <c r="W488" s="201"/>
      <c r="X488" s="201"/>
      <c r="Y488" s="201"/>
      <c r="Z488" s="201"/>
      <c r="AA488" s="201"/>
      <c r="AB488" s="201"/>
      <c r="AC488" s="201"/>
    </row>
    <row r="489" spans="21:29" ht="39.950000000000003" customHeight="1" x14ac:dyDescent="0.25">
      <c r="U489" s="201"/>
      <c r="V489" s="201"/>
      <c r="W489" s="201"/>
      <c r="X489" s="201"/>
      <c r="Y489" s="201"/>
      <c r="Z489" s="201"/>
      <c r="AA489" s="201"/>
      <c r="AB489" s="201"/>
      <c r="AC489" s="201"/>
    </row>
    <row r="490" spans="21:29" ht="39.950000000000003" customHeight="1" x14ac:dyDescent="0.25">
      <c r="U490" s="201"/>
      <c r="V490" s="201"/>
      <c r="W490" s="201"/>
      <c r="X490" s="201"/>
      <c r="Y490" s="201"/>
      <c r="Z490" s="201"/>
      <c r="AA490" s="201"/>
      <c r="AB490" s="201"/>
      <c r="AC490" s="201"/>
    </row>
    <row r="491" spans="21:29" ht="39.950000000000003" customHeight="1" x14ac:dyDescent="0.25">
      <c r="U491" s="201"/>
      <c r="V491" s="201"/>
      <c r="W491" s="201"/>
      <c r="X491" s="201"/>
      <c r="Y491" s="201"/>
      <c r="Z491" s="201"/>
      <c r="AA491" s="201"/>
      <c r="AB491" s="201"/>
      <c r="AC491" s="201"/>
    </row>
    <row r="492" spans="21:29" ht="39.950000000000003" customHeight="1" x14ac:dyDescent="0.25">
      <c r="U492" s="201"/>
      <c r="V492" s="201"/>
      <c r="W492" s="201"/>
      <c r="X492" s="201"/>
      <c r="Y492" s="201"/>
      <c r="Z492" s="201"/>
      <c r="AA492" s="201"/>
      <c r="AB492" s="201"/>
      <c r="AC492" s="201"/>
    </row>
    <row r="493" spans="21:29" ht="39.950000000000003" customHeight="1" x14ac:dyDescent="0.25">
      <c r="U493" s="201"/>
      <c r="V493" s="201"/>
      <c r="W493" s="201"/>
      <c r="X493" s="201"/>
      <c r="Y493" s="201"/>
      <c r="Z493" s="201"/>
      <c r="AA493" s="201"/>
      <c r="AB493" s="201"/>
      <c r="AC493" s="201"/>
    </row>
    <row r="494" spans="21:29" ht="39.950000000000003" customHeight="1" x14ac:dyDescent="0.25">
      <c r="U494" s="201"/>
      <c r="V494" s="201"/>
      <c r="W494" s="201"/>
      <c r="X494" s="201"/>
      <c r="Y494" s="201"/>
      <c r="Z494" s="201"/>
      <c r="AA494" s="201"/>
      <c r="AB494" s="201"/>
      <c r="AC494" s="201"/>
    </row>
    <row r="495" spans="21:29" ht="39.950000000000003" customHeight="1" x14ac:dyDescent="0.25">
      <c r="U495" s="201"/>
      <c r="V495" s="201"/>
      <c r="W495" s="201"/>
      <c r="X495" s="201"/>
      <c r="Y495" s="201"/>
      <c r="Z495" s="201"/>
      <c r="AA495" s="201"/>
      <c r="AB495" s="201"/>
      <c r="AC495" s="201"/>
    </row>
    <row r="496" spans="21:29" ht="39.950000000000003" customHeight="1" x14ac:dyDescent="0.25">
      <c r="U496" s="201"/>
      <c r="V496" s="201"/>
      <c r="W496" s="201"/>
      <c r="X496" s="201"/>
      <c r="Y496" s="201"/>
      <c r="Z496" s="201"/>
      <c r="AA496" s="201"/>
      <c r="AB496" s="201"/>
      <c r="AC496" s="201"/>
    </row>
    <row r="497" spans="21:29" ht="39.950000000000003" customHeight="1" x14ac:dyDescent="0.25">
      <c r="U497" s="201"/>
      <c r="V497" s="201"/>
      <c r="W497" s="201"/>
      <c r="X497" s="201"/>
      <c r="Y497" s="201"/>
      <c r="Z497" s="201"/>
      <c r="AA497" s="201"/>
      <c r="AB497" s="201"/>
      <c r="AC497" s="201"/>
    </row>
    <row r="498" spans="21:29" ht="39.950000000000003" customHeight="1" x14ac:dyDescent="0.25">
      <c r="U498" s="201"/>
      <c r="V498" s="201"/>
      <c r="W498" s="201"/>
      <c r="X498" s="201"/>
      <c r="Y498" s="201"/>
      <c r="Z498" s="201"/>
      <c r="AA498" s="201"/>
      <c r="AB498" s="201"/>
      <c r="AC498" s="201"/>
    </row>
    <row r="499" spans="21:29" ht="39.950000000000003" customHeight="1" x14ac:dyDescent="0.25">
      <c r="U499" s="201"/>
      <c r="V499" s="201"/>
      <c r="W499" s="201"/>
      <c r="X499" s="201"/>
      <c r="Y499" s="201"/>
      <c r="Z499" s="201"/>
      <c r="AA499" s="201"/>
      <c r="AB499" s="201"/>
      <c r="AC499" s="201"/>
    </row>
    <row r="500" spans="21:29" ht="39.950000000000003" customHeight="1" x14ac:dyDescent="0.25">
      <c r="U500" s="201"/>
      <c r="V500" s="201"/>
      <c r="W500" s="201"/>
      <c r="X500" s="201"/>
      <c r="Y500" s="201"/>
      <c r="Z500" s="201"/>
      <c r="AA500" s="201"/>
      <c r="AB500" s="201"/>
      <c r="AC500" s="201"/>
    </row>
    <row r="501" spans="21:29" ht="39.950000000000003" customHeight="1" x14ac:dyDescent="0.25">
      <c r="U501" s="201"/>
      <c r="V501" s="201"/>
      <c r="W501" s="201"/>
      <c r="X501" s="201"/>
      <c r="Y501" s="201"/>
      <c r="Z501" s="201"/>
      <c r="AA501" s="201"/>
      <c r="AB501" s="201"/>
      <c r="AC501" s="201"/>
    </row>
    <row r="502" spans="21:29" ht="39.950000000000003" customHeight="1" x14ac:dyDescent="0.25">
      <c r="U502" s="201"/>
      <c r="V502" s="201"/>
      <c r="W502" s="201"/>
      <c r="X502" s="201"/>
      <c r="Y502" s="201"/>
      <c r="Z502" s="201"/>
      <c r="AA502" s="201"/>
      <c r="AB502" s="201"/>
      <c r="AC502" s="201"/>
    </row>
    <row r="503" spans="21:29" ht="39.950000000000003" customHeight="1" x14ac:dyDescent="0.25">
      <c r="U503" s="201"/>
      <c r="V503" s="201"/>
      <c r="W503" s="201"/>
      <c r="X503" s="201"/>
      <c r="Y503" s="201"/>
      <c r="Z503" s="201"/>
      <c r="AA503" s="201"/>
      <c r="AB503" s="201"/>
      <c r="AC503" s="201"/>
    </row>
    <row r="504" spans="21:29" ht="39.950000000000003" customHeight="1" x14ac:dyDescent="0.25">
      <c r="U504" s="201"/>
      <c r="V504" s="201"/>
      <c r="W504" s="201"/>
      <c r="X504" s="201"/>
      <c r="Y504" s="201"/>
      <c r="Z504" s="201"/>
      <c r="AA504" s="201"/>
      <c r="AB504" s="201"/>
      <c r="AC504" s="201"/>
    </row>
    <row r="505" spans="21:29" ht="39.950000000000003" customHeight="1" x14ac:dyDescent="0.25">
      <c r="U505" s="201"/>
      <c r="V505" s="201"/>
      <c r="W505" s="201"/>
      <c r="X505" s="201"/>
      <c r="Y505" s="201"/>
      <c r="Z505" s="201"/>
      <c r="AA505" s="201"/>
      <c r="AB505" s="201"/>
      <c r="AC505" s="201"/>
    </row>
    <row r="506" spans="21:29" ht="39.950000000000003" customHeight="1" x14ac:dyDescent="0.25">
      <c r="U506" s="201"/>
      <c r="V506" s="201"/>
      <c r="W506" s="201"/>
      <c r="X506" s="201"/>
      <c r="Y506" s="201"/>
      <c r="Z506" s="201"/>
      <c r="AA506" s="201"/>
      <c r="AB506" s="201"/>
      <c r="AC506" s="201"/>
    </row>
    <row r="507" spans="21:29" ht="39.950000000000003" customHeight="1" x14ac:dyDescent="0.25">
      <c r="U507" s="201"/>
      <c r="V507" s="201"/>
      <c r="W507" s="201"/>
      <c r="X507" s="201"/>
      <c r="Y507" s="201"/>
      <c r="Z507" s="201"/>
      <c r="AA507" s="201"/>
      <c r="AB507" s="201"/>
      <c r="AC507" s="201"/>
    </row>
    <row r="508" spans="21:29" ht="39.950000000000003" customHeight="1" x14ac:dyDescent="0.25">
      <c r="U508" s="201"/>
      <c r="V508" s="201"/>
      <c r="W508" s="201"/>
      <c r="X508" s="201"/>
      <c r="Y508" s="201"/>
      <c r="Z508" s="201"/>
      <c r="AA508" s="201"/>
      <c r="AB508" s="201"/>
      <c r="AC508" s="201"/>
    </row>
    <row r="509" spans="21:29" ht="39.950000000000003" customHeight="1" x14ac:dyDescent="0.25">
      <c r="U509" s="201"/>
      <c r="V509" s="201"/>
      <c r="W509" s="201"/>
      <c r="X509" s="201"/>
      <c r="Y509" s="201"/>
      <c r="Z509" s="201"/>
      <c r="AA509" s="201"/>
      <c r="AB509" s="201"/>
      <c r="AC509" s="201"/>
    </row>
    <row r="510" spans="21:29" ht="39.950000000000003" customHeight="1" x14ac:dyDescent="0.25">
      <c r="U510" s="201"/>
      <c r="V510" s="201"/>
      <c r="W510" s="201"/>
      <c r="X510" s="201"/>
      <c r="Y510" s="201"/>
      <c r="Z510" s="201"/>
      <c r="AA510" s="201"/>
      <c r="AB510" s="201"/>
      <c r="AC510" s="201"/>
    </row>
    <row r="511" spans="21:29" ht="39.950000000000003" customHeight="1" x14ac:dyDescent="0.25">
      <c r="U511" s="201"/>
      <c r="V511" s="201"/>
      <c r="W511" s="201"/>
      <c r="X511" s="201"/>
      <c r="Y511" s="201"/>
      <c r="Z511" s="201"/>
      <c r="AA511" s="201"/>
      <c r="AB511" s="201"/>
      <c r="AC511" s="201"/>
    </row>
    <row r="512" spans="21:29" ht="39.950000000000003" customHeight="1" x14ac:dyDescent="0.25">
      <c r="U512" s="201"/>
      <c r="V512" s="201"/>
      <c r="W512" s="201"/>
      <c r="X512" s="201"/>
      <c r="Y512" s="201"/>
      <c r="Z512" s="201"/>
      <c r="AA512" s="201"/>
      <c r="AB512" s="201"/>
      <c r="AC512" s="201"/>
    </row>
    <row r="513" spans="21:29" ht="39.950000000000003" customHeight="1" x14ac:dyDescent="0.25">
      <c r="U513" s="201"/>
      <c r="V513" s="201"/>
      <c r="W513" s="201"/>
      <c r="X513" s="201"/>
      <c r="Y513" s="201"/>
      <c r="Z513" s="201"/>
      <c r="AA513" s="201"/>
      <c r="AB513" s="201"/>
      <c r="AC513" s="201"/>
    </row>
    <row r="514" spans="21:29" ht="39.950000000000003" customHeight="1" x14ac:dyDescent="0.25">
      <c r="U514" s="201"/>
      <c r="V514" s="201"/>
      <c r="W514" s="201"/>
      <c r="X514" s="201"/>
      <c r="Y514" s="201"/>
      <c r="Z514" s="201"/>
      <c r="AA514" s="201"/>
      <c r="AB514" s="201"/>
      <c r="AC514" s="201"/>
    </row>
    <row r="515" spans="21:29" ht="39.950000000000003" customHeight="1" x14ac:dyDescent="0.25">
      <c r="U515" s="201"/>
      <c r="V515" s="201"/>
      <c r="W515" s="201"/>
      <c r="X515" s="201"/>
      <c r="Y515" s="201"/>
      <c r="Z515" s="201"/>
      <c r="AA515" s="201"/>
      <c r="AB515" s="201"/>
      <c r="AC515" s="201"/>
    </row>
    <row r="516" spans="21:29" ht="39.950000000000003" customHeight="1" x14ac:dyDescent="0.25">
      <c r="U516" s="201"/>
      <c r="V516" s="201"/>
      <c r="W516" s="201"/>
      <c r="X516" s="201"/>
      <c r="Y516" s="201"/>
      <c r="Z516" s="201"/>
      <c r="AA516" s="201"/>
      <c r="AB516" s="201"/>
      <c r="AC516" s="201"/>
    </row>
    <row r="517" spans="21:29" ht="39.950000000000003" customHeight="1" x14ac:dyDescent="0.25">
      <c r="U517" s="201"/>
      <c r="V517" s="201"/>
      <c r="W517" s="201"/>
      <c r="X517" s="201"/>
      <c r="Y517" s="201"/>
      <c r="Z517" s="201"/>
      <c r="AA517" s="201"/>
      <c r="AB517" s="201"/>
      <c r="AC517" s="201"/>
    </row>
    <row r="518" spans="21:29" ht="39.950000000000003" customHeight="1" x14ac:dyDescent="0.25">
      <c r="U518" s="201"/>
      <c r="V518" s="201"/>
      <c r="W518" s="201"/>
      <c r="X518" s="201"/>
      <c r="Y518" s="201"/>
      <c r="Z518" s="201"/>
      <c r="AA518" s="201"/>
      <c r="AB518" s="201"/>
      <c r="AC518" s="201"/>
    </row>
    <row r="519" spans="21:29" ht="39.950000000000003" customHeight="1" x14ac:dyDescent="0.25">
      <c r="U519" s="201"/>
      <c r="V519" s="201"/>
      <c r="W519" s="201"/>
      <c r="X519" s="201"/>
      <c r="Y519" s="201"/>
      <c r="Z519" s="201"/>
      <c r="AA519" s="201"/>
      <c r="AB519" s="201"/>
      <c r="AC519" s="201"/>
    </row>
    <row r="520" spans="21:29" ht="39.950000000000003" customHeight="1" x14ac:dyDescent="0.25">
      <c r="U520" s="201"/>
      <c r="V520" s="201"/>
      <c r="W520" s="201"/>
      <c r="X520" s="201"/>
      <c r="Y520" s="201"/>
      <c r="Z520" s="201"/>
      <c r="AA520" s="201"/>
      <c r="AB520" s="201"/>
      <c r="AC520" s="201"/>
    </row>
    <row r="521" spans="21:29" ht="39.950000000000003" customHeight="1" x14ac:dyDescent="0.25">
      <c r="U521" s="201"/>
      <c r="V521" s="201"/>
      <c r="W521" s="201"/>
      <c r="X521" s="201"/>
      <c r="Y521" s="201"/>
      <c r="Z521" s="201"/>
      <c r="AA521" s="201"/>
      <c r="AB521" s="201"/>
      <c r="AC521" s="201"/>
    </row>
    <row r="522" spans="21:29" ht="39.950000000000003" customHeight="1" x14ac:dyDescent="0.25">
      <c r="U522" s="201"/>
      <c r="V522" s="201"/>
      <c r="W522" s="201"/>
      <c r="X522" s="201"/>
      <c r="Y522" s="201"/>
      <c r="Z522" s="201"/>
      <c r="AA522" s="201"/>
      <c r="AB522" s="201"/>
      <c r="AC522" s="201"/>
    </row>
    <row r="523" spans="21:29" ht="39.950000000000003" customHeight="1" x14ac:dyDescent="0.25">
      <c r="U523" s="201"/>
      <c r="V523" s="201"/>
      <c r="W523" s="201"/>
      <c r="X523" s="201"/>
      <c r="Y523" s="201"/>
      <c r="Z523" s="201"/>
      <c r="AA523" s="201"/>
      <c r="AB523" s="201"/>
      <c r="AC523" s="201"/>
    </row>
    <row r="524" spans="21:29" ht="39.950000000000003" customHeight="1" x14ac:dyDescent="0.25">
      <c r="U524" s="201"/>
      <c r="V524" s="201"/>
      <c r="W524" s="201"/>
      <c r="X524" s="201"/>
      <c r="Y524" s="201"/>
      <c r="Z524" s="201"/>
      <c r="AA524" s="201"/>
      <c r="AB524" s="201"/>
      <c r="AC524" s="201"/>
    </row>
    <row r="525" spans="21:29" ht="39.950000000000003" customHeight="1" x14ac:dyDescent="0.25">
      <c r="U525" s="201"/>
      <c r="V525" s="201"/>
      <c r="W525" s="201"/>
      <c r="X525" s="201"/>
      <c r="Y525" s="201"/>
      <c r="Z525" s="201"/>
      <c r="AA525" s="201"/>
      <c r="AB525" s="201"/>
      <c r="AC525" s="201"/>
    </row>
    <row r="526" spans="21:29" ht="39.950000000000003" customHeight="1" x14ac:dyDescent="0.25">
      <c r="U526" s="201"/>
      <c r="V526" s="201"/>
      <c r="W526" s="201"/>
      <c r="X526" s="201"/>
      <c r="Y526" s="201"/>
      <c r="Z526" s="201"/>
      <c r="AA526" s="201"/>
      <c r="AB526" s="201"/>
      <c r="AC526" s="201"/>
    </row>
    <row r="527" spans="21:29" ht="39.950000000000003" customHeight="1" x14ac:dyDescent="0.25">
      <c r="U527" s="201"/>
      <c r="V527" s="201"/>
      <c r="W527" s="201"/>
      <c r="X527" s="201"/>
      <c r="Y527" s="201"/>
      <c r="Z527" s="201"/>
      <c r="AA527" s="201"/>
      <c r="AB527" s="201"/>
      <c r="AC527" s="201"/>
    </row>
    <row r="528" spans="21:29" ht="39.950000000000003" customHeight="1" x14ac:dyDescent="0.25">
      <c r="U528" s="201"/>
      <c r="V528" s="201"/>
      <c r="W528" s="201"/>
      <c r="X528" s="201"/>
      <c r="Y528" s="201"/>
      <c r="Z528" s="201"/>
      <c r="AA528" s="201"/>
      <c r="AB528" s="201"/>
      <c r="AC528" s="201"/>
    </row>
    <row r="529" spans="21:29" ht="39.950000000000003" customHeight="1" x14ac:dyDescent="0.25">
      <c r="U529" s="201"/>
      <c r="V529" s="201"/>
      <c r="W529" s="201"/>
      <c r="X529" s="201"/>
      <c r="Y529" s="201"/>
      <c r="Z529" s="201"/>
      <c r="AA529" s="201"/>
      <c r="AB529" s="201"/>
      <c r="AC529" s="201"/>
    </row>
    <row r="530" spans="21:29" ht="39.950000000000003" customHeight="1" x14ac:dyDescent="0.25">
      <c r="U530" s="201"/>
      <c r="V530" s="201"/>
      <c r="W530" s="201"/>
      <c r="X530" s="201"/>
      <c r="Y530" s="201"/>
      <c r="Z530" s="201"/>
      <c r="AA530" s="201"/>
      <c r="AB530" s="201"/>
      <c r="AC530" s="201"/>
    </row>
    <row r="531" spans="21:29" ht="39.950000000000003" customHeight="1" x14ac:dyDescent="0.25">
      <c r="U531" s="201"/>
      <c r="V531" s="201"/>
      <c r="W531" s="201"/>
      <c r="X531" s="201"/>
      <c r="Y531" s="201"/>
      <c r="Z531" s="201"/>
      <c r="AA531" s="201"/>
      <c r="AB531" s="201"/>
      <c r="AC531" s="201"/>
    </row>
    <row r="532" spans="21:29" ht="39.950000000000003" customHeight="1" x14ac:dyDescent="0.25">
      <c r="U532" s="201"/>
      <c r="V532" s="201"/>
      <c r="W532" s="201"/>
      <c r="X532" s="201"/>
      <c r="Y532" s="201"/>
      <c r="Z532" s="201"/>
      <c r="AA532" s="201"/>
      <c r="AB532" s="201"/>
      <c r="AC532" s="201"/>
    </row>
    <row r="533" spans="21:29" ht="39.950000000000003" customHeight="1" x14ac:dyDescent="0.25">
      <c r="U533" s="201"/>
      <c r="V533" s="201"/>
      <c r="W533" s="201"/>
      <c r="X533" s="201"/>
      <c r="Y533" s="201"/>
      <c r="Z533" s="201"/>
      <c r="AA533" s="201"/>
      <c r="AB533" s="201"/>
      <c r="AC533" s="201"/>
    </row>
    <row r="534" spans="21:29" ht="39.950000000000003" customHeight="1" x14ac:dyDescent="0.25">
      <c r="U534" s="201"/>
      <c r="V534" s="201"/>
      <c r="W534" s="201"/>
      <c r="X534" s="201"/>
      <c r="Y534" s="201"/>
      <c r="Z534" s="201"/>
      <c r="AA534" s="201"/>
      <c r="AB534" s="201"/>
      <c r="AC534" s="201"/>
    </row>
    <row r="535" spans="21:29" ht="39.950000000000003" customHeight="1" x14ac:dyDescent="0.25">
      <c r="U535" s="201"/>
      <c r="V535" s="201"/>
      <c r="W535" s="201"/>
      <c r="X535" s="201"/>
      <c r="Y535" s="201"/>
      <c r="Z535" s="201"/>
      <c r="AA535" s="201"/>
      <c r="AB535" s="201"/>
      <c r="AC535" s="201"/>
    </row>
    <row r="536" spans="21:29" ht="39.950000000000003" customHeight="1" x14ac:dyDescent="0.25">
      <c r="U536" s="201"/>
      <c r="V536" s="201"/>
      <c r="W536" s="201"/>
      <c r="X536" s="201"/>
      <c r="Y536" s="201"/>
      <c r="Z536" s="201"/>
      <c r="AA536" s="201"/>
      <c r="AB536" s="201"/>
      <c r="AC536" s="201"/>
    </row>
    <row r="537" spans="21:29" ht="39.950000000000003" customHeight="1" x14ac:dyDescent="0.25">
      <c r="U537" s="201"/>
      <c r="V537" s="201"/>
      <c r="W537" s="201"/>
      <c r="X537" s="201"/>
      <c r="Y537" s="201"/>
      <c r="Z537" s="201"/>
      <c r="AA537" s="201"/>
      <c r="AB537" s="201"/>
      <c r="AC537" s="201"/>
    </row>
    <row r="538" spans="21:29" ht="39.950000000000003" customHeight="1" x14ac:dyDescent="0.25">
      <c r="U538" s="201"/>
      <c r="V538" s="201"/>
      <c r="W538" s="201"/>
      <c r="X538" s="201"/>
      <c r="Y538" s="201"/>
      <c r="Z538" s="201"/>
      <c r="AA538" s="201"/>
      <c r="AB538" s="201"/>
      <c r="AC538" s="201"/>
    </row>
    <row r="539" spans="21:29" ht="39.950000000000003" customHeight="1" x14ac:dyDescent="0.25">
      <c r="U539" s="201"/>
      <c r="V539" s="201"/>
      <c r="W539" s="201"/>
      <c r="X539" s="201"/>
      <c r="Y539" s="201"/>
      <c r="Z539" s="201"/>
      <c r="AA539" s="201"/>
      <c r="AB539" s="201"/>
      <c r="AC539" s="201"/>
    </row>
    <row r="540" spans="21:29" ht="39.950000000000003" customHeight="1" x14ac:dyDescent="0.25">
      <c r="U540" s="201"/>
      <c r="V540" s="201"/>
      <c r="W540" s="201"/>
      <c r="X540" s="201"/>
      <c r="Y540" s="201"/>
      <c r="Z540" s="201"/>
      <c r="AA540" s="201"/>
      <c r="AB540" s="201"/>
      <c r="AC540" s="201"/>
    </row>
    <row r="541" spans="21:29" ht="39.950000000000003" customHeight="1" x14ac:dyDescent="0.25">
      <c r="U541" s="201"/>
      <c r="V541" s="201"/>
      <c r="W541" s="201"/>
      <c r="X541" s="201"/>
      <c r="Y541" s="201"/>
      <c r="Z541" s="201"/>
      <c r="AA541" s="201"/>
      <c r="AB541" s="201"/>
      <c r="AC541" s="201"/>
    </row>
    <row r="542" spans="21:29" ht="39.950000000000003" customHeight="1" x14ac:dyDescent="0.25">
      <c r="U542" s="201"/>
      <c r="V542" s="201"/>
      <c r="W542" s="201"/>
      <c r="X542" s="201"/>
      <c r="Y542" s="201"/>
      <c r="Z542" s="201"/>
      <c r="AA542" s="201"/>
      <c r="AB542" s="201"/>
      <c r="AC542" s="201"/>
    </row>
    <row r="543" spans="21:29" ht="39.950000000000003" customHeight="1" x14ac:dyDescent="0.25">
      <c r="U543" s="201"/>
      <c r="V543" s="201"/>
      <c r="W543" s="201"/>
      <c r="X543" s="201"/>
      <c r="Y543" s="201"/>
      <c r="Z543" s="201"/>
      <c r="AA543" s="201"/>
      <c r="AB543" s="201"/>
      <c r="AC543" s="201"/>
    </row>
    <row r="544" spans="21:29" ht="39.950000000000003" customHeight="1" x14ac:dyDescent="0.25">
      <c r="U544" s="201"/>
      <c r="V544" s="201"/>
      <c r="W544" s="201"/>
      <c r="X544" s="201"/>
      <c r="Y544" s="201"/>
      <c r="Z544" s="201"/>
      <c r="AA544" s="201"/>
      <c r="AB544" s="201"/>
      <c r="AC544" s="201"/>
    </row>
    <row r="545" spans="21:29" ht="39.950000000000003" customHeight="1" x14ac:dyDescent="0.25">
      <c r="U545" s="201"/>
      <c r="V545" s="201"/>
      <c r="W545" s="201"/>
      <c r="X545" s="201"/>
      <c r="Y545" s="201"/>
      <c r="Z545" s="201"/>
      <c r="AA545" s="201"/>
      <c r="AB545" s="201"/>
      <c r="AC545" s="201"/>
    </row>
    <row r="546" spans="21:29" ht="39.950000000000003" customHeight="1" x14ac:dyDescent="0.25">
      <c r="U546" s="201"/>
      <c r="V546" s="201"/>
      <c r="W546" s="201"/>
      <c r="X546" s="201"/>
      <c r="Y546" s="201"/>
      <c r="Z546" s="201"/>
      <c r="AA546" s="201"/>
      <c r="AB546" s="201"/>
      <c r="AC546" s="201"/>
    </row>
    <row r="547" spans="21:29" ht="39.950000000000003" customHeight="1" x14ac:dyDescent="0.25">
      <c r="U547" s="201"/>
      <c r="V547" s="201"/>
      <c r="W547" s="201"/>
      <c r="X547" s="201"/>
      <c r="Y547" s="201"/>
      <c r="Z547" s="201"/>
      <c r="AA547" s="201"/>
      <c r="AB547" s="201"/>
      <c r="AC547" s="201"/>
    </row>
    <row r="548" spans="21:29" ht="39.950000000000003" customHeight="1" x14ac:dyDescent="0.25">
      <c r="U548" s="201"/>
      <c r="V548" s="201"/>
      <c r="W548" s="201"/>
      <c r="X548" s="201"/>
      <c r="Y548" s="201"/>
      <c r="Z548" s="201"/>
      <c r="AA548" s="201"/>
      <c r="AB548" s="201"/>
      <c r="AC548" s="201"/>
    </row>
    <row r="549" spans="21:29" ht="39.950000000000003" customHeight="1" x14ac:dyDescent="0.25">
      <c r="U549" s="201"/>
      <c r="V549" s="201"/>
      <c r="W549" s="201"/>
      <c r="X549" s="201"/>
      <c r="Y549" s="201"/>
      <c r="Z549" s="201"/>
      <c r="AA549" s="201"/>
      <c r="AB549" s="201"/>
      <c r="AC549" s="201"/>
    </row>
    <row r="550" spans="21:29" ht="39.950000000000003" customHeight="1" x14ac:dyDescent="0.25">
      <c r="U550" s="201"/>
      <c r="V550" s="201"/>
      <c r="W550" s="201"/>
      <c r="X550" s="201"/>
      <c r="Y550" s="201"/>
      <c r="Z550" s="201"/>
      <c r="AA550" s="201"/>
      <c r="AB550" s="201"/>
      <c r="AC550" s="201"/>
    </row>
    <row r="551" spans="21:29" ht="39.950000000000003" customHeight="1" x14ac:dyDescent="0.25">
      <c r="U551" s="201"/>
      <c r="V551" s="201"/>
      <c r="W551" s="201"/>
      <c r="X551" s="201"/>
      <c r="Y551" s="201"/>
      <c r="Z551" s="201"/>
      <c r="AA551" s="201"/>
      <c r="AB551" s="201"/>
      <c r="AC551" s="201"/>
    </row>
    <row r="552" spans="21:29" ht="39.950000000000003" customHeight="1" x14ac:dyDescent="0.25">
      <c r="U552" s="201"/>
      <c r="V552" s="201"/>
      <c r="W552" s="201"/>
      <c r="X552" s="201"/>
      <c r="Y552" s="201"/>
      <c r="Z552" s="201"/>
      <c r="AA552" s="201"/>
      <c r="AB552" s="201"/>
      <c r="AC552" s="201"/>
    </row>
    <row r="553" spans="21:29" ht="39.950000000000003" customHeight="1" x14ac:dyDescent="0.25">
      <c r="U553" s="201"/>
      <c r="V553" s="201"/>
      <c r="W553" s="201"/>
      <c r="X553" s="201"/>
      <c r="Y553" s="201"/>
      <c r="Z553" s="201"/>
      <c r="AA553" s="201"/>
      <c r="AB553" s="201"/>
      <c r="AC553" s="201"/>
    </row>
    <row r="554" spans="21:29" ht="39.950000000000003" customHeight="1" x14ac:dyDescent="0.25">
      <c r="U554" s="201"/>
      <c r="V554" s="201"/>
      <c r="W554" s="201"/>
      <c r="X554" s="201"/>
      <c r="Y554" s="201"/>
      <c r="Z554" s="201"/>
      <c r="AA554" s="201"/>
      <c r="AB554" s="201"/>
      <c r="AC554" s="201"/>
    </row>
    <row r="555" spans="21:29" ht="39.950000000000003" customHeight="1" x14ac:dyDescent="0.25">
      <c r="U555" s="201"/>
      <c r="V555" s="201"/>
      <c r="W555" s="201"/>
      <c r="X555" s="201"/>
      <c r="Y555" s="201"/>
      <c r="Z555" s="201"/>
      <c r="AA555" s="201"/>
      <c r="AB555" s="201"/>
      <c r="AC555" s="201"/>
    </row>
    <row r="556" spans="21:29" ht="39.950000000000003" customHeight="1" x14ac:dyDescent="0.25">
      <c r="U556" s="201"/>
      <c r="V556" s="201"/>
      <c r="W556" s="201"/>
      <c r="X556" s="201"/>
      <c r="Y556" s="201"/>
      <c r="Z556" s="201"/>
      <c r="AA556" s="201"/>
      <c r="AB556" s="201"/>
      <c r="AC556" s="201"/>
    </row>
    <row r="557" spans="21:29" ht="39.950000000000003" customHeight="1" x14ac:dyDescent="0.25">
      <c r="U557" s="201"/>
      <c r="V557" s="201"/>
      <c r="W557" s="201"/>
      <c r="X557" s="201"/>
      <c r="Y557" s="201"/>
      <c r="Z557" s="201"/>
      <c r="AA557" s="201"/>
      <c r="AB557" s="201"/>
      <c r="AC557" s="201"/>
    </row>
    <row r="558" spans="21:29" ht="39.950000000000003" customHeight="1" x14ac:dyDescent="0.25">
      <c r="U558" s="201"/>
      <c r="V558" s="201"/>
      <c r="W558" s="201"/>
      <c r="X558" s="201"/>
      <c r="Y558" s="201"/>
      <c r="Z558" s="201"/>
      <c r="AA558" s="201"/>
      <c r="AB558" s="201"/>
      <c r="AC558" s="201"/>
    </row>
    <row r="559" spans="21:29" ht="39.950000000000003" customHeight="1" x14ac:dyDescent="0.25">
      <c r="U559" s="201"/>
      <c r="V559" s="201"/>
      <c r="W559" s="201"/>
      <c r="X559" s="201"/>
      <c r="Y559" s="201"/>
      <c r="Z559" s="201"/>
      <c r="AA559" s="201"/>
      <c r="AB559" s="201"/>
      <c r="AC559" s="201"/>
    </row>
    <row r="560" spans="21:29" ht="39.950000000000003" customHeight="1" x14ac:dyDescent="0.25">
      <c r="U560" s="201"/>
      <c r="V560" s="201"/>
      <c r="W560" s="201"/>
      <c r="X560" s="201"/>
      <c r="Y560" s="201"/>
      <c r="Z560" s="201"/>
      <c r="AA560" s="201"/>
      <c r="AB560" s="201"/>
      <c r="AC560" s="201"/>
    </row>
    <row r="561" spans="21:29" ht="39.950000000000003" customHeight="1" x14ac:dyDescent="0.25">
      <c r="U561" s="201"/>
      <c r="V561" s="201"/>
      <c r="W561" s="201"/>
      <c r="X561" s="201"/>
      <c r="Y561" s="201"/>
      <c r="Z561" s="201"/>
      <c r="AA561" s="201"/>
      <c r="AB561" s="201"/>
      <c r="AC561" s="201"/>
    </row>
    <row r="562" spans="21:29" ht="39.950000000000003" customHeight="1" x14ac:dyDescent="0.25">
      <c r="U562" s="201"/>
      <c r="V562" s="201"/>
      <c r="W562" s="201"/>
      <c r="X562" s="201"/>
      <c r="Y562" s="201"/>
      <c r="Z562" s="201"/>
      <c r="AA562" s="201"/>
      <c r="AB562" s="201"/>
      <c r="AC562" s="201"/>
    </row>
    <row r="563" spans="21:29" ht="39.950000000000003" customHeight="1" x14ac:dyDescent="0.25">
      <c r="U563" s="201"/>
      <c r="V563" s="201"/>
      <c r="W563" s="201"/>
      <c r="X563" s="201"/>
      <c r="Y563" s="201"/>
      <c r="Z563" s="201"/>
      <c r="AA563" s="201"/>
      <c r="AB563" s="201"/>
      <c r="AC563" s="201"/>
    </row>
    <row r="564" spans="21:29" ht="39.950000000000003" customHeight="1" x14ac:dyDescent="0.25">
      <c r="U564" s="201"/>
      <c r="V564" s="201"/>
      <c r="W564" s="201"/>
      <c r="X564" s="201"/>
      <c r="Y564" s="201"/>
      <c r="Z564" s="201"/>
      <c r="AA564" s="201"/>
      <c r="AB564" s="201"/>
      <c r="AC564" s="201"/>
    </row>
    <row r="565" spans="21:29" ht="39.950000000000003" customHeight="1" x14ac:dyDescent="0.25">
      <c r="U565" s="201"/>
      <c r="V565" s="201"/>
      <c r="W565" s="201"/>
      <c r="X565" s="201"/>
      <c r="Y565" s="201"/>
      <c r="Z565" s="201"/>
      <c r="AA565" s="201"/>
      <c r="AB565" s="201"/>
      <c r="AC565" s="201"/>
    </row>
    <row r="566" spans="21:29" ht="39.950000000000003" customHeight="1" x14ac:dyDescent="0.25">
      <c r="U566" s="201"/>
      <c r="V566" s="201"/>
      <c r="W566" s="201"/>
      <c r="X566" s="201"/>
      <c r="Y566" s="201"/>
      <c r="Z566" s="201"/>
      <c r="AA566" s="201"/>
      <c r="AB566" s="201"/>
      <c r="AC566" s="201"/>
    </row>
    <row r="567" spans="21:29" ht="39.950000000000003" customHeight="1" x14ac:dyDescent="0.25">
      <c r="U567" s="201"/>
      <c r="V567" s="201"/>
      <c r="W567" s="201"/>
      <c r="X567" s="201"/>
      <c r="Y567" s="201"/>
      <c r="Z567" s="201"/>
      <c r="AA567" s="201"/>
      <c r="AB567" s="201"/>
      <c r="AC567" s="201"/>
    </row>
    <row r="568" spans="21:29" ht="39.950000000000003" customHeight="1" x14ac:dyDescent="0.25">
      <c r="U568" s="201"/>
      <c r="V568" s="201"/>
      <c r="W568" s="201"/>
      <c r="X568" s="201"/>
      <c r="Y568" s="201"/>
      <c r="Z568" s="201"/>
      <c r="AA568" s="201"/>
      <c r="AB568" s="201"/>
      <c r="AC568" s="201"/>
    </row>
    <row r="569" spans="21:29" ht="39.950000000000003" customHeight="1" x14ac:dyDescent="0.25">
      <c r="U569" s="201"/>
      <c r="V569" s="201"/>
      <c r="W569" s="201"/>
      <c r="X569" s="201"/>
      <c r="Y569" s="201"/>
      <c r="Z569" s="201"/>
      <c r="AA569" s="201"/>
      <c r="AB569" s="201"/>
      <c r="AC569" s="201"/>
    </row>
    <row r="570" spans="21:29" ht="39.950000000000003" customHeight="1" x14ac:dyDescent="0.25">
      <c r="U570" s="201"/>
      <c r="V570" s="201"/>
      <c r="W570" s="201"/>
      <c r="X570" s="201"/>
      <c r="Y570" s="201"/>
      <c r="Z570" s="201"/>
      <c r="AA570" s="201"/>
      <c r="AB570" s="201"/>
      <c r="AC570" s="201"/>
    </row>
    <row r="571" spans="21:29" ht="39.950000000000003" customHeight="1" x14ac:dyDescent="0.25">
      <c r="U571" s="201"/>
      <c r="V571" s="201"/>
      <c r="W571" s="201"/>
      <c r="X571" s="201"/>
      <c r="Y571" s="201"/>
      <c r="Z571" s="201"/>
      <c r="AA571" s="201"/>
      <c r="AB571" s="201"/>
      <c r="AC571" s="201"/>
    </row>
    <row r="572" spans="21:29" ht="39.950000000000003" customHeight="1" x14ac:dyDescent="0.25">
      <c r="U572" s="201"/>
      <c r="V572" s="201"/>
      <c r="W572" s="201"/>
      <c r="X572" s="201"/>
      <c r="Y572" s="201"/>
      <c r="Z572" s="201"/>
      <c r="AA572" s="201"/>
      <c r="AB572" s="201"/>
      <c r="AC572" s="201"/>
    </row>
    <row r="573" spans="21:29" ht="39.950000000000003" customHeight="1" x14ac:dyDescent="0.25">
      <c r="U573" s="201"/>
      <c r="V573" s="201"/>
      <c r="W573" s="201"/>
      <c r="X573" s="201"/>
      <c r="Y573" s="201"/>
      <c r="Z573" s="201"/>
      <c r="AA573" s="201"/>
      <c r="AB573" s="201"/>
      <c r="AC573" s="201"/>
    </row>
    <row r="574" spans="21:29" ht="39.950000000000003" customHeight="1" x14ac:dyDescent="0.25">
      <c r="U574" s="201"/>
      <c r="V574" s="201"/>
      <c r="W574" s="201"/>
      <c r="X574" s="201"/>
      <c r="Y574" s="201"/>
      <c r="Z574" s="201"/>
      <c r="AA574" s="201"/>
      <c r="AB574" s="201"/>
      <c r="AC574" s="201"/>
    </row>
    <row r="575" spans="21:29" ht="39.950000000000003" customHeight="1" x14ac:dyDescent="0.25">
      <c r="U575" s="201"/>
      <c r="V575" s="201"/>
      <c r="W575" s="201"/>
      <c r="X575" s="201"/>
      <c r="Y575" s="201"/>
      <c r="Z575" s="201"/>
      <c r="AA575" s="201"/>
      <c r="AB575" s="201"/>
      <c r="AC575" s="201"/>
    </row>
    <row r="576" spans="21:29" ht="39.950000000000003" customHeight="1" x14ac:dyDescent="0.25">
      <c r="U576" s="201"/>
      <c r="V576" s="201"/>
      <c r="W576" s="201"/>
      <c r="X576" s="201"/>
      <c r="Y576" s="201"/>
      <c r="Z576" s="201"/>
      <c r="AA576" s="201"/>
      <c r="AB576" s="201"/>
      <c r="AC576" s="201"/>
    </row>
    <row r="577" spans="21:29" ht="39.950000000000003" customHeight="1" x14ac:dyDescent="0.25">
      <c r="U577" s="201"/>
      <c r="V577" s="201"/>
      <c r="W577" s="201"/>
      <c r="X577" s="201"/>
      <c r="Y577" s="201"/>
      <c r="Z577" s="201"/>
      <c r="AA577" s="201"/>
      <c r="AB577" s="201"/>
      <c r="AC577" s="201"/>
    </row>
    <row r="578" spans="21:29" ht="39.950000000000003" customHeight="1" x14ac:dyDescent="0.25">
      <c r="U578" s="201"/>
      <c r="V578" s="201"/>
      <c r="W578" s="201"/>
      <c r="X578" s="201"/>
      <c r="Y578" s="201"/>
      <c r="Z578" s="201"/>
      <c r="AA578" s="201"/>
      <c r="AB578" s="201"/>
      <c r="AC578" s="201"/>
    </row>
    <row r="579" spans="21:29" ht="39.950000000000003" customHeight="1" x14ac:dyDescent="0.25">
      <c r="U579" s="201"/>
      <c r="V579" s="201"/>
      <c r="W579" s="201"/>
      <c r="X579" s="201"/>
      <c r="Y579" s="201"/>
      <c r="Z579" s="201"/>
      <c r="AA579" s="201"/>
      <c r="AB579" s="201"/>
      <c r="AC579" s="201"/>
    </row>
    <row r="580" spans="21:29" ht="39.950000000000003" customHeight="1" x14ac:dyDescent="0.25">
      <c r="U580" s="201"/>
      <c r="V580" s="201"/>
      <c r="W580" s="201"/>
      <c r="X580" s="201"/>
      <c r="Y580" s="201"/>
      <c r="Z580" s="201"/>
      <c r="AA580" s="201"/>
      <c r="AB580" s="201"/>
      <c r="AC580" s="201"/>
    </row>
    <row r="581" spans="21:29" ht="39.950000000000003" customHeight="1" x14ac:dyDescent="0.25">
      <c r="U581" s="201"/>
      <c r="V581" s="201"/>
      <c r="W581" s="201"/>
      <c r="X581" s="201"/>
      <c r="Y581" s="201"/>
      <c r="Z581" s="201"/>
      <c r="AA581" s="201"/>
      <c r="AB581" s="201"/>
      <c r="AC581" s="201"/>
    </row>
    <row r="582" spans="21:29" ht="39.950000000000003" customHeight="1" x14ac:dyDescent="0.25">
      <c r="U582" s="201"/>
      <c r="V582" s="201"/>
      <c r="W582" s="201"/>
      <c r="X582" s="201"/>
      <c r="Y582" s="201"/>
      <c r="Z582" s="201"/>
      <c r="AA582" s="201"/>
      <c r="AB582" s="201"/>
      <c r="AC582" s="201"/>
    </row>
    <row r="583" spans="21:29" ht="39.950000000000003" customHeight="1" x14ac:dyDescent="0.25">
      <c r="U583" s="201"/>
      <c r="V583" s="201"/>
      <c r="W583" s="201"/>
      <c r="X583" s="201"/>
      <c r="Y583" s="201"/>
      <c r="Z583" s="201"/>
      <c r="AA583" s="201"/>
      <c r="AB583" s="201"/>
      <c r="AC583" s="201"/>
    </row>
    <row r="584" spans="21:29" ht="39.950000000000003" customHeight="1" x14ac:dyDescent="0.25">
      <c r="U584" s="201"/>
      <c r="V584" s="201"/>
      <c r="W584" s="201"/>
      <c r="X584" s="201"/>
      <c r="Y584" s="201"/>
      <c r="Z584" s="201"/>
      <c r="AA584" s="201"/>
      <c r="AB584" s="201"/>
      <c r="AC584" s="201"/>
    </row>
    <row r="585" spans="21:29" ht="39.950000000000003" customHeight="1" x14ac:dyDescent="0.25">
      <c r="U585" s="201"/>
      <c r="V585" s="201"/>
      <c r="W585" s="201"/>
      <c r="X585" s="201"/>
      <c r="Y585" s="201"/>
      <c r="Z585" s="201"/>
      <c r="AA585" s="201"/>
      <c r="AB585" s="201"/>
      <c r="AC585" s="201"/>
    </row>
    <row r="586" spans="21:29" ht="39.950000000000003" customHeight="1" x14ac:dyDescent="0.25">
      <c r="U586" s="201"/>
      <c r="V586" s="201"/>
      <c r="W586" s="201"/>
      <c r="X586" s="201"/>
      <c r="Y586" s="201"/>
      <c r="Z586" s="201"/>
      <c r="AA586" s="201"/>
      <c r="AB586" s="201"/>
      <c r="AC586" s="201"/>
    </row>
    <row r="587" spans="21:29" ht="39.950000000000003" customHeight="1" x14ac:dyDescent="0.25">
      <c r="U587" s="201"/>
      <c r="V587" s="201"/>
      <c r="W587" s="201"/>
      <c r="X587" s="201"/>
      <c r="Y587" s="201"/>
      <c r="Z587" s="201"/>
      <c r="AA587" s="201"/>
      <c r="AB587" s="201"/>
      <c r="AC587" s="201"/>
    </row>
    <row r="588" spans="21:29" ht="39.950000000000003" customHeight="1" x14ac:dyDescent="0.25">
      <c r="U588" s="201"/>
      <c r="V588" s="201"/>
      <c r="W588" s="201"/>
      <c r="X588" s="201"/>
      <c r="Y588" s="201"/>
      <c r="Z588" s="201"/>
      <c r="AA588" s="201"/>
      <c r="AB588" s="201"/>
      <c r="AC588" s="201"/>
    </row>
    <row r="589" spans="21:29" ht="39.950000000000003" customHeight="1" x14ac:dyDescent="0.25">
      <c r="U589" s="201"/>
      <c r="V589" s="201"/>
      <c r="W589" s="201"/>
      <c r="X589" s="201"/>
      <c r="Y589" s="201"/>
      <c r="Z589" s="201"/>
      <c r="AA589" s="201"/>
      <c r="AB589" s="201"/>
      <c r="AC589" s="201"/>
    </row>
    <row r="590" spans="21:29" ht="39.950000000000003" customHeight="1" x14ac:dyDescent="0.25">
      <c r="U590" s="201"/>
      <c r="V590" s="201"/>
      <c r="W590" s="201"/>
      <c r="X590" s="201"/>
      <c r="Y590" s="201"/>
      <c r="Z590" s="201"/>
      <c r="AA590" s="201"/>
      <c r="AB590" s="201"/>
      <c r="AC590" s="201"/>
    </row>
    <row r="591" spans="21:29" ht="39.950000000000003" customHeight="1" x14ac:dyDescent="0.25">
      <c r="U591" s="201"/>
      <c r="V591" s="201"/>
      <c r="W591" s="201"/>
      <c r="X591" s="201"/>
      <c r="Y591" s="201"/>
      <c r="Z591" s="201"/>
      <c r="AA591" s="201"/>
      <c r="AB591" s="201"/>
      <c r="AC591" s="201"/>
    </row>
    <row r="592" spans="21:29" ht="39.950000000000003" customHeight="1" x14ac:dyDescent="0.25">
      <c r="U592" s="201"/>
      <c r="V592" s="201"/>
      <c r="W592" s="201"/>
      <c r="X592" s="201"/>
      <c r="Y592" s="201"/>
      <c r="Z592" s="201"/>
      <c r="AA592" s="201"/>
      <c r="AB592" s="201"/>
      <c r="AC592" s="201"/>
    </row>
    <row r="593" spans="21:29" ht="39.950000000000003" customHeight="1" x14ac:dyDescent="0.25">
      <c r="U593" s="201"/>
      <c r="V593" s="201"/>
      <c r="W593" s="201"/>
      <c r="X593" s="201"/>
      <c r="Y593" s="201"/>
      <c r="Z593" s="201"/>
      <c r="AA593" s="201"/>
      <c r="AB593" s="201"/>
      <c r="AC593" s="201"/>
    </row>
    <row r="594" spans="21:29" ht="39.950000000000003" customHeight="1" x14ac:dyDescent="0.25">
      <c r="U594" s="201"/>
      <c r="V594" s="201"/>
      <c r="W594" s="201"/>
      <c r="X594" s="201"/>
      <c r="Y594" s="201"/>
      <c r="Z594" s="201"/>
      <c r="AA594" s="201"/>
      <c r="AB594" s="201"/>
      <c r="AC594" s="201"/>
    </row>
    <row r="595" spans="21:29" ht="39.950000000000003" customHeight="1" x14ac:dyDescent="0.25">
      <c r="U595" s="201"/>
      <c r="V595" s="201"/>
      <c r="W595" s="201"/>
      <c r="X595" s="201"/>
      <c r="Y595" s="201"/>
      <c r="Z595" s="201"/>
      <c r="AA595" s="201"/>
      <c r="AB595" s="201"/>
      <c r="AC595" s="201"/>
    </row>
    <row r="596" spans="21:29" ht="39.950000000000003" customHeight="1" x14ac:dyDescent="0.25">
      <c r="U596" s="201"/>
      <c r="V596" s="201"/>
      <c r="W596" s="201"/>
      <c r="X596" s="201"/>
      <c r="Y596" s="201"/>
      <c r="Z596" s="201"/>
      <c r="AA596" s="201"/>
      <c r="AB596" s="201"/>
      <c r="AC596" s="201"/>
    </row>
    <row r="597" spans="21:29" ht="39.950000000000003" customHeight="1" x14ac:dyDescent="0.25">
      <c r="U597" s="201"/>
      <c r="V597" s="201"/>
      <c r="W597" s="201"/>
      <c r="X597" s="201"/>
      <c r="Y597" s="201"/>
      <c r="Z597" s="201"/>
      <c r="AA597" s="201"/>
      <c r="AB597" s="201"/>
      <c r="AC597" s="201"/>
    </row>
    <row r="598" spans="21:29" ht="39.950000000000003" customHeight="1" x14ac:dyDescent="0.25">
      <c r="U598" s="201"/>
      <c r="V598" s="201"/>
      <c r="W598" s="201"/>
      <c r="X598" s="201"/>
      <c r="Y598" s="201"/>
      <c r="Z598" s="201"/>
      <c r="AA598" s="201"/>
      <c r="AB598" s="201"/>
      <c r="AC598" s="201"/>
    </row>
    <row r="599" spans="21:29" ht="39.950000000000003" customHeight="1" x14ac:dyDescent="0.25">
      <c r="U599" s="201"/>
      <c r="V599" s="201"/>
      <c r="W599" s="201"/>
      <c r="X599" s="201"/>
      <c r="Y599" s="201"/>
      <c r="Z599" s="201"/>
      <c r="AA599" s="201"/>
      <c r="AB599" s="201"/>
      <c r="AC599" s="201"/>
    </row>
    <row r="600" spans="21:29" ht="39.950000000000003" customHeight="1" x14ac:dyDescent="0.25">
      <c r="U600" s="201"/>
      <c r="V600" s="201"/>
      <c r="W600" s="201"/>
      <c r="X600" s="201"/>
      <c r="Y600" s="201"/>
      <c r="Z600" s="201"/>
      <c r="AA600" s="201"/>
      <c r="AB600" s="201"/>
      <c r="AC600" s="201"/>
    </row>
    <row r="601" spans="21:29" ht="39.950000000000003" customHeight="1" x14ac:dyDescent="0.25">
      <c r="U601" s="201"/>
      <c r="V601" s="201"/>
      <c r="W601" s="201"/>
      <c r="X601" s="201"/>
      <c r="Y601" s="201"/>
      <c r="Z601" s="201"/>
      <c r="AA601" s="201"/>
      <c r="AB601" s="201"/>
      <c r="AC601" s="201"/>
    </row>
    <row r="602" spans="21:29" ht="39.950000000000003" customHeight="1" x14ac:dyDescent="0.25">
      <c r="U602" s="201"/>
      <c r="V602" s="201"/>
      <c r="W602" s="201"/>
      <c r="X602" s="201"/>
      <c r="Y602" s="201"/>
      <c r="Z602" s="201"/>
      <c r="AA602" s="201"/>
      <c r="AB602" s="201"/>
      <c r="AC602" s="201"/>
    </row>
    <row r="603" spans="21:29" ht="39.950000000000003" customHeight="1" x14ac:dyDescent="0.25">
      <c r="U603" s="201"/>
      <c r="V603" s="201"/>
      <c r="W603" s="201"/>
      <c r="X603" s="201"/>
      <c r="Y603" s="201"/>
      <c r="Z603" s="201"/>
      <c r="AA603" s="201"/>
      <c r="AB603" s="201"/>
      <c r="AC603" s="201"/>
    </row>
    <row r="604" spans="21:29" ht="39.950000000000003" customHeight="1" x14ac:dyDescent="0.25">
      <c r="U604" s="201"/>
      <c r="V604" s="201"/>
      <c r="W604" s="201"/>
      <c r="X604" s="201"/>
      <c r="Y604" s="201"/>
      <c r="Z604" s="201"/>
      <c r="AA604" s="201"/>
      <c r="AB604" s="201"/>
      <c r="AC604" s="201"/>
    </row>
    <row r="605" spans="21:29" ht="39.950000000000003" customHeight="1" x14ac:dyDescent="0.25">
      <c r="U605" s="201"/>
      <c r="V605" s="201"/>
      <c r="W605" s="201"/>
      <c r="X605" s="201"/>
      <c r="Y605" s="201"/>
      <c r="Z605" s="201"/>
      <c r="AA605" s="201"/>
      <c r="AB605" s="201"/>
      <c r="AC605" s="201"/>
    </row>
    <row r="606" spans="21:29" ht="39.950000000000003" customHeight="1" x14ac:dyDescent="0.25">
      <c r="U606" s="201"/>
      <c r="V606" s="201"/>
      <c r="W606" s="201"/>
      <c r="X606" s="201"/>
      <c r="Y606" s="201"/>
      <c r="Z606" s="201"/>
      <c r="AA606" s="201"/>
      <c r="AB606" s="201"/>
      <c r="AC606" s="201"/>
    </row>
    <row r="607" spans="21:29" ht="39.950000000000003" customHeight="1" x14ac:dyDescent="0.25">
      <c r="U607" s="201"/>
      <c r="V607" s="201"/>
      <c r="W607" s="201"/>
      <c r="X607" s="201"/>
      <c r="Y607" s="201"/>
      <c r="Z607" s="201"/>
      <c r="AA607" s="201"/>
      <c r="AB607" s="201"/>
      <c r="AC607" s="201"/>
    </row>
    <row r="608" spans="21:29" ht="39.950000000000003" customHeight="1" x14ac:dyDescent="0.25">
      <c r="U608" s="201"/>
      <c r="V608" s="201"/>
      <c r="W608" s="201"/>
      <c r="X608" s="201"/>
      <c r="Y608" s="201"/>
      <c r="Z608" s="201"/>
      <c r="AA608" s="201"/>
      <c r="AB608" s="201"/>
      <c r="AC608" s="201"/>
    </row>
    <row r="609" spans="21:29" ht="39.950000000000003" customHeight="1" x14ac:dyDescent="0.25">
      <c r="U609" s="201"/>
      <c r="V609" s="201"/>
      <c r="W609" s="201"/>
      <c r="X609" s="201"/>
      <c r="Y609" s="201"/>
      <c r="Z609" s="201"/>
      <c r="AA609" s="201"/>
      <c r="AB609" s="201"/>
      <c r="AC609" s="201"/>
    </row>
    <row r="610" spans="21:29" ht="39.950000000000003" customHeight="1" x14ac:dyDescent="0.25">
      <c r="U610" s="201"/>
      <c r="V610" s="201"/>
      <c r="W610" s="201"/>
      <c r="X610" s="201"/>
      <c r="Y610" s="201"/>
      <c r="Z610" s="201"/>
      <c r="AA610" s="201"/>
      <c r="AB610" s="201"/>
      <c r="AC610" s="201"/>
    </row>
    <row r="611" spans="21:29" ht="39.950000000000003" customHeight="1" x14ac:dyDescent="0.25">
      <c r="U611" s="201"/>
      <c r="V611" s="201"/>
      <c r="W611" s="201"/>
      <c r="X611" s="201"/>
      <c r="Y611" s="201"/>
      <c r="Z611" s="201"/>
      <c r="AA611" s="201"/>
      <c r="AB611" s="201"/>
      <c r="AC611" s="201"/>
    </row>
    <row r="612" spans="21:29" ht="39.950000000000003" customHeight="1" x14ac:dyDescent="0.25">
      <c r="U612" s="201"/>
      <c r="V612" s="201"/>
      <c r="W612" s="201"/>
      <c r="X612" s="201"/>
      <c r="Y612" s="201"/>
      <c r="Z612" s="201"/>
      <c r="AA612" s="201"/>
      <c r="AB612" s="201"/>
      <c r="AC612" s="201"/>
    </row>
    <row r="613" spans="21:29" ht="39.950000000000003" customHeight="1" x14ac:dyDescent="0.25">
      <c r="U613" s="201"/>
      <c r="V613" s="201"/>
      <c r="W613" s="201"/>
      <c r="X613" s="201"/>
      <c r="Y613" s="201"/>
      <c r="Z613" s="201"/>
      <c r="AA613" s="201"/>
      <c r="AB613" s="201"/>
      <c r="AC613" s="201"/>
    </row>
    <row r="614" spans="21:29" ht="39.950000000000003" customHeight="1" x14ac:dyDescent="0.25">
      <c r="U614" s="201"/>
      <c r="V614" s="201"/>
      <c r="W614" s="201"/>
      <c r="X614" s="201"/>
      <c r="Y614" s="201"/>
      <c r="Z614" s="201"/>
      <c r="AA614" s="201"/>
      <c r="AB614" s="201"/>
      <c r="AC614" s="201"/>
    </row>
    <row r="615" spans="21:29" ht="39.950000000000003" customHeight="1" x14ac:dyDescent="0.25">
      <c r="U615" s="201"/>
      <c r="V615" s="201"/>
      <c r="W615" s="201"/>
      <c r="X615" s="201"/>
      <c r="Y615" s="201"/>
      <c r="Z615" s="201"/>
      <c r="AA615" s="201"/>
      <c r="AB615" s="201"/>
      <c r="AC615" s="201"/>
    </row>
    <row r="616" spans="21:29" ht="39.950000000000003" customHeight="1" x14ac:dyDescent="0.25">
      <c r="U616" s="201"/>
      <c r="V616" s="201"/>
      <c r="W616" s="201"/>
      <c r="X616" s="201"/>
      <c r="Y616" s="201"/>
      <c r="Z616" s="201"/>
      <c r="AA616" s="201"/>
      <c r="AB616" s="201"/>
      <c r="AC616" s="201"/>
    </row>
    <row r="617" spans="21:29" ht="39.950000000000003" customHeight="1" x14ac:dyDescent="0.25">
      <c r="U617" s="201"/>
      <c r="V617" s="201"/>
      <c r="W617" s="201"/>
      <c r="X617" s="201"/>
      <c r="Y617" s="201"/>
      <c r="Z617" s="201"/>
      <c r="AA617" s="201"/>
      <c r="AB617" s="201"/>
      <c r="AC617" s="201"/>
    </row>
    <row r="618" spans="21:29" ht="39.950000000000003" customHeight="1" x14ac:dyDescent="0.25">
      <c r="U618" s="201"/>
      <c r="V618" s="201"/>
      <c r="W618" s="201"/>
      <c r="X618" s="201"/>
      <c r="Y618" s="201"/>
      <c r="Z618" s="201"/>
      <c r="AA618" s="201"/>
      <c r="AB618" s="201"/>
      <c r="AC618" s="201"/>
    </row>
    <row r="619" spans="21:29" ht="39.950000000000003" customHeight="1" x14ac:dyDescent="0.25">
      <c r="U619" s="201"/>
      <c r="V619" s="201"/>
      <c r="W619" s="201"/>
      <c r="X619" s="201"/>
      <c r="Y619" s="201"/>
      <c r="Z619" s="201"/>
      <c r="AA619" s="201"/>
      <c r="AB619" s="201"/>
      <c r="AC619" s="201"/>
    </row>
    <row r="620" spans="21:29" ht="39.950000000000003" customHeight="1" x14ac:dyDescent="0.25">
      <c r="U620" s="201"/>
      <c r="V620" s="201"/>
      <c r="W620" s="201"/>
      <c r="X620" s="201"/>
      <c r="Y620" s="201"/>
      <c r="Z620" s="201"/>
      <c r="AA620" s="201"/>
      <c r="AB620" s="201"/>
      <c r="AC620" s="201"/>
    </row>
    <row r="621" spans="21:29" ht="39.950000000000003" customHeight="1" x14ac:dyDescent="0.25">
      <c r="U621" s="201"/>
      <c r="V621" s="201"/>
      <c r="W621" s="201"/>
      <c r="X621" s="201"/>
      <c r="Y621" s="201"/>
      <c r="Z621" s="201"/>
      <c r="AA621" s="201"/>
      <c r="AB621" s="201"/>
      <c r="AC621" s="201"/>
    </row>
    <row r="622" spans="21:29" ht="39.950000000000003" customHeight="1" x14ac:dyDescent="0.25">
      <c r="U622" s="201"/>
      <c r="V622" s="201"/>
      <c r="W622" s="201"/>
      <c r="X622" s="201"/>
      <c r="Y622" s="201"/>
      <c r="Z622" s="201"/>
      <c r="AA622" s="201"/>
      <c r="AB622" s="201"/>
      <c r="AC622" s="201"/>
    </row>
    <row r="623" spans="21:29" ht="39.950000000000003" customHeight="1" x14ac:dyDescent="0.25">
      <c r="U623" s="201"/>
      <c r="V623" s="201"/>
      <c r="W623" s="201"/>
      <c r="X623" s="201"/>
      <c r="Y623" s="201"/>
      <c r="Z623" s="201"/>
      <c r="AA623" s="201"/>
      <c r="AB623" s="201"/>
      <c r="AC623" s="201"/>
    </row>
    <row r="624" spans="21:29" ht="39.950000000000003" customHeight="1" x14ac:dyDescent="0.25">
      <c r="U624" s="201"/>
      <c r="V624" s="201"/>
      <c r="W624" s="201"/>
      <c r="X624" s="201"/>
      <c r="Y624" s="201"/>
      <c r="Z624" s="201"/>
      <c r="AA624" s="201"/>
      <c r="AB624" s="201"/>
      <c r="AC624" s="201"/>
    </row>
    <row r="625" spans="21:29" ht="39.950000000000003" customHeight="1" x14ac:dyDescent="0.25">
      <c r="U625" s="201"/>
      <c r="V625" s="201"/>
      <c r="W625" s="201"/>
      <c r="X625" s="201"/>
      <c r="Y625" s="201"/>
      <c r="Z625" s="201"/>
      <c r="AA625" s="201"/>
      <c r="AB625" s="201"/>
      <c r="AC625" s="201"/>
    </row>
    <row r="626" spans="21:29" ht="39.950000000000003" customHeight="1" x14ac:dyDescent="0.25">
      <c r="U626" s="201"/>
      <c r="V626" s="201"/>
      <c r="W626" s="201"/>
      <c r="X626" s="201"/>
      <c r="Y626" s="201"/>
      <c r="Z626" s="201"/>
      <c r="AA626" s="201"/>
      <c r="AB626" s="201"/>
      <c r="AC626" s="201"/>
    </row>
    <row r="627" spans="21:29" ht="39.950000000000003" customHeight="1" x14ac:dyDescent="0.25">
      <c r="U627" s="201"/>
      <c r="V627" s="201"/>
      <c r="W627" s="201"/>
      <c r="X627" s="201"/>
      <c r="Y627" s="201"/>
      <c r="Z627" s="201"/>
      <c r="AA627" s="201"/>
      <c r="AB627" s="201"/>
      <c r="AC627" s="201"/>
    </row>
    <row r="628" spans="21:29" ht="39.950000000000003" customHeight="1" x14ac:dyDescent="0.25">
      <c r="U628" s="201"/>
      <c r="V628" s="201"/>
      <c r="W628" s="201"/>
      <c r="X628" s="201"/>
      <c r="Y628" s="201"/>
      <c r="Z628" s="201"/>
      <c r="AA628" s="201"/>
      <c r="AB628" s="201"/>
      <c r="AC628" s="201"/>
    </row>
    <row r="629" spans="21:29" ht="39.950000000000003" customHeight="1" x14ac:dyDescent="0.25">
      <c r="U629" s="201"/>
      <c r="V629" s="201"/>
      <c r="W629" s="201"/>
      <c r="X629" s="201"/>
      <c r="Y629" s="201"/>
      <c r="Z629" s="201"/>
      <c r="AA629" s="201"/>
      <c r="AB629" s="201"/>
      <c r="AC629" s="201"/>
    </row>
    <row r="630" spans="21:29" ht="39.950000000000003" customHeight="1" x14ac:dyDescent="0.25">
      <c r="U630" s="201"/>
      <c r="V630" s="201"/>
      <c r="W630" s="201"/>
      <c r="X630" s="201"/>
      <c r="Y630" s="201"/>
      <c r="Z630" s="201"/>
      <c r="AA630" s="201"/>
      <c r="AB630" s="201"/>
      <c r="AC630" s="201"/>
    </row>
    <row r="631" spans="21:29" ht="39.950000000000003" customHeight="1" x14ac:dyDescent="0.25">
      <c r="U631" s="201"/>
      <c r="V631" s="201"/>
      <c r="W631" s="201"/>
      <c r="X631" s="201"/>
      <c r="Y631" s="201"/>
      <c r="Z631" s="201"/>
      <c r="AA631" s="201"/>
      <c r="AB631" s="201"/>
      <c r="AC631" s="201"/>
    </row>
    <row r="632" spans="21:29" ht="39.950000000000003" customHeight="1" x14ac:dyDescent="0.25">
      <c r="U632" s="201"/>
      <c r="V632" s="201"/>
      <c r="W632" s="201"/>
      <c r="X632" s="201"/>
      <c r="Y632" s="201"/>
      <c r="Z632" s="201"/>
      <c r="AA632" s="201"/>
      <c r="AB632" s="201"/>
      <c r="AC632" s="201"/>
    </row>
    <row r="633" spans="21:29" ht="39.950000000000003" customHeight="1" x14ac:dyDescent="0.25">
      <c r="U633" s="201"/>
      <c r="V633" s="201"/>
      <c r="W633" s="201"/>
      <c r="X633" s="201"/>
      <c r="Y633" s="201"/>
      <c r="Z633" s="201"/>
      <c r="AA633" s="201"/>
      <c r="AB633" s="201"/>
      <c r="AC633" s="201"/>
    </row>
    <row r="634" spans="21:29" ht="39.950000000000003" customHeight="1" x14ac:dyDescent="0.25">
      <c r="U634" s="201"/>
      <c r="V634" s="201"/>
      <c r="W634" s="201"/>
      <c r="X634" s="201"/>
      <c r="Y634" s="201"/>
      <c r="Z634" s="201"/>
      <c r="AA634" s="201"/>
      <c r="AB634" s="201"/>
      <c r="AC634" s="201"/>
    </row>
    <row r="635" spans="21:29" ht="39.950000000000003" customHeight="1" x14ac:dyDescent="0.25">
      <c r="U635" s="201"/>
      <c r="V635" s="201"/>
      <c r="W635" s="201"/>
      <c r="X635" s="201"/>
      <c r="Y635" s="201"/>
      <c r="Z635" s="201"/>
      <c r="AA635" s="201"/>
      <c r="AB635" s="201"/>
      <c r="AC635" s="201"/>
    </row>
    <row r="636" spans="21:29" ht="39.950000000000003" customHeight="1" x14ac:dyDescent="0.25">
      <c r="U636" s="201"/>
      <c r="V636" s="201"/>
      <c r="W636" s="201"/>
      <c r="X636" s="201"/>
      <c r="Y636" s="201"/>
      <c r="Z636" s="201"/>
      <c r="AA636" s="201"/>
      <c r="AB636" s="201"/>
      <c r="AC636" s="201"/>
    </row>
    <row r="637" spans="21:29" ht="39.950000000000003" customHeight="1" x14ac:dyDescent="0.25">
      <c r="U637" s="201"/>
      <c r="V637" s="201"/>
      <c r="W637" s="201"/>
      <c r="X637" s="201"/>
      <c r="Y637" s="201"/>
      <c r="Z637" s="201"/>
      <c r="AA637" s="201"/>
      <c r="AB637" s="201"/>
      <c r="AC637" s="201"/>
    </row>
    <row r="638" spans="21:29" ht="39.950000000000003" customHeight="1" x14ac:dyDescent="0.25">
      <c r="U638" s="201"/>
      <c r="V638" s="201"/>
      <c r="W638" s="201"/>
      <c r="X638" s="201"/>
      <c r="Y638" s="201"/>
      <c r="Z638" s="201"/>
      <c r="AA638" s="201"/>
      <c r="AB638" s="201"/>
      <c r="AC638" s="201"/>
    </row>
    <row r="639" spans="21:29" ht="39.950000000000003" customHeight="1" x14ac:dyDescent="0.25">
      <c r="U639" s="201"/>
      <c r="V639" s="201"/>
      <c r="W639" s="201"/>
      <c r="X639" s="201"/>
      <c r="Y639" s="201"/>
      <c r="Z639" s="201"/>
      <c r="AA639" s="201"/>
      <c r="AB639" s="201"/>
      <c r="AC639" s="201"/>
    </row>
    <row r="640" spans="21:29" ht="39.950000000000003" customHeight="1" x14ac:dyDescent="0.25">
      <c r="U640" s="201"/>
      <c r="V640" s="201"/>
      <c r="W640" s="201"/>
      <c r="X640" s="201"/>
      <c r="Y640" s="201"/>
      <c r="Z640" s="201"/>
      <c r="AA640" s="201"/>
      <c r="AB640" s="201"/>
      <c r="AC640" s="201"/>
    </row>
    <row r="641" spans="21:29" ht="39.950000000000003" customHeight="1" x14ac:dyDescent="0.25">
      <c r="U641" s="201"/>
      <c r="V641" s="201"/>
      <c r="W641" s="201"/>
      <c r="X641" s="201"/>
      <c r="Y641" s="201"/>
      <c r="Z641" s="201"/>
      <c r="AA641" s="201"/>
      <c r="AB641" s="201"/>
      <c r="AC641" s="201"/>
    </row>
    <row r="642" spans="21:29" ht="39.950000000000003" customHeight="1" x14ac:dyDescent="0.25">
      <c r="U642" s="201"/>
      <c r="V642" s="201"/>
      <c r="W642" s="201"/>
      <c r="X642" s="201"/>
      <c r="Y642" s="201"/>
      <c r="Z642" s="201"/>
      <c r="AA642" s="201"/>
      <c r="AB642" s="201"/>
      <c r="AC642" s="201"/>
    </row>
    <row r="643" spans="21:29" ht="39.950000000000003" customHeight="1" x14ac:dyDescent="0.25">
      <c r="U643" s="201"/>
      <c r="V643" s="201"/>
      <c r="W643" s="201"/>
      <c r="X643" s="201"/>
      <c r="Y643" s="201"/>
      <c r="Z643" s="201"/>
      <c r="AA643" s="201"/>
      <c r="AB643" s="201"/>
      <c r="AC643" s="201"/>
    </row>
    <row r="644" spans="21:29" ht="39.950000000000003" customHeight="1" x14ac:dyDescent="0.25">
      <c r="U644" s="201"/>
      <c r="V644" s="201"/>
      <c r="W644" s="201"/>
      <c r="X644" s="201"/>
      <c r="Y644" s="201"/>
      <c r="Z644" s="201"/>
      <c r="AA644" s="201"/>
      <c r="AB644" s="201"/>
      <c r="AC644" s="201"/>
    </row>
    <row r="645" spans="21:29" ht="39.950000000000003" customHeight="1" x14ac:dyDescent="0.25">
      <c r="U645" s="201"/>
      <c r="V645" s="201"/>
      <c r="W645" s="201"/>
      <c r="X645" s="201"/>
      <c r="Y645" s="201"/>
      <c r="Z645" s="201"/>
      <c r="AA645" s="201"/>
      <c r="AB645" s="201"/>
      <c r="AC645" s="201"/>
    </row>
    <row r="646" spans="21:29" ht="39.950000000000003" customHeight="1" x14ac:dyDescent="0.25">
      <c r="U646" s="201"/>
      <c r="V646" s="201"/>
      <c r="W646" s="201"/>
      <c r="X646" s="201"/>
      <c r="Y646" s="201"/>
      <c r="Z646" s="201"/>
      <c r="AA646" s="201"/>
      <c r="AB646" s="201"/>
      <c r="AC646" s="201"/>
    </row>
    <row r="647" spans="21:29" ht="39.950000000000003" customHeight="1" x14ac:dyDescent="0.25">
      <c r="U647" s="201"/>
      <c r="V647" s="201"/>
      <c r="W647" s="201"/>
      <c r="X647" s="201"/>
      <c r="Y647" s="201"/>
      <c r="Z647" s="201"/>
      <c r="AA647" s="201"/>
      <c r="AB647" s="201"/>
      <c r="AC647" s="201"/>
    </row>
    <row r="648" spans="21:29" ht="39.950000000000003" customHeight="1" x14ac:dyDescent="0.25">
      <c r="U648" s="201"/>
      <c r="V648" s="201"/>
      <c r="W648" s="201"/>
      <c r="X648" s="201"/>
      <c r="Y648" s="201"/>
      <c r="Z648" s="201"/>
      <c r="AA648" s="201"/>
      <c r="AB648" s="201"/>
      <c r="AC648" s="201"/>
    </row>
    <row r="649" spans="21:29" ht="39.950000000000003" customHeight="1" x14ac:dyDescent="0.25">
      <c r="U649" s="201"/>
      <c r="V649" s="201"/>
      <c r="W649" s="201"/>
      <c r="X649" s="201"/>
      <c r="Y649" s="201"/>
      <c r="Z649" s="201"/>
      <c r="AA649" s="201"/>
      <c r="AB649" s="201"/>
      <c r="AC649" s="201"/>
    </row>
  </sheetData>
  <mergeCells count="37">
    <mergeCell ref="A46:A49"/>
    <mergeCell ref="B46:B49"/>
    <mergeCell ref="A50:A57"/>
    <mergeCell ref="B50:B57"/>
    <mergeCell ref="A27:A33"/>
    <mergeCell ref="B27:B33"/>
    <mergeCell ref="A34:A40"/>
    <mergeCell ref="B34:B40"/>
    <mergeCell ref="A42:A44"/>
    <mergeCell ref="B42:B44"/>
    <mergeCell ref="A17:A19"/>
    <mergeCell ref="B17:B19"/>
    <mergeCell ref="A21:A23"/>
    <mergeCell ref="B21:B23"/>
    <mergeCell ref="A24:A26"/>
    <mergeCell ref="B24:B26"/>
    <mergeCell ref="A6:A7"/>
    <mergeCell ref="B6:B7"/>
    <mergeCell ref="A8:A16"/>
    <mergeCell ref="B8:B16"/>
    <mergeCell ref="AI1:AI2"/>
    <mergeCell ref="AD1:AD2"/>
    <mergeCell ref="AE1:AE2"/>
    <mergeCell ref="AF1:AF2"/>
    <mergeCell ref="AG1:AG2"/>
    <mergeCell ref="AH1:AH2"/>
    <mergeCell ref="X1:X2"/>
    <mergeCell ref="K2:T2"/>
    <mergeCell ref="A2:J2"/>
    <mergeCell ref="V1:V2"/>
    <mergeCell ref="U1:U2"/>
    <mergeCell ref="AL1:AL2"/>
    <mergeCell ref="AJ1:AJ2"/>
    <mergeCell ref="AK1:AK2"/>
    <mergeCell ref="A1:C1"/>
    <mergeCell ref="D1:J1"/>
    <mergeCell ref="K1:T1"/>
  </mergeCells>
  <conditionalFormatting sqref="AD4:AF58">
    <cfRule type="cellIs" dxfId="29" priority="1" stopIfTrue="1" operator="greaterThan">
      <formula>0</formula>
    </cfRule>
    <cfRule type="cellIs" dxfId="28" priority="2" stopIfTrue="1" operator="greaterThan">
      <formula>0</formula>
    </cfRule>
    <cfRule type="cellIs" dxfId="27" priority="3" stopIfTrue="1" operator="greaterThan">
      <formula>0</formula>
    </cfRule>
  </conditionalFormatting>
  <hyperlinks>
    <hyperlink ref="E499" r:id="rId1" display="https://www.havan.com.br/mangueira-para-gas-de-cozinha-glp-1-20m-durin-05207.html" xr:uid="{CAA83C28-B0DA-47AD-853D-11507A80E36F}"/>
  </hyperlinks>
  <pageMargins left="0.511811024" right="0.511811024" top="0.78740157499999996" bottom="0.78740157499999996" header="0.31496062000000002" footer="0.3149606200000000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L60"/>
  <sheetViews>
    <sheetView topLeftCell="A49" zoomScale="70" zoomScaleNormal="70" workbookViewId="0">
      <selection activeCell="M4" sqref="M4"/>
    </sheetView>
  </sheetViews>
  <sheetFormatPr defaultColWidth="9.7109375" defaultRowHeight="39.950000000000003" customHeight="1" x14ac:dyDescent="0.25"/>
  <cols>
    <col min="1" max="1" width="7" style="19" customWidth="1"/>
    <col min="2" max="2" width="17.140625" style="19" customWidth="1"/>
    <col min="3" max="3" width="10.7109375" style="1" customWidth="1"/>
    <col min="4" max="4" width="30.140625" style="23" customWidth="1"/>
    <col min="5" max="5" width="16.5703125" style="24" customWidth="1"/>
    <col min="6" max="6" width="13.140625" style="24" customWidth="1"/>
    <col min="7" max="7" width="14.85546875" style="1" customWidth="1"/>
    <col min="8" max="8" width="10" style="1" customWidth="1"/>
    <col min="9" max="9" width="16.7109375" style="1" customWidth="1"/>
    <col min="10" max="10" width="16.140625" style="17" bestFit="1" customWidth="1"/>
    <col min="11" max="11" width="16" style="4" bestFit="1" customWidth="1"/>
    <col min="12" max="14" width="13.85546875" style="4" customWidth="1"/>
    <col min="15" max="15" width="20.140625" style="4" bestFit="1" customWidth="1"/>
    <col min="16" max="16" width="13.85546875" style="4" hidden="1" customWidth="1"/>
    <col min="17" max="18" width="13.5703125" style="4" bestFit="1" customWidth="1"/>
    <col min="19" max="19" width="13.28515625" style="16" customWidth="1"/>
    <col min="20" max="20" width="12.5703125" style="5" customWidth="1"/>
    <col min="21" max="27" width="15" style="6" customWidth="1"/>
    <col min="28" max="32" width="13.7109375" style="6" customWidth="1"/>
    <col min="33" max="38" width="13.7109375" style="2" customWidth="1"/>
    <col min="39" max="16384" width="9.7109375" style="2"/>
  </cols>
  <sheetData>
    <row r="1" spans="1:38" ht="39.950000000000003" customHeight="1" x14ac:dyDescent="0.25">
      <c r="A1" s="296" t="s">
        <v>709</v>
      </c>
      <c r="B1" s="297"/>
      <c r="C1" s="296"/>
      <c r="D1" s="296" t="s">
        <v>465</v>
      </c>
      <c r="E1" s="296"/>
      <c r="F1" s="296"/>
      <c r="G1" s="296"/>
      <c r="H1" s="296"/>
      <c r="I1" s="296"/>
      <c r="J1" s="296"/>
      <c r="K1" s="316" t="s">
        <v>464</v>
      </c>
      <c r="L1" s="317"/>
      <c r="M1" s="317"/>
      <c r="N1" s="317"/>
      <c r="O1" s="317"/>
      <c r="P1" s="317"/>
      <c r="Q1" s="317"/>
      <c r="R1" s="317"/>
      <c r="S1" s="317"/>
      <c r="T1" s="317"/>
      <c r="U1" s="319" t="s">
        <v>853</v>
      </c>
      <c r="V1" s="319" t="s">
        <v>854</v>
      </c>
      <c r="W1" s="319" t="s">
        <v>855</v>
      </c>
      <c r="X1" s="319" t="s">
        <v>856</v>
      </c>
      <c r="Y1" s="319" t="s">
        <v>857</v>
      </c>
      <c r="Z1" s="319" t="s">
        <v>858</v>
      </c>
      <c r="AA1" s="295" t="s">
        <v>466</v>
      </c>
      <c r="AB1" s="295" t="s">
        <v>466</v>
      </c>
      <c r="AC1" s="295" t="s">
        <v>466</v>
      </c>
      <c r="AD1" s="295" t="s">
        <v>466</v>
      </c>
      <c r="AE1" s="295" t="s">
        <v>466</v>
      </c>
      <c r="AF1" s="295" t="s">
        <v>466</v>
      </c>
      <c r="AG1" s="295" t="s">
        <v>466</v>
      </c>
      <c r="AH1" s="295" t="s">
        <v>466</v>
      </c>
      <c r="AI1" s="295" t="s">
        <v>466</v>
      </c>
      <c r="AJ1" s="295" t="s">
        <v>466</v>
      </c>
      <c r="AK1" s="295" t="s">
        <v>466</v>
      </c>
      <c r="AL1" s="321" t="s">
        <v>466</v>
      </c>
    </row>
    <row r="2" spans="1:38" ht="39.950000000000003" customHeight="1" x14ac:dyDescent="0.25">
      <c r="A2" s="302" t="s">
        <v>827</v>
      </c>
      <c r="B2" s="303"/>
      <c r="C2" s="303"/>
      <c r="D2" s="303"/>
      <c r="E2" s="303"/>
      <c r="F2" s="303"/>
      <c r="G2" s="303"/>
      <c r="H2" s="303"/>
      <c r="I2" s="303"/>
      <c r="J2" s="304"/>
      <c r="K2" s="299" t="s">
        <v>720</v>
      </c>
      <c r="L2" s="300"/>
      <c r="M2" s="300"/>
      <c r="N2" s="300"/>
      <c r="O2" s="300"/>
      <c r="P2" s="300"/>
      <c r="Q2" s="300"/>
      <c r="R2" s="300"/>
      <c r="S2" s="300"/>
      <c r="T2" s="301"/>
      <c r="U2" s="320"/>
      <c r="V2" s="320"/>
      <c r="W2" s="320"/>
      <c r="X2" s="320"/>
      <c r="Y2" s="320"/>
      <c r="Z2" s="320"/>
      <c r="AA2" s="295"/>
      <c r="AB2" s="295"/>
      <c r="AC2" s="295"/>
      <c r="AD2" s="295"/>
      <c r="AE2" s="295"/>
      <c r="AF2" s="295"/>
      <c r="AG2" s="295"/>
      <c r="AH2" s="295"/>
      <c r="AI2" s="295"/>
      <c r="AJ2" s="295"/>
      <c r="AK2" s="295"/>
      <c r="AL2" s="322"/>
    </row>
    <row r="3" spans="1:38" s="3" customFormat="1" ht="57.2" customHeight="1" x14ac:dyDescent="0.2">
      <c r="A3" s="20" t="s">
        <v>462</v>
      </c>
      <c r="B3" s="21" t="s">
        <v>6</v>
      </c>
      <c r="C3" s="20" t="s">
        <v>11</v>
      </c>
      <c r="D3" s="20" t="s">
        <v>463</v>
      </c>
      <c r="E3" s="20" t="s">
        <v>16</v>
      </c>
      <c r="F3" s="21" t="s">
        <v>23</v>
      </c>
      <c r="G3" s="21" t="s">
        <v>24</v>
      </c>
      <c r="H3" s="21" t="s">
        <v>25</v>
      </c>
      <c r="I3" s="21" t="s">
        <v>8</v>
      </c>
      <c r="J3" s="22" t="s">
        <v>12</v>
      </c>
      <c r="K3" s="21" t="s">
        <v>13</v>
      </c>
      <c r="L3" s="102" t="s">
        <v>703</v>
      </c>
      <c r="M3" s="102" t="s">
        <v>704</v>
      </c>
      <c r="N3" s="102" t="s">
        <v>699</v>
      </c>
      <c r="O3" s="102" t="s">
        <v>619</v>
      </c>
      <c r="P3" s="102" t="s">
        <v>700</v>
      </c>
      <c r="Q3" s="102" t="s">
        <v>701</v>
      </c>
      <c r="R3" s="102" t="s">
        <v>702</v>
      </c>
      <c r="S3" s="25" t="s">
        <v>0</v>
      </c>
      <c r="T3" s="26" t="s">
        <v>2</v>
      </c>
      <c r="U3" s="209">
        <v>45903</v>
      </c>
      <c r="V3" s="209">
        <v>45903</v>
      </c>
      <c r="W3" s="209">
        <v>45903</v>
      </c>
      <c r="X3" s="209">
        <v>45903</v>
      </c>
      <c r="Y3" s="209">
        <v>45903</v>
      </c>
      <c r="Z3" s="209">
        <v>45903</v>
      </c>
      <c r="AA3" s="28" t="s">
        <v>1</v>
      </c>
      <c r="AB3" s="28" t="s">
        <v>1</v>
      </c>
      <c r="AC3" s="28" t="s">
        <v>1</v>
      </c>
      <c r="AD3" s="28" t="s">
        <v>1</v>
      </c>
      <c r="AE3" s="28" t="s">
        <v>1</v>
      </c>
      <c r="AF3" s="28" t="s">
        <v>1</v>
      </c>
      <c r="AG3" s="28" t="s">
        <v>1</v>
      </c>
      <c r="AH3" s="28" t="s">
        <v>1</v>
      </c>
      <c r="AI3" s="28" t="s">
        <v>1</v>
      </c>
      <c r="AJ3" s="28" t="s">
        <v>1</v>
      </c>
      <c r="AK3" s="28" t="s">
        <v>1</v>
      </c>
      <c r="AL3" s="28" t="s">
        <v>1</v>
      </c>
    </row>
    <row r="4" spans="1:38" ht="39.950000000000003" customHeight="1" x14ac:dyDescent="0.25">
      <c r="A4" s="75">
        <v>1</v>
      </c>
      <c r="B4" s="76" t="s">
        <v>467</v>
      </c>
      <c r="C4" s="77">
        <v>1</v>
      </c>
      <c r="D4" s="78" t="s">
        <v>541</v>
      </c>
      <c r="E4" s="79" t="s">
        <v>468</v>
      </c>
      <c r="F4" s="46" t="s">
        <v>469</v>
      </c>
      <c r="G4" s="54" t="s">
        <v>601</v>
      </c>
      <c r="H4" s="38" t="s">
        <v>597</v>
      </c>
      <c r="I4" s="98">
        <v>33903026</v>
      </c>
      <c r="J4" s="100">
        <v>38.409999999999997</v>
      </c>
      <c r="K4" s="8"/>
      <c r="L4" s="109">
        <f>IF(SUM(U4:AL4)&gt;K4+N4,K4+N4,SUM(U4:AL4))</f>
        <v>0</v>
      </c>
      <c r="M4" s="109">
        <f>(SUM(U4:AL4))</f>
        <v>0</v>
      </c>
      <c r="N4" s="120"/>
      <c r="O4" s="119">
        <f>ROUND(IF(K4*0.25-0.5&lt;0,0,K4*0.25-0.5),0)-R4-P4</f>
        <v>0</v>
      </c>
      <c r="P4" s="120"/>
      <c r="Q4" s="120"/>
      <c r="R4" s="120"/>
      <c r="S4" s="13">
        <f>K4+N4+P4+Q4-M4</f>
        <v>0</v>
      </c>
      <c r="T4" s="14" t="str">
        <f t="shared" ref="T4:T58" si="0">IF(S4&lt;0,"ATENÇÃO","OK")</f>
        <v>OK</v>
      </c>
      <c r="U4" s="197"/>
      <c r="V4" s="197"/>
      <c r="W4" s="197"/>
      <c r="X4" s="204"/>
      <c r="Y4" s="204"/>
      <c r="Z4" s="204"/>
      <c r="AA4" s="204"/>
      <c r="AB4" s="30"/>
      <c r="AC4" s="30"/>
      <c r="AD4" s="30"/>
      <c r="AE4" s="30"/>
      <c r="AF4" s="30"/>
      <c r="AG4" s="31"/>
      <c r="AH4" s="31"/>
      <c r="AI4" s="31"/>
      <c r="AJ4" s="31"/>
      <c r="AK4" s="31"/>
      <c r="AL4" s="31"/>
    </row>
    <row r="5" spans="1:38" ht="39.950000000000003" customHeight="1" x14ac:dyDescent="0.25">
      <c r="A5" s="80">
        <v>2</v>
      </c>
      <c r="B5" s="81" t="s">
        <v>470</v>
      </c>
      <c r="C5" s="82">
        <v>2</v>
      </c>
      <c r="D5" s="83" t="s">
        <v>542</v>
      </c>
      <c r="E5" s="84" t="s">
        <v>471</v>
      </c>
      <c r="F5" s="85" t="s">
        <v>472</v>
      </c>
      <c r="G5" s="97">
        <v>105961017</v>
      </c>
      <c r="H5" s="238" t="s">
        <v>597</v>
      </c>
      <c r="I5" s="99">
        <v>33903017</v>
      </c>
      <c r="J5" s="101">
        <v>33.200000000000003</v>
      </c>
      <c r="K5" s="8">
        <v>36</v>
      </c>
      <c r="L5" s="109">
        <f t="shared" ref="L5:L58" si="1">IF(SUM(U5:AL5)&gt;K5+N5,K5+N5,SUM(U5:AL5))</f>
        <v>5</v>
      </c>
      <c r="M5" s="109">
        <f t="shared" ref="M5:M58" si="2">(SUM(U5:AL5))</f>
        <v>5</v>
      </c>
      <c r="N5" s="120"/>
      <c r="O5" s="119">
        <f t="shared" ref="O5:O58" si="3">ROUND(IF(K5*0.25-0.5&lt;0,0,K5*0.25-0.5),0)-R5-P5</f>
        <v>9</v>
      </c>
      <c r="P5" s="120"/>
      <c r="Q5" s="120"/>
      <c r="R5" s="120"/>
      <c r="S5" s="13">
        <f t="shared" ref="S5:S58" si="4">K5+N5+P5+Q5-M5</f>
        <v>31</v>
      </c>
      <c r="T5" s="14" t="str">
        <f>IF(S5&lt;0,"ATENÇÃO","OK")</f>
        <v>OK</v>
      </c>
      <c r="U5" s="198">
        <v>5</v>
      </c>
      <c r="V5" s="197"/>
      <c r="W5" s="197"/>
      <c r="X5" s="204"/>
      <c r="Y5" s="204"/>
      <c r="Z5" s="204"/>
      <c r="AA5" s="204"/>
      <c r="AB5" s="30"/>
      <c r="AC5" s="30"/>
      <c r="AD5" s="30"/>
      <c r="AE5" s="30"/>
      <c r="AF5" s="30"/>
      <c r="AG5" s="31"/>
      <c r="AH5" s="31"/>
      <c r="AI5" s="31"/>
      <c r="AJ5" s="31"/>
      <c r="AK5" s="31"/>
      <c r="AL5" s="31"/>
    </row>
    <row r="6" spans="1:38" ht="39.950000000000003" customHeight="1" x14ac:dyDescent="0.25">
      <c r="A6" s="305">
        <v>3</v>
      </c>
      <c r="B6" s="307" t="s">
        <v>473</v>
      </c>
      <c r="C6" s="77">
        <v>3</v>
      </c>
      <c r="D6" s="67" t="s">
        <v>543</v>
      </c>
      <c r="E6" s="68" t="s">
        <v>474</v>
      </c>
      <c r="F6" s="46" t="s">
        <v>472</v>
      </c>
      <c r="G6" s="54" t="s">
        <v>602</v>
      </c>
      <c r="H6" s="38" t="s">
        <v>597</v>
      </c>
      <c r="I6" s="98">
        <v>33903017</v>
      </c>
      <c r="J6" s="100">
        <v>36.270000000000003</v>
      </c>
      <c r="K6" s="8"/>
      <c r="L6" s="109">
        <f t="shared" si="1"/>
        <v>0</v>
      </c>
      <c r="M6" s="109">
        <f t="shared" si="2"/>
        <v>0</v>
      </c>
      <c r="N6" s="120"/>
      <c r="O6" s="119">
        <f t="shared" si="3"/>
        <v>0</v>
      </c>
      <c r="P6" s="120"/>
      <c r="Q6" s="120"/>
      <c r="R6" s="120"/>
      <c r="S6" s="13">
        <f t="shared" si="4"/>
        <v>0</v>
      </c>
      <c r="T6" s="14" t="str">
        <f t="shared" si="0"/>
        <v>OK</v>
      </c>
      <c r="U6" s="197"/>
      <c r="V6" s="197"/>
      <c r="W6" s="197"/>
      <c r="X6" s="204"/>
      <c r="Y6" s="204"/>
      <c r="Z6" s="204"/>
      <c r="AA6" s="204"/>
      <c r="AB6" s="30"/>
      <c r="AC6" s="30"/>
      <c r="AD6" s="30"/>
      <c r="AE6" s="30"/>
      <c r="AF6" s="30"/>
      <c r="AG6" s="31"/>
      <c r="AH6" s="31"/>
      <c r="AI6" s="31"/>
      <c r="AJ6" s="31"/>
      <c r="AK6" s="31"/>
      <c r="AL6" s="31"/>
    </row>
    <row r="7" spans="1:38" ht="39.950000000000003" customHeight="1" x14ac:dyDescent="0.25">
      <c r="A7" s="306"/>
      <c r="B7" s="308"/>
      <c r="C7" s="77">
        <v>4</v>
      </c>
      <c r="D7" s="67" t="s">
        <v>544</v>
      </c>
      <c r="E7" s="68" t="s">
        <v>475</v>
      </c>
      <c r="F7" s="46" t="s">
        <v>476</v>
      </c>
      <c r="G7" s="54">
        <v>25097009</v>
      </c>
      <c r="H7" s="38" t="s">
        <v>597</v>
      </c>
      <c r="I7" s="98">
        <v>33903017</v>
      </c>
      <c r="J7" s="100">
        <v>32.130000000000003</v>
      </c>
      <c r="K7" s="8">
        <v>100</v>
      </c>
      <c r="L7" s="109">
        <f t="shared" si="1"/>
        <v>20</v>
      </c>
      <c r="M7" s="109">
        <f t="shared" si="2"/>
        <v>20</v>
      </c>
      <c r="N7" s="120"/>
      <c r="O7" s="119">
        <f t="shared" si="3"/>
        <v>25</v>
      </c>
      <c r="P7" s="120"/>
      <c r="Q7" s="120"/>
      <c r="R7" s="120"/>
      <c r="S7" s="13">
        <f t="shared" si="4"/>
        <v>80</v>
      </c>
      <c r="T7" s="14" t="str">
        <f t="shared" si="0"/>
        <v>OK</v>
      </c>
      <c r="U7" s="197"/>
      <c r="V7" s="198">
        <v>20</v>
      </c>
      <c r="W7" s="197"/>
      <c r="X7" s="204"/>
      <c r="Y7" s="204"/>
      <c r="Z7" s="204"/>
      <c r="AA7" s="204"/>
      <c r="AB7" s="30"/>
      <c r="AC7" s="30"/>
      <c r="AD7" s="30"/>
      <c r="AE7" s="30"/>
      <c r="AF7" s="30"/>
      <c r="AG7" s="31"/>
      <c r="AH7" s="31"/>
      <c r="AI7" s="31"/>
      <c r="AJ7" s="31"/>
      <c r="AK7" s="31"/>
      <c r="AL7" s="31"/>
    </row>
    <row r="8" spans="1:38" ht="39.950000000000003" customHeight="1" x14ac:dyDescent="0.25">
      <c r="A8" s="309">
        <v>4</v>
      </c>
      <c r="B8" s="311" t="s">
        <v>477</v>
      </c>
      <c r="C8" s="82">
        <v>5</v>
      </c>
      <c r="D8" s="83" t="s">
        <v>545</v>
      </c>
      <c r="E8" s="84" t="s">
        <v>478</v>
      </c>
      <c r="F8" s="85" t="s">
        <v>472</v>
      </c>
      <c r="G8" s="97">
        <v>77500014</v>
      </c>
      <c r="H8" s="238" t="s">
        <v>597</v>
      </c>
      <c r="I8" s="99">
        <v>33903017</v>
      </c>
      <c r="J8" s="101">
        <v>28</v>
      </c>
      <c r="K8" s="8">
        <v>15</v>
      </c>
      <c r="L8" s="109">
        <f t="shared" si="1"/>
        <v>5</v>
      </c>
      <c r="M8" s="109">
        <f t="shared" si="2"/>
        <v>5</v>
      </c>
      <c r="N8" s="120"/>
      <c r="O8" s="119">
        <f t="shared" si="3"/>
        <v>3</v>
      </c>
      <c r="P8" s="120"/>
      <c r="Q8" s="120"/>
      <c r="R8" s="120"/>
      <c r="S8" s="13">
        <f t="shared" si="4"/>
        <v>10</v>
      </c>
      <c r="T8" s="14" t="str">
        <f t="shared" si="0"/>
        <v>OK</v>
      </c>
      <c r="U8" s="197"/>
      <c r="V8" s="197"/>
      <c r="W8" s="198">
        <v>5</v>
      </c>
      <c r="X8" s="204"/>
      <c r="Y8" s="204"/>
      <c r="Z8" s="204"/>
      <c r="AA8" s="204"/>
      <c r="AB8" s="30"/>
      <c r="AC8" s="30"/>
      <c r="AD8" s="30"/>
      <c r="AE8" s="30"/>
      <c r="AF8" s="30"/>
      <c r="AG8" s="31"/>
      <c r="AH8" s="31"/>
      <c r="AI8" s="31"/>
      <c r="AJ8" s="31"/>
      <c r="AK8" s="31"/>
      <c r="AL8" s="31"/>
    </row>
    <row r="9" spans="1:38" ht="39.950000000000003" customHeight="1" x14ac:dyDescent="0.25">
      <c r="A9" s="310"/>
      <c r="B9" s="312"/>
      <c r="C9" s="82">
        <v>6</v>
      </c>
      <c r="D9" s="86" t="s">
        <v>546</v>
      </c>
      <c r="E9" s="87" t="s">
        <v>479</v>
      </c>
      <c r="F9" s="88" t="s">
        <v>480</v>
      </c>
      <c r="G9" s="97">
        <v>77500014</v>
      </c>
      <c r="H9" s="238" t="s">
        <v>597</v>
      </c>
      <c r="I9" s="99" t="s">
        <v>600</v>
      </c>
      <c r="J9" s="101">
        <v>665</v>
      </c>
      <c r="K9" s="8"/>
      <c r="L9" s="109">
        <f t="shared" si="1"/>
        <v>0</v>
      </c>
      <c r="M9" s="109">
        <f t="shared" si="2"/>
        <v>0</v>
      </c>
      <c r="N9" s="120"/>
      <c r="O9" s="119">
        <f t="shared" si="3"/>
        <v>0</v>
      </c>
      <c r="P9" s="120"/>
      <c r="Q9" s="120"/>
      <c r="R9" s="120"/>
      <c r="S9" s="13">
        <f t="shared" si="4"/>
        <v>0</v>
      </c>
      <c r="T9" s="14" t="str">
        <f t="shared" si="0"/>
        <v>OK</v>
      </c>
      <c r="U9" s="197"/>
      <c r="V9" s="197"/>
      <c r="W9" s="197"/>
      <c r="X9" s="204"/>
      <c r="Y9" s="204"/>
      <c r="Z9" s="204"/>
      <c r="AA9" s="204"/>
      <c r="AB9" s="30"/>
      <c r="AC9" s="30"/>
      <c r="AD9" s="30"/>
      <c r="AE9" s="30"/>
      <c r="AF9" s="30"/>
      <c r="AG9" s="31"/>
      <c r="AH9" s="31"/>
      <c r="AI9" s="31"/>
      <c r="AJ9" s="31"/>
      <c r="AK9" s="31"/>
      <c r="AL9" s="31"/>
    </row>
    <row r="10" spans="1:38" ht="39.950000000000003" customHeight="1" x14ac:dyDescent="0.25">
      <c r="A10" s="310"/>
      <c r="B10" s="312"/>
      <c r="C10" s="82">
        <v>7</v>
      </c>
      <c r="D10" s="89" t="s">
        <v>547</v>
      </c>
      <c r="E10" s="87" t="s">
        <v>481</v>
      </c>
      <c r="F10" s="88" t="s">
        <v>480</v>
      </c>
      <c r="G10" s="97">
        <v>77500014</v>
      </c>
      <c r="H10" s="238" t="s">
        <v>597</v>
      </c>
      <c r="I10" s="99" t="s">
        <v>600</v>
      </c>
      <c r="J10" s="101">
        <v>246</v>
      </c>
      <c r="K10" s="8"/>
      <c r="L10" s="109">
        <f t="shared" si="1"/>
        <v>0</v>
      </c>
      <c r="M10" s="109">
        <f t="shared" si="2"/>
        <v>0</v>
      </c>
      <c r="N10" s="120"/>
      <c r="O10" s="119">
        <f t="shared" si="3"/>
        <v>0</v>
      </c>
      <c r="P10" s="120"/>
      <c r="Q10" s="120"/>
      <c r="R10" s="120"/>
      <c r="S10" s="13">
        <f t="shared" si="4"/>
        <v>0</v>
      </c>
      <c r="T10" s="14" t="str">
        <f t="shared" si="0"/>
        <v>OK</v>
      </c>
      <c r="U10" s="197"/>
      <c r="V10" s="197"/>
      <c r="W10" s="197"/>
      <c r="X10" s="204"/>
      <c r="Y10" s="204"/>
      <c r="Z10" s="204"/>
      <c r="AA10" s="204"/>
      <c r="AB10" s="30"/>
      <c r="AC10" s="30"/>
      <c r="AD10" s="30"/>
      <c r="AE10" s="30"/>
      <c r="AF10" s="30"/>
      <c r="AG10" s="31"/>
      <c r="AH10" s="31"/>
      <c r="AI10" s="31"/>
      <c r="AJ10" s="31"/>
      <c r="AK10" s="31"/>
      <c r="AL10" s="31"/>
    </row>
    <row r="11" spans="1:38" ht="39.950000000000003" customHeight="1" x14ac:dyDescent="0.25">
      <c r="A11" s="310"/>
      <c r="B11" s="312"/>
      <c r="C11" s="82">
        <v>8</v>
      </c>
      <c r="D11" s="90" t="s">
        <v>548</v>
      </c>
      <c r="E11" s="87" t="s">
        <v>482</v>
      </c>
      <c r="F11" s="85" t="s">
        <v>472</v>
      </c>
      <c r="G11" s="97">
        <v>125377006</v>
      </c>
      <c r="H11" s="238" t="s">
        <v>597</v>
      </c>
      <c r="I11" s="97">
        <v>33903017</v>
      </c>
      <c r="J11" s="101">
        <v>30</v>
      </c>
      <c r="K11" s="8">
        <v>15</v>
      </c>
      <c r="L11" s="109">
        <f t="shared" si="1"/>
        <v>5</v>
      </c>
      <c r="M11" s="109">
        <f t="shared" si="2"/>
        <v>5</v>
      </c>
      <c r="N11" s="120"/>
      <c r="O11" s="119">
        <f t="shared" si="3"/>
        <v>3</v>
      </c>
      <c r="P11" s="120"/>
      <c r="Q11" s="120"/>
      <c r="R11" s="120"/>
      <c r="S11" s="13">
        <f t="shared" si="4"/>
        <v>10</v>
      </c>
      <c r="T11" s="14" t="str">
        <f t="shared" si="0"/>
        <v>OK</v>
      </c>
      <c r="U11" s="197"/>
      <c r="V11" s="197"/>
      <c r="W11" s="198">
        <v>5</v>
      </c>
      <c r="X11" s="204"/>
      <c r="Y11" s="204"/>
      <c r="Z11" s="204"/>
      <c r="AA11" s="197"/>
      <c r="AB11" s="30"/>
      <c r="AC11" s="30"/>
      <c r="AD11" s="30"/>
      <c r="AE11" s="30"/>
      <c r="AF11" s="30"/>
      <c r="AG11" s="31"/>
      <c r="AH11" s="31"/>
      <c r="AI11" s="31"/>
      <c r="AJ11" s="31"/>
      <c r="AK11" s="31"/>
      <c r="AL11" s="31"/>
    </row>
    <row r="12" spans="1:38" ht="39.950000000000003" customHeight="1" x14ac:dyDescent="0.25">
      <c r="A12" s="310"/>
      <c r="B12" s="312"/>
      <c r="C12" s="82">
        <v>9</v>
      </c>
      <c r="D12" s="86" t="s">
        <v>549</v>
      </c>
      <c r="E12" s="91" t="s">
        <v>483</v>
      </c>
      <c r="F12" s="85" t="s">
        <v>472</v>
      </c>
      <c r="G12" s="97">
        <v>125377006</v>
      </c>
      <c r="H12" s="238" t="s">
        <v>597</v>
      </c>
      <c r="I12" s="97">
        <v>33903017</v>
      </c>
      <c r="J12" s="101">
        <v>930</v>
      </c>
      <c r="K12" s="8"/>
      <c r="L12" s="109">
        <f t="shared" si="1"/>
        <v>0</v>
      </c>
      <c r="M12" s="109">
        <f t="shared" si="2"/>
        <v>0</v>
      </c>
      <c r="N12" s="120"/>
      <c r="O12" s="119">
        <f t="shared" si="3"/>
        <v>0</v>
      </c>
      <c r="P12" s="120"/>
      <c r="Q12" s="120"/>
      <c r="R12" s="120"/>
      <c r="S12" s="13">
        <f t="shared" si="4"/>
        <v>0</v>
      </c>
      <c r="T12" s="14" t="str">
        <f t="shared" si="0"/>
        <v>OK</v>
      </c>
      <c r="U12" s="197"/>
      <c r="V12" s="197"/>
      <c r="W12" s="197"/>
      <c r="X12" s="204"/>
      <c r="Y12" s="204"/>
      <c r="Z12" s="204"/>
      <c r="AA12" s="204"/>
      <c r="AB12" s="30"/>
      <c r="AC12" s="30"/>
      <c r="AD12" s="30"/>
      <c r="AE12" s="30"/>
      <c r="AF12" s="30"/>
      <c r="AG12" s="31"/>
      <c r="AH12" s="31"/>
      <c r="AI12" s="31"/>
      <c r="AJ12" s="31"/>
      <c r="AK12" s="31"/>
      <c r="AL12" s="31"/>
    </row>
    <row r="13" spans="1:38" ht="39.950000000000003" customHeight="1" x14ac:dyDescent="0.25">
      <c r="A13" s="310"/>
      <c r="B13" s="312"/>
      <c r="C13" s="82">
        <v>10</v>
      </c>
      <c r="D13" s="92" t="s">
        <v>550</v>
      </c>
      <c r="E13" s="91" t="s">
        <v>484</v>
      </c>
      <c r="F13" s="85" t="s">
        <v>472</v>
      </c>
      <c r="G13" s="97">
        <v>125377006</v>
      </c>
      <c r="H13" s="238" t="s">
        <v>597</v>
      </c>
      <c r="I13" s="97">
        <v>33903047</v>
      </c>
      <c r="J13" s="101">
        <v>380</v>
      </c>
      <c r="K13" s="8"/>
      <c r="L13" s="109">
        <f t="shared" si="1"/>
        <v>0</v>
      </c>
      <c r="M13" s="109">
        <f t="shared" si="2"/>
        <v>0</v>
      </c>
      <c r="N13" s="120"/>
      <c r="O13" s="119">
        <f t="shared" si="3"/>
        <v>0</v>
      </c>
      <c r="P13" s="120"/>
      <c r="Q13" s="120"/>
      <c r="R13" s="120"/>
      <c r="S13" s="13">
        <f t="shared" si="4"/>
        <v>0</v>
      </c>
      <c r="T13" s="14" t="str">
        <f t="shared" si="0"/>
        <v>OK</v>
      </c>
      <c r="U13" s="197"/>
      <c r="V13" s="197"/>
      <c r="W13" s="197"/>
      <c r="X13" s="204"/>
      <c r="Y13" s="204"/>
      <c r="Z13" s="204"/>
      <c r="AA13" s="204"/>
      <c r="AB13" s="30"/>
      <c r="AC13" s="30"/>
      <c r="AD13" s="30"/>
      <c r="AE13" s="30"/>
      <c r="AF13" s="30"/>
      <c r="AG13" s="31"/>
      <c r="AH13" s="31"/>
      <c r="AI13" s="31"/>
      <c r="AJ13" s="31"/>
      <c r="AK13" s="31"/>
      <c r="AL13" s="31"/>
    </row>
    <row r="14" spans="1:38" ht="63" customHeight="1" x14ac:dyDescent="0.25">
      <c r="A14" s="310"/>
      <c r="B14" s="312"/>
      <c r="C14" s="82">
        <v>11</v>
      </c>
      <c r="D14" s="90" t="s">
        <v>551</v>
      </c>
      <c r="E14" s="91" t="s">
        <v>485</v>
      </c>
      <c r="F14" s="85" t="s">
        <v>472</v>
      </c>
      <c r="G14" s="97">
        <v>125377006</v>
      </c>
      <c r="H14" s="238" t="s">
        <v>597</v>
      </c>
      <c r="I14" s="97">
        <v>33903047</v>
      </c>
      <c r="J14" s="101">
        <v>31</v>
      </c>
      <c r="K14" s="8"/>
      <c r="L14" s="109">
        <f t="shared" si="1"/>
        <v>0</v>
      </c>
      <c r="M14" s="109">
        <f t="shared" si="2"/>
        <v>0</v>
      </c>
      <c r="N14" s="120"/>
      <c r="O14" s="119">
        <f t="shared" si="3"/>
        <v>0</v>
      </c>
      <c r="P14" s="120"/>
      <c r="Q14" s="120"/>
      <c r="R14" s="120"/>
      <c r="S14" s="13">
        <f t="shared" si="4"/>
        <v>0</v>
      </c>
      <c r="T14" s="14" t="str">
        <f t="shared" si="0"/>
        <v>OK</v>
      </c>
      <c r="U14" s="197"/>
      <c r="V14" s="197"/>
      <c r="W14" s="197"/>
      <c r="X14" s="204"/>
      <c r="Y14" s="205"/>
      <c r="Z14" s="204"/>
      <c r="AA14" s="204"/>
      <c r="AB14" s="30"/>
      <c r="AC14" s="30"/>
      <c r="AD14" s="30"/>
      <c r="AE14" s="30"/>
      <c r="AF14" s="30"/>
      <c r="AG14" s="31"/>
      <c r="AH14" s="31"/>
      <c r="AI14" s="31"/>
      <c r="AJ14" s="31"/>
      <c r="AK14" s="31"/>
      <c r="AL14" s="31"/>
    </row>
    <row r="15" spans="1:38" ht="39.950000000000003" customHeight="1" x14ac:dyDescent="0.25">
      <c r="A15" s="310"/>
      <c r="B15" s="312"/>
      <c r="C15" s="82">
        <v>12</v>
      </c>
      <c r="D15" s="86" t="s">
        <v>552</v>
      </c>
      <c r="E15" s="87" t="s">
        <v>486</v>
      </c>
      <c r="F15" s="85" t="s">
        <v>472</v>
      </c>
      <c r="G15" s="97">
        <v>504220065</v>
      </c>
      <c r="H15" s="238" t="s">
        <v>597</v>
      </c>
      <c r="I15" s="99" t="s">
        <v>600</v>
      </c>
      <c r="J15" s="101">
        <v>150</v>
      </c>
      <c r="K15" s="8">
        <v>36</v>
      </c>
      <c r="L15" s="109">
        <f t="shared" si="1"/>
        <v>10</v>
      </c>
      <c r="M15" s="109">
        <f t="shared" si="2"/>
        <v>10</v>
      </c>
      <c r="N15" s="120"/>
      <c r="O15" s="119">
        <f t="shared" si="3"/>
        <v>9</v>
      </c>
      <c r="P15" s="120"/>
      <c r="Q15" s="120"/>
      <c r="R15" s="120"/>
      <c r="S15" s="13">
        <f t="shared" si="4"/>
        <v>26</v>
      </c>
      <c r="T15" s="14" t="str">
        <f t="shared" si="0"/>
        <v>OK</v>
      </c>
      <c r="U15" s="197"/>
      <c r="V15" s="197"/>
      <c r="W15" s="198">
        <v>10</v>
      </c>
      <c r="X15" s="204"/>
      <c r="Y15" s="205"/>
      <c r="Z15" s="204"/>
      <c r="AA15" s="204"/>
      <c r="AB15" s="30"/>
      <c r="AC15" s="30"/>
      <c r="AD15" s="30"/>
      <c r="AE15" s="30"/>
      <c r="AF15" s="30"/>
      <c r="AG15" s="31"/>
      <c r="AH15" s="31"/>
      <c r="AI15" s="31"/>
      <c r="AJ15" s="31"/>
      <c r="AK15" s="31"/>
      <c r="AL15" s="31"/>
    </row>
    <row r="16" spans="1:38" ht="39.950000000000003" customHeight="1" x14ac:dyDescent="0.25">
      <c r="A16" s="310"/>
      <c r="B16" s="313"/>
      <c r="C16" s="82">
        <v>13</v>
      </c>
      <c r="D16" s="92" t="s">
        <v>553</v>
      </c>
      <c r="E16" s="91" t="s">
        <v>487</v>
      </c>
      <c r="F16" s="85" t="s">
        <v>472</v>
      </c>
      <c r="G16" s="97">
        <v>504220065</v>
      </c>
      <c r="H16" s="238" t="s">
        <v>597</v>
      </c>
      <c r="I16" s="99" t="s">
        <v>600</v>
      </c>
      <c r="J16" s="101">
        <v>285</v>
      </c>
      <c r="K16" s="8"/>
      <c r="L16" s="109">
        <f t="shared" si="1"/>
        <v>0</v>
      </c>
      <c r="M16" s="109">
        <f t="shared" si="2"/>
        <v>0</v>
      </c>
      <c r="N16" s="120"/>
      <c r="O16" s="119">
        <f t="shared" si="3"/>
        <v>0</v>
      </c>
      <c r="P16" s="120"/>
      <c r="Q16" s="120"/>
      <c r="R16" s="120"/>
      <c r="S16" s="13">
        <f t="shared" si="4"/>
        <v>0</v>
      </c>
      <c r="T16" s="14" t="str">
        <f t="shared" si="0"/>
        <v>OK</v>
      </c>
      <c r="U16" s="197"/>
      <c r="V16" s="197"/>
      <c r="W16" s="197"/>
      <c r="X16" s="204"/>
      <c r="Y16" s="205"/>
      <c r="Z16" s="204"/>
      <c r="AA16" s="204"/>
      <c r="AB16" s="30"/>
      <c r="AC16" s="30"/>
      <c r="AD16" s="30"/>
      <c r="AE16" s="30"/>
      <c r="AF16" s="30"/>
      <c r="AG16" s="31"/>
      <c r="AH16" s="31"/>
      <c r="AI16" s="31"/>
      <c r="AJ16" s="31"/>
      <c r="AK16" s="31"/>
      <c r="AL16" s="31"/>
    </row>
    <row r="17" spans="1:38" ht="39.950000000000003" customHeight="1" x14ac:dyDescent="0.25">
      <c r="A17" s="305">
        <v>5</v>
      </c>
      <c r="B17" s="307" t="s">
        <v>488</v>
      </c>
      <c r="C17" s="77">
        <v>14</v>
      </c>
      <c r="D17" s="67" t="s">
        <v>554</v>
      </c>
      <c r="E17" s="68" t="s">
        <v>489</v>
      </c>
      <c r="F17" s="46" t="s">
        <v>472</v>
      </c>
      <c r="G17" s="54">
        <v>79588061</v>
      </c>
      <c r="H17" s="38" t="s">
        <v>597</v>
      </c>
      <c r="I17" s="54">
        <v>33903017</v>
      </c>
      <c r="J17" s="100">
        <v>501.2</v>
      </c>
      <c r="K17" s="8">
        <v>100</v>
      </c>
      <c r="L17" s="109">
        <f t="shared" si="1"/>
        <v>0</v>
      </c>
      <c r="M17" s="109">
        <f t="shared" si="2"/>
        <v>0</v>
      </c>
      <c r="N17" s="120"/>
      <c r="O17" s="119">
        <f t="shared" si="3"/>
        <v>25</v>
      </c>
      <c r="P17" s="120"/>
      <c r="Q17" s="120"/>
      <c r="R17" s="120"/>
      <c r="S17" s="13">
        <f t="shared" si="4"/>
        <v>100</v>
      </c>
      <c r="T17" s="14" t="str">
        <f t="shared" si="0"/>
        <v>OK</v>
      </c>
      <c r="U17" s="197"/>
      <c r="V17" s="197"/>
      <c r="W17" s="197"/>
      <c r="X17" s="204"/>
      <c r="Y17" s="205"/>
      <c r="Z17" s="204"/>
      <c r="AA17" s="204"/>
      <c r="AB17" s="30"/>
      <c r="AC17" s="30"/>
      <c r="AD17" s="30"/>
      <c r="AE17" s="30"/>
      <c r="AF17" s="30"/>
      <c r="AG17" s="31"/>
      <c r="AH17" s="31"/>
      <c r="AI17" s="31"/>
      <c r="AJ17" s="31"/>
      <c r="AK17" s="31"/>
      <c r="AL17" s="31"/>
    </row>
    <row r="18" spans="1:38" ht="39.950000000000003" customHeight="1" x14ac:dyDescent="0.25">
      <c r="A18" s="306"/>
      <c r="B18" s="314"/>
      <c r="C18" s="77">
        <v>15</v>
      </c>
      <c r="D18" s="67" t="s">
        <v>555</v>
      </c>
      <c r="E18" s="68" t="s">
        <v>490</v>
      </c>
      <c r="F18" s="46" t="s">
        <v>472</v>
      </c>
      <c r="G18" s="54">
        <v>79588061</v>
      </c>
      <c r="H18" s="38" t="s">
        <v>597</v>
      </c>
      <c r="I18" s="54">
        <v>33903017</v>
      </c>
      <c r="J18" s="100">
        <v>677.7</v>
      </c>
      <c r="K18" s="8"/>
      <c r="L18" s="109">
        <f t="shared" si="1"/>
        <v>0</v>
      </c>
      <c r="M18" s="109">
        <f t="shared" si="2"/>
        <v>0</v>
      </c>
      <c r="N18" s="120"/>
      <c r="O18" s="119">
        <f t="shared" si="3"/>
        <v>0</v>
      </c>
      <c r="P18" s="120"/>
      <c r="Q18" s="120"/>
      <c r="R18" s="120"/>
      <c r="S18" s="13">
        <f t="shared" si="4"/>
        <v>0</v>
      </c>
      <c r="T18" s="14" t="str">
        <f t="shared" si="0"/>
        <v>OK</v>
      </c>
      <c r="U18" s="197"/>
      <c r="V18" s="197"/>
      <c r="W18" s="197"/>
      <c r="X18" s="204"/>
      <c r="Y18" s="205"/>
      <c r="Z18" s="204"/>
      <c r="AA18" s="204"/>
      <c r="AB18" s="30"/>
      <c r="AC18" s="30"/>
      <c r="AD18" s="30"/>
      <c r="AE18" s="30"/>
      <c r="AF18" s="30"/>
      <c r="AG18" s="31"/>
      <c r="AH18" s="31"/>
      <c r="AI18" s="31"/>
      <c r="AJ18" s="31"/>
      <c r="AK18" s="31"/>
      <c r="AL18" s="31"/>
    </row>
    <row r="19" spans="1:38" ht="39.950000000000003" customHeight="1" x14ac:dyDescent="0.25">
      <c r="A19" s="306"/>
      <c r="B19" s="308"/>
      <c r="C19" s="77">
        <v>16</v>
      </c>
      <c r="D19" s="67" t="s">
        <v>556</v>
      </c>
      <c r="E19" s="68" t="s">
        <v>491</v>
      </c>
      <c r="F19" s="46" t="s">
        <v>472</v>
      </c>
      <c r="G19" s="54">
        <v>79588061</v>
      </c>
      <c r="H19" s="38" t="s">
        <v>597</v>
      </c>
      <c r="I19" s="54" t="s">
        <v>15</v>
      </c>
      <c r="J19" s="100">
        <v>460.2</v>
      </c>
      <c r="K19" s="8"/>
      <c r="L19" s="109">
        <f t="shared" si="1"/>
        <v>0</v>
      </c>
      <c r="M19" s="109">
        <f t="shared" si="2"/>
        <v>0</v>
      </c>
      <c r="N19" s="120"/>
      <c r="O19" s="119">
        <f t="shared" si="3"/>
        <v>0</v>
      </c>
      <c r="P19" s="120"/>
      <c r="Q19" s="120"/>
      <c r="R19" s="120"/>
      <c r="S19" s="13">
        <f t="shared" si="4"/>
        <v>0</v>
      </c>
      <c r="T19" s="14" t="str">
        <f t="shared" si="0"/>
        <v>OK</v>
      </c>
      <c r="U19" s="197"/>
      <c r="V19" s="197"/>
      <c r="W19" s="197"/>
      <c r="X19" s="204"/>
      <c r="Y19" s="205"/>
      <c r="Z19" s="204"/>
      <c r="AA19" s="204"/>
      <c r="AB19" s="30"/>
      <c r="AC19" s="30"/>
      <c r="AD19" s="30"/>
      <c r="AE19" s="30"/>
      <c r="AF19" s="30"/>
      <c r="AG19" s="31"/>
      <c r="AH19" s="31"/>
      <c r="AI19" s="31"/>
      <c r="AJ19" s="31"/>
      <c r="AK19" s="31"/>
      <c r="AL19" s="31"/>
    </row>
    <row r="20" spans="1:38" ht="39.950000000000003" customHeight="1" x14ac:dyDescent="0.25">
      <c r="A20" s="80">
        <v>6</v>
      </c>
      <c r="B20" s="81" t="s">
        <v>470</v>
      </c>
      <c r="C20" s="82">
        <v>17</v>
      </c>
      <c r="D20" s="90" t="s">
        <v>557</v>
      </c>
      <c r="E20" s="91" t="s">
        <v>492</v>
      </c>
      <c r="F20" s="85" t="s">
        <v>472</v>
      </c>
      <c r="G20" s="97">
        <v>504220069</v>
      </c>
      <c r="H20" s="238" t="s">
        <v>597</v>
      </c>
      <c r="I20" s="97">
        <v>33903017</v>
      </c>
      <c r="J20" s="101">
        <v>621.25</v>
      </c>
      <c r="K20" s="8">
        <v>8</v>
      </c>
      <c r="L20" s="109">
        <f t="shared" si="1"/>
        <v>0</v>
      </c>
      <c r="M20" s="109">
        <f t="shared" si="2"/>
        <v>0</v>
      </c>
      <c r="N20" s="120"/>
      <c r="O20" s="119">
        <f t="shared" si="3"/>
        <v>2</v>
      </c>
      <c r="P20" s="120"/>
      <c r="Q20" s="120"/>
      <c r="R20" s="120"/>
      <c r="S20" s="13">
        <f t="shared" si="4"/>
        <v>8</v>
      </c>
      <c r="T20" s="14" t="str">
        <f t="shared" si="0"/>
        <v>OK</v>
      </c>
      <c r="U20" s="197"/>
      <c r="V20" s="197"/>
      <c r="W20" s="197"/>
      <c r="X20" s="204"/>
      <c r="Y20" s="205"/>
      <c r="Z20" s="204"/>
      <c r="AA20" s="204"/>
      <c r="AB20" s="30"/>
      <c r="AC20" s="30"/>
      <c r="AD20" s="30"/>
      <c r="AE20" s="30"/>
      <c r="AF20" s="30"/>
      <c r="AG20" s="31"/>
      <c r="AH20" s="31"/>
      <c r="AI20" s="31"/>
      <c r="AJ20" s="31"/>
      <c r="AK20" s="31"/>
      <c r="AL20" s="31"/>
    </row>
    <row r="21" spans="1:38" ht="39.950000000000003" customHeight="1" x14ac:dyDescent="0.25">
      <c r="A21" s="305">
        <v>9</v>
      </c>
      <c r="B21" s="307" t="s">
        <v>493</v>
      </c>
      <c r="C21" s="77">
        <v>26</v>
      </c>
      <c r="D21" s="78" t="s">
        <v>558</v>
      </c>
      <c r="E21" s="79" t="s">
        <v>494</v>
      </c>
      <c r="F21" s="46" t="s">
        <v>472</v>
      </c>
      <c r="G21" s="54" t="s">
        <v>596</v>
      </c>
      <c r="H21" s="38" t="s">
        <v>597</v>
      </c>
      <c r="I21" s="54">
        <v>33903017</v>
      </c>
      <c r="J21" s="100">
        <v>105</v>
      </c>
      <c r="K21" s="8">
        <v>40</v>
      </c>
      <c r="L21" s="109">
        <f t="shared" si="1"/>
        <v>10</v>
      </c>
      <c r="M21" s="109">
        <f t="shared" si="2"/>
        <v>10</v>
      </c>
      <c r="N21" s="120"/>
      <c r="O21" s="119">
        <f t="shared" si="3"/>
        <v>10</v>
      </c>
      <c r="P21" s="120"/>
      <c r="Q21" s="120"/>
      <c r="R21" s="120"/>
      <c r="S21" s="13">
        <f t="shared" si="4"/>
        <v>30</v>
      </c>
      <c r="T21" s="14" t="str">
        <f t="shared" si="0"/>
        <v>OK</v>
      </c>
      <c r="U21" s="197"/>
      <c r="V21" s="197"/>
      <c r="W21" s="198">
        <v>10</v>
      </c>
      <c r="X21" s="197"/>
      <c r="Y21" s="205"/>
      <c r="Z21" s="204"/>
      <c r="AA21" s="204"/>
      <c r="AB21" s="30"/>
      <c r="AC21" s="30"/>
      <c r="AD21" s="30"/>
      <c r="AE21" s="30"/>
      <c r="AF21" s="30"/>
      <c r="AG21" s="31"/>
      <c r="AH21" s="31"/>
      <c r="AI21" s="31"/>
      <c r="AJ21" s="31"/>
      <c r="AK21" s="31"/>
      <c r="AL21" s="31"/>
    </row>
    <row r="22" spans="1:38" ht="39.950000000000003" customHeight="1" x14ac:dyDescent="0.25">
      <c r="A22" s="306"/>
      <c r="B22" s="314"/>
      <c r="C22" s="77">
        <v>27</v>
      </c>
      <c r="D22" s="93" t="s">
        <v>559</v>
      </c>
      <c r="E22" s="94" t="s">
        <v>495</v>
      </c>
      <c r="F22" s="43" t="s">
        <v>472</v>
      </c>
      <c r="G22" s="54">
        <v>105392001</v>
      </c>
      <c r="H22" s="38" t="s">
        <v>597</v>
      </c>
      <c r="I22" s="54">
        <v>33903017</v>
      </c>
      <c r="J22" s="100">
        <v>450.09</v>
      </c>
      <c r="K22" s="8">
        <v>30</v>
      </c>
      <c r="L22" s="109">
        <f t="shared" si="1"/>
        <v>0</v>
      </c>
      <c r="M22" s="109">
        <f t="shared" si="2"/>
        <v>0</v>
      </c>
      <c r="N22" s="120"/>
      <c r="O22" s="119">
        <f t="shared" si="3"/>
        <v>7</v>
      </c>
      <c r="P22" s="120"/>
      <c r="Q22" s="120"/>
      <c r="R22" s="120"/>
      <c r="S22" s="13">
        <f t="shared" si="4"/>
        <v>30</v>
      </c>
      <c r="T22" s="14" t="str">
        <f t="shared" si="0"/>
        <v>OK</v>
      </c>
      <c r="U22" s="197"/>
      <c r="V22" s="197"/>
      <c r="W22" s="197"/>
      <c r="X22" s="204"/>
      <c r="Y22" s="205"/>
      <c r="Z22" s="204"/>
      <c r="AA22" s="204"/>
      <c r="AB22" s="30"/>
      <c r="AC22" s="30"/>
      <c r="AD22" s="30"/>
      <c r="AE22" s="30"/>
      <c r="AF22" s="30"/>
      <c r="AG22" s="31"/>
      <c r="AH22" s="31"/>
      <c r="AI22" s="31"/>
      <c r="AJ22" s="31"/>
      <c r="AK22" s="31"/>
      <c r="AL22" s="31"/>
    </row>
    <row r="23" spans="1:38" ht="39.950000000000003" customHeight="1" x14ac:dyDescent="0.25">
      <c r="A23" s="306"/>
      <c r="B23" s="308"/>
      <c r="C23" s="77">
        <v>28</v>
      </c>
      <c r="D23" s="67" t="s">
        <v>560</v>
      </c>
      <c r="E23" s="68" t="s">
        <v>496</v>
      </c>
      <c r="F23" s="43" t="s">
        <v>497</v>
      </c>
      <c r="G23" s="54">
        <v>105392001</v>
      </c>
      <c r="H23" s="38" t="s">
        <v>597</v>
      </c>
      <c r="I23" s="54">
        <v>33903017</v>
      </c>
      <c r="J23" s="100">
        <v>1371</v>
      </c>
      <c r="K23" s="8"/>
      <c r="L23" s="109">
        <f t="shared" si="1"/>
        <v>0</v>
      </c>
      <c r="M23" s="109">
        <f t="shared" si="2"/>
        <v>0</v>
      </c>
      <c r="N23" s="120"/>
      <c r="O23" s="119">
        <f t="shared" si="3"/>
        <v>0</v>
      </c>
      <c r="P23" s="120"/>
      <c r="Q23" s="120"/>
      <c r="R23" s="120"/>
      <c r="S23" s="13">
        <f t="shared" si="4"/>
        <v>0</v>
      </c>
      <c r="T23" s="14" t="str">
        <f t="shared" si="0"/>
        <v>OK</v>
      </c>
      <c r="U23" s="197"/>
      <c r="V23" s="197"/>
      <c r="W23" s="197"/>
      <c r="X23" s="204"/>
      <c r="Y23" s="205"/>
      <c r="Z23" s="204"/>
      <c r="AA23" s="204"/>
      <c r="AB23" s="30"/>
      <c r="AC23" s="30"/>
      <c r="AD23" s="30"/>
      <c r="AE23" s="30"/>
      <c r="AF23" s="30"/>
      <c r="AG23" s="31"/>
      <c r="AH23" s="31"/>
      <c r="AI23" s="31"/>
      <c r="AJ23" s="31"/>
      <c r="AK23" s="31"/>
      <c r="AL23" s="31"/>
    </row>
    <row r="24" spans="1:38" ht="39.950000000000003" customHeight="1" x14ac:dyDescent="0.25">
      <c r="A24" s="309">
        <v>10</v>
      </c>
      <c r="B24" s="311" t="s">
        <v>498</v>
      </c>
      <c r="C24" s="82">
        <v>29</v>
      </c>
      <c r="D24" s="83" t="s">
        <v>561</v>
      </c>
      <c r="E24" s="84" t="s">
        <v>499</v>
      </c>
      <c r="F24" s="85" t="s">
        <v>383</v>
      </c>
      <c r="G24" s="97" t="s">
        <v>598</v>
      </c>
      <c r="H24" s="238" t="s">
        <v>597</v>
      </c>
      <c r="I24" s="97">
        <v>33903029</v>
      </c>
      <c r="J24" s="101">
        <v>229.85</v>
      </c>
      <c r="K24" s="8">
        <v>15</v>
      </c>
      <c r="L24" s="109">
        <f t="shared" si="1"/>
        <v>6</v>
      </c>
      <c r="M24" s="109">
        <f t="shared" si="2"/>
        <v>6</v>
      </c>
      <c r="N24" s="120"/>
      <c r="O24" s="119">
        <f t="shared" si="3"/>
        <v>3</v>
      </c>
      <c r="P24" s="120"/>
      <c r="Q24" s="120"/>
      <c r="R24" s="120"/>
      <c r="S24" s="13">
        <f t="shared" si="4"/>
        <v>9</v>
      </c>
      <c r="T24" s="14" t="str">
        <f t="shared" si="0"/>
        <v>OK</v>
      </c>
      <c r="U24" s="197"/>
      <c r="V24" s="197"/>
      <c r="W24" s="197"/>
      <c r="X24" s="212">
        <v>6</v>
      </c>
      <c r="Y24" s="205"/>
      <c r="Z24" s="204"/>
      <c r="AA24" s="204"/>
      <c r="AB24" s="30"/>
      <c r="AC24" s="30"/>
      <c r="AD24" s="30"/>
      <c r="AE24" s="30"/>
      <c r="AF24" s="30"/>
      <c r="AG24" s="31"/>
      <c r="AH24" s="31"/>
      <c r="AI24" s="31"/>
      <c r="AJ24" s="31"/>
      <c r="AK24" s="31"/>
      <c r="AL24" s="31"/>
    </row>
    <row r="25" spans="1:38" ht="39.950000000000003" customHeight="1" x14ac:dyDescent="0.25">
      <c r="A25" s="310"/>
      <c r="B25" s="312"/>
      <c r="C25" s="82">
        <v>30</v>
      </c>
      <c r="D25" s="86" t="s">
        <v>562</v>
      </c>
      <c r="E25" s="87" t="s">
        <v>500</v>
      </c>
      <c r="F25" s="85" t="s">
        <v>383</v>
      </c>
      <c r="G25" s="97" t="s">
        <v>599</v>
      </c>
      <c r="H25" s="238" t="s">
        <v>597</v>
      </c>
      <c r="I25" s="97">
        <v>33903029</v>
      </c>
      <c r="J25" s="101">
        <v>471.08</v>
      </c>
      <c r="K25" s="8">
        <v>10</v>
      </c>
      <c r="L25" s="109">
        <f t="shared" si="1"/>
        <v>6</v>
      </c>
      <c r="M25" s="109">
        <f t="shared" si="2"/>
        <v>6</v>
      </c>
      <c r="N25" s="120"/>
      <c r="O25" s="119">
        <f t="shared" si="3"/>
        <v>2</v>
      </c>
      <c r="P25" s="120"/>
      <c r="Q25" s="120"/>
      <c r="R25" s="120"/>
      <c r="S25" s="13">
        <f t="shared" si="4"/>
        <v>4</v>
      </c>
      <c r="T25" s="14" t="str">
        <f t="shared" si="0"/>
        <v>OK</v>
      </c>
      <c r="U25" s="197"/>
      <c r="V25" s="197"/>
      <c r="W25" s="197"/>
      <c r="X25" s="212">
        <v>6</v>
      </c>
      <c r="Y25" s="205"/>
      <c r="Z25" s="204"/>
      <c r="AA25" s="204"/>
      <c r="AB25" s="30"/>
      <c r="AC25" s="30"/>
      <c r="AD25" s="30"/>
      <c r="AE25" s="30"/>
      <c r="AF25" s="30"/>
      <c r="AG25" s="31"/>
      <c r="AH25" s="31"/>
      <c r="AI25" s="31"/>
      <c r="AJ25" s="31"/>
      <c r="AK25" s="31"/>
      <c r="AL25" s="31"/>
    </row>
    <row r="26" spans="1:38" ht="39.950000000000003" customHeight="1" x14ac:dyDescent="0.25">
      <c r="A26" s="310"/>
      <c r="B26" s="313"/>
      <c r="C26" s="82">
        <v>31</v>
      </c>
      <c r="D26" s="89" t="s">
        <v>563</v>
      </c>
      <c r="E26" s="87" t="s">
        <v>501</v>
      </c>
      <c r="F26" s="85" t="s">
        <v>383</v>
      </c>
      <c r="G26" s="97" t="s">
        <v>599</v>
      </c>
      <c r="H26" s="238" t="s">
        <v>597</v>
      </c>
      <c r="I26" s="97">
        <v>33903029</v>
      </c>
      <c r="J26" s="101">
        <v>230.39</v>
      </c>
      <c r="K26" s="8"/>
      <c r="L26" s="109">
        <f t="shared" si="1"/>
        <v>0</v>
      </c>
      <c r="M26" s="109">
        <f t="shared" si="2"/>
        <v>0</v>
      </c>
      <c r="N26" s="120"/>
      <c r="O26" s="119">
        <f t="shared" si="3"/>
        <v>0</v>
      </c>
      <c r="P26" s="120"/>
      <c r="Q26" s="120"/>
      <c r="R26" s="120"/>
      <c r="S26" s="13">
        <f t="shared" si="4"/>
        <v>0</v>
      </c>
      <c r="T26" s="14" t="str">
        <f t="shared" si="0"/>
        <v>OK</v>
      </c>
      <c r="U26" s="197"/>
      <c r="V26" s="197"/>
      <c r="W26" s="197"/>
      <c r="X26" s="204"/>
      <c r="Y26" s="205"/>
      <c r="Z26" s="204"/>
      <c r="AA26" s="204"/>
      <c r="AB26" s="30"/>
      <c r="AC26" s="30"/>
      <c r="AD26" s="30"/>
      <c r="AE26" s="30"/>
      <c r="AF26" s="30"/>
      <c r="AG26" s="31"/>
      <c r="AH26" s="31"/>
      <c r="AI26" s="31"/>
      <c r="AJ26" s="31"/>
      <c r="AK26" s="31"/>
      <c r="AL26" s="31"/>
    </row>
    <row r="27" spans="1:38" ht="57.2" customHeight="1" x14ac:dyDescent="0.25">
      <c r="A27" s="305">
        <v>12</v>
      </c>
      <c r="B27" s="307" t="s">
        <v>467</v>
      </c>
      <c r="C27" s="77">
        <v>33</v>
      </c>
      <c r="D27" s="67" t="s">
        <v>564</v>
      </c>
      <c r="E27" s="68" t="s">
        <v>502</v>
      </c>
      <c r="F27" s="46" t="s">
        <v>503</v>
      </c>
      <c r="G27" s="54" t="s">
        <v>603</v>
      </c>
      <c r="H27" s="38" t="s">
        <v>597</v>
      </c>
      <c r="I27" s="54">
        <v>33903026</v>
      </c>
      <c r="J27" s="100">
        <v>43.53</v>
      </c>
      <c r="K27" s="8">
        <v>10</v>
      </c>
      <c r="L27" s="109">
        <f t="shared" si="1"/>
        <v>0</v>
      </c>
      <c r="M27" s="109">
        <f t="shared" si="2"/>
        <v>0</v>
      </c>
      <c r="N27" s="120"/>
      <c r="O27" s="119">
        <f t="shared" si="3"/>
        <v>2</v>
      </c>
      <c r="P27" s="120"/>
      <c r="Q27" s="120"/>
      <c r="R27" s="120"/>
      <c r="S27" s="13">
        <f t="shared" si="4"/>
        <v>10</v>
      </c>
      <c r="T27" s="14" t="str">
        <f t="shared" si="0"/>
        <v>OK</v>
      </c>
      <c r="U27" s="197"/>
      <c r="V27" s="197"/>
      <c r="W27" s="197"/>
      <c r="X27" s="205"/>
      <c r="Y27" s="204"/>
      <c r="Z27" s="204"/>
      <c r="AA27" s="204"/>
      <c r="AB27" s="30"/>
      <c r="AC27" s="30"/>
      <c r="AD27" s="30"/>
      <c r="AE27" s="30"/>
      <c r="AF27" s="30"/>
      <c r="AG27" s="31"/>
      <c r="AH27" s="31"/>
      <c r="AI27" s="31"/>
      <c r="AJ27" s="31"/>
      <c r="AK27" s="31"/>
      <c r="AL27" s="31"/>
    </row>
    <row r="28" spans="1:38" ht="57.2" customHeight="1" x14ac:dyDescent="0.25">
      <c r="A28" s="315"/>
      <c r="B28" s="314"/>
      <c r="C28" s="77">
        <v>34</v>
      </c>
      <c r="D28" s="67" t="s">
        <v>565</v>
      </c>
      <c r="E28" s="68" t="s">
        <v>504</v>
      </c>
      <c r="F28" s="46" t="s">
        <v>503</v>
      </c>
      <c r="G28" s="54" t="s">
        <v>603</v>
      </c>
      <c r="H28" s="38" t="s">
        <v>597</v>
      </c>
      <c r="I28" s="54">
        <v>33903026</v>
      </c>
      <c r="J28" s="100">
        <v>58.25</v>
      </c>
      <c r="K28" s="8"/>
      <c r="L28" s="109">
        <f t="shared" si="1"/>
        <v>0</v>
      </c>
      <c r="M28" s="109">
        <f t="shared" si="2"/>
        <v>0</v>
      </c>
      <c r="N28" s="120"/>
      <c r="O28" s="119">
        <f t="shared" si="3"/>
        <v>0</v>
      </c>
      <c r="P28" s="120"/>
      <c r="Q28" s="120"/>
      <c r="R28" s="120"/>
      <c r="S28" s="13">
        <f t="shared" si="4"/>
        <v>0</v>
      </c>
      <c r="T28" s="14" t="str">
        <f t="shared" si="0"/>
        <v>OK</v>
      </c>
      <c r="U28" s="197"/>
      <c r="V28" s="197"/>
      <c r="W28" s="197"/>
      <c r="X28" s="205"/>
      <c r="Y28" s="204"/>
      <c r="Z28" s="204"/>
      <c r="AA28" s="204"/>
      <c r="AB28" s="30"/>
      <c r="AC28" s="30"/>
      <c r="AD28" s="30"/>
      <c r="AE28" s="30"/>
      <c r="AF28" s="30"/>
      <c r="AG28" s="31"/>
      <c r="AH28" s="31"/>
      <c r="AI28" s="31"/>
      <c r="AJ28" s="31"/>
      <c r="AK28" s="31"/>
      <c r="AL28" s="31"/>
    </row>
    <row r="29" spans="1:38" ht="57.2" customHeight="1" x14ac:dyDescent="0.25">
      <c r="A29" s="315"/>
      <c r="B29" s="314"/>
      <c r="C29" s="77">
        <v>35</v>
      </c>
      <c r="D29" s="67" t="s">
        <v>566</v>
      </c>
      <c r="E29" s="68" t="s">
        <v>505</v>
      </c>
      <c r="F29" s="46" t="s">
        <v>503</v>
      </c>
      <c r="G29" s="54" t="s">
        <v>603</v>
      </c>
      <c r="H29" s="38" t="s">
        <v>597</v>
      </c>
      <c r="I29" s="54">
        <v>33903026</v>
      </c>
      <c r="J29" s="100">
        <v>308.75</v>
      </c>
      <c r="K29" s="8">
        <v>5</v>
      </c>
      <c r="L29" s="109">
        <f t="shared" si="1"/>
        <v>0</v>
      </c>
      <c r="M29" s="109">
        <f t="shared" si="2"/>
        <v>0</v>
      </c>
      <c r="N29" s="120"/>
      <c r="O29" s="119">
        <f t="shared" si="3"/>
        <v>1</v>
      </c>
      <c r="P29" s="120"/>
      <c r="Q29" s="120"/>
      <c r="R29" s="120"/>
      <c r="S29" s="13">
        <f t="shared" si="4"/>
        <v>5</v>
      </c>
      <c r="T29" s="14" t="str">
        <f t="shared" si="0"/>
        <v>OK</v>
      </c>
      <c r="U29" s="197"/>
      <c r="V29" s="197"/>
      <c r="W29" s="197"/>
      <c r="X29" s="205"/>
      <c r="Y29" s="204"/>
      <c r="Z29" s="204"/>
      <c r="AA29" s="204"/>
      <c r="AB29" s="30"/>
      <c r="AC29" s="30"/>
      <c r="AD29" s="30"/>
      <c r="AE29" s="30"/>
      <c r="AF29" s="30"/>
      <c r="AG29" s="31"/>
      <c r="AH29" s="31"/>
      <c r="AI29" s="31"/>
      <c r="AJ29" s="31"/>
      <c r="AK29" s="31"/>
      <c r="AL29" s="31"/>
    </row>
    <row r="30" spans="1:38" ht="69" customHeight="1" x14ac:dyDescent="0.25">
      <c r="A30" s="315"/>
      <c r="B30" s="314"/>
      <c r="C30" s="77">
        <v>36</v>
      </c>
      <c r="D30" s="67" t="s">
        <v>567</v>
      </c>
      <c r="E30" s="68" t="s">
        <v>506</v>
      </c>
      <c r="F30" s="46" t="s">
        <v>503</v>
      </c>
      <c r="G30" s="54" t="s">
        <v>603</v>
      </c>
      <c r="H30" s="38" t="s">
        <v>597</v>
      </c>
      <c r="I30" s="54">
        <v>33903026</v>
      </c>
      <c r="J30" s="100">
        <v>88.13</v>
      </c>
      <c r="K30" s="8">
        <v>15</v>
      </c>
      <c r="L30" s="109">
        <f t="shared" si="1"/>
        <v>0</v>
      </c>
      <c r="M30" s="109">
        <f t="shared" si="2"/>
        <v>0</v>
      </c>
      <c r="N30" s="120"/>
      <c r="O30" s="119">
        <f t="shared" si="3"/>
        <v>3</v>
      </c>
      <c r="P30" s="120"/>
      <c r="Q30" s="120"/>
      <c r="R30" s="120"/>
      <c r="S30" s="13">
        <f t="shared" si="4"/>
        <v>15</v>
      </c>
      <c r="T30" s="14" t="str">
        <f t="shared" si="0"/>
        <v>OK</v>
      </c>
      <c r="U30" s="197"/>
      <c r="V30" s="197"/>
      <c r="W30" s="197"/>
      <c r="X30" s="204"/>
      <c r="Y30" s="204"/>
      <c r="Z30" s="204"/>
      <c r="AA30" s="204"/>
      <c r="AB30" s="30"/>
      <c r="AC30" s="30"/>
      <c r="AD30" s="30"/>
      <c r="AE30" s="30"/>
      <c r="AF30" s="30"/>
      <c r="AG30" s="31"/>
      <c r="AH30" s="31"/>
      <c r="AI30" s="31"/>
      <c r="AJ30" s="31"/>
      <c r="AK30" s="31"/>
      <c r="AL30" s="31"/>
    </row>
    <row r="31" spans="1:38" ht="39.950000000000003" customHeight="1" x14ac:dyDescent="0.25">
      <c r="A31" s="315"/>
      <c r="B31" s="314"/>
      <c r="C31" s="77">
        <v>37</v>
      </c>
      <c r="D31" s="95" t="s">
        <v>568</v>
      </c>
      <c r="E31" s="94" t="s">
        <v>506</v>
      </c>
      <c r="F31" s="46" t="s">
        <v>503</v>
      </c>
      <c r="G31" s="54" t="s">
        <v>603</v>
      </c>
      <c r="H31" s="38" t="s">
        <v>597</v>
      </c>
      <c r="I31" s="54">
        <v>33903026</v>
      </c>
      <c r="J31" s="100">
        <v>333.27</v>
      </c>
      <c r="K31" s="8">
        <v>15</v>
      </c>
      <c r="L31" s="109">
        <f t="shared" si="1"/>
        <v>0</v>
      </c>
      <c r="M31" s="109">
        <f t="shared" si="2"/>
        <v>0</v>
      </c>
      <c r="N31" s="120"/>
      <c r="O31" s="119">
        <f t="shared" si="3"/>
        <v>3</v>
      </c>
      <c r="P31" s="120"/>
      <c r="Q31" s="120"/>
      <c r="R31" s="120"/>
      <c r="S31" s="13">
        <f t="shared" si="4"/>
        <v>15</v>
      </c>
      <c r="T31" s="14" t="str">
        <f t="shared" si="0"/>
        <v>OK</v>
      </c>
      <c r="U31" s="197"/>
      <c r="V31" s="197"/>
      <c r="W31" s="197"/>
      <c r="X31" s="204"/>
      <c r="Y31" s="204"/>
      <c r="Z31" s="204"/>
      <c r="AA31" s="204"/>
      <c r="AB31" s="30"/>
      <c r="AC31" s="30"/>
      <c r="AD31" s="30"/>
      <c r="AE31" s="30"/>
      <c r="AF31" s="30"/>
      <c r="AG31" s="31"/>
      <c r="AH31" s="31"/>
      <c r="AI31" s="31"/>
      <c r="AJ31" s="31"/>
      <c r="AK31" s="31"/>
      <c r="AL31" s="31"/>
    </row>
    <row r="32" spans="1:38" ht="39.950000000000003" customHeight="1" x14ac:dyDescent="0.25">
      <c r="A32" s="315"/>
      <c r="B32" s="314"/>
      <c r="C32" s="77">
        <v>38</v>
      </c>
      <c r="D32" s="95" t="s">
        <v>569</v>
      </c>
      <c r="E32" s="94" t="s">
        <v>507</v>
      </c>
      <c r="F32" s="46" t="s">
        <v>503</v>
      </c>
      <c r="G32" s="54" t="s">
        <v>603</v>
      </c>
      <c r="H32" s="38" t="s">
        <v>597</v>
      </c>
      <c r="I32" s="54">
        <v>33903026</v>
      </c>
      <c r="J32" s="100">
        <v>331.19</v>
      </c>
      <c r="K32" s="8"/>
      <c r="L32" s="109">
        <f t="shared" si="1"/>
        <v>0</v>
      </c>
      <c r="M32" s="109">
        <f t="shared" si="2"/>
        <v>0</v>
      </c>
      <c r="N32" s="120"/>
      <c r="O32" s="119">
        <f t="shared" si="3"/>
        <v>0</v>
      </c>
      <c r="P32" s="120"/>
      <c r="Q32" s="120"/>
      <c r="R32" s="120"/>
      <c r="S32" s="13">
        <f t="shared" si="4"/>
        <v>0</v>
      </c>
      <c r="T32" s="14" t="str">
        <f t="shared" si="0"/>
        <v>OK</v>
      </c>
      <c r="U32" s="197"/>
      <c r="V32" s="197"/>
      <c r="W32" s="197"/>
      <c r="X32" s="204"/>
      <c r="Y32" s="204"/>
      <c r="Z32" s="204"/>
      <c r="AA32" s="204"/>
      <c r="AB32" s="30"/>
      <c r="AC32" s="30"/>
      <c r="AD32" s="30"/>
      <c r="AE32" s="30"/>
      <c r="AF32" s="30"/>
      <c r="AG32" s="31"/>
      <c r="AH32" s="31"/>
      <c r="AI32" s="31"/>
      <c r="AJ32" s="31"/>
      <c r="AK32" s="31"/>
      <c r="AL32" s="31"/>
    </row>
    <row r="33" spans="1:38" ht="39.950000000000003" customHeight="1" x14ac:dyDescent="0.25">
      <c r="A33" s="315"/>
      <c r="B33" s="308"/>
      <c r="C33" s="77">
        <v>39</v>
      </c>
      <c r="D33" s="67" t="s">
        <v>570</v>
      </c>
      <c r="E33" s="68" t="s">
        <v>508</v>
      </c>
      <c r="F33" s="46" t="s">
        <v>503</v>
      </c>
      <c r="G33" s="54" t="s">
        <v>603</v>
      </c>
      <c r="H33" s="38" t="s">
        <v>597</v>
      </c>
      <c r="I33" s="54">
        <v>33903026</v>
      </c>
      <c r="J33" s="100">
        <v>549.65</v>
      </c>
      <c r="K33" s="8"/>
      <c r="L33" s="109">
        <f t="shared" si="1"/>
        <v>0</v>
      </c>
      <c r="M33" s="109">
        <f t="shared" si="2"/>
        <v>0</v>
      </c>
      <c r="N33" s="120"/>
      <c r="O33" s="119">
        <f t="shared" si="3"/>
        <v>0</v>
      </c>
      <c r="P33" s="120"/>
      <c r="Q33" s="120"/>
      <c r="R33" s="120"/>
      <c r="S33" s="13">
        <f t="shared" si="4"/>
        <v>0</v>
      </c>
      <c r="T33" s="14" t="str">
        <f t="shared" si="0"/>
        <v>OK</v>
      </c>
      <c r="U33" s="197"/>
      <c r="V33" s="197"/>
      <c r="W33" s="197"/>
      <c r="X33" s="204"/>
      <c r="Y33" s="204"/>
      <c r="Z33" s="204"/>
      <c r="AA33" s="204"/>
      <c r="AB33" s="30"/>
      <c r="AC33" s="30"/>
      <c r="AD33" s="30"/>
      <c r="AE33" s="30"/>
      <c r="AF33" s="30"/>
      <c r="AG33" s="31"/>
      <c r="AH33" s="31"/>
      <c r="AI33" s="31"/>
      <c r="AJ33" s="31"/>
      <c r="AK33" s="31"/>
      <c r="AL33" s="31"/>
    </row>
    <row r="34" spans="1:38" ht="39.950000000000003" customHeight="1" x14ac:dyDescent="0.25">
      <c r="A34" s="309">
        <v>18</v>
      </c>
      <c r="B34" s="311" t="s">
        <v>509</v>
      </c>
      <c r="C34" s="82">
        <v>59</v>
      </c>
      <c r="D34" s="90" t="s">
        <v>571</v>
      </c>
      <c r="E34" s="91" t="s">
        <v>510</v>
      </c>
      <c r="F34" s="85" t="s">
        <v>472</v>
      </c>
      <c r="G34" s="97" t="s">
        <v>604</v>
      </c>
      <c r="H34" s="238" t="s">
        <v>597</v>
      </c>
      <c r="I34" s="97">
        <v>33903017</v>
      </c>
      <c r="J34" s="101">
        <v>241.02</v>
      </c>
      <c r="K34" s="8">
        <v>25</v>
      </c>
      <c r="L34" s="109">
        <f t="shared" si="1"/>
        <v>5</v>
      </c>
      <c r="M34" s="109">
        <f t="shared" si="2"/>
        <v>5</v>
      </c>
      <c r="N34" s="120"/>
      <c r="O34" s="119">
        <f t="shared" si="3"/>
        <v>6</v>
      </c>
      <c r="P34" s="120"/>
      <c r="Q34" s="120"/>
      <c r="R34" s="120"/>
      <c r="S34" s="13">
        <f t="shared" si="4"/>
        <v>20</v>
      </c>
      <c r="T34" s="14" t="str">
        <f t="shared" si="0"/>
        <v>OK</v>
      </c>
      <c r="U34" s="197"/>
      <c r="V34" s="197"/>
      <c r="W34" s="197"/>
      <c r="X34" s="204"/>
      <c r="Y34" s="212">
        <v>5</v>
      </c>
      <c r="Z34" s="204"/>
      <c r="AA34" s="204"/>
      <c r="AB34" s="30"/>
      <c r="AC34" s="30"/>
      <c r="AD34" s="30"/>
      <c r="AE34" s="30"/>
      <c r="AF34" s="30"/>
      <c r="AG34" s="31"/>
      <c r="AH34" s="31"/>
      <c r="AI34" s="31"/>
      <c r="AJ34" s="31"/>
      <c r="AK34" s="31"/>
      <c r="AL34" s="31"/>
    </row>
    <row r="35" spans="1:38" ht="39.950000000000003" customHeight="1" x14ac:dyDescent="0.25">
      <c r="A35" s="310"/>
      <c r="B35" s="312"/>
      <c r="C35" s="82">
        <v>60</v>
      </c>
      <c r="D35" s="90" t="s">
        <v>572</v>
      </c>
      <c r="E35" s="91" t="s">
        <v>730</v>
      </c>
      <c r="F35" s="85" t="s">
        <v>472</v>
      </c>
      <c r="G35" s="97" t="s">
        <v>605</v>
      </c>
      <c r="H35" s="238" t="s">
        <v>597</v>
      </c>
      <c r="I35" s="97">
        <v>33903017</v>
      </c>
      <c r="J35" s="101">
        <v>285.95999999999998</v>
      </c>
      <c r="K35" s="8"/>
      <c r="L35" s="109">
        <f t="shared" si="1"/>
        <v>0</v>
      </c>
      <c r="M35" s="109">
        <f t="shared" si="2"/>
        <v>0</v>
      </c>
      <c r="N35" s="120"/>
      <c r="O35" s="119">
        <f t="shared" si="3"/>
        <v>0</v>
      </c>
      <c r="P35" s="120"/>
      <c r="Q35" s="120"/>
      <c r="R35" s="120"/>
      <c r="S35" s="13">
        <f t="shared" si="4"/>
        <v>0</v>
      </c>
      <c r="T35" s="14" t="str">
        <f t="shared" si="0"/>
        <v>OK</v>
      </c>
      <c r="U35" s="197"/>
      <c r="V35" s="197"/>
      <c r="W35" s="197"/>
      <c r="X35" s="204"/>
      <c r="Y35" s="204"/>
      <c r="Z35" s="204"/>
      <c r="AA35" s="204"/>
      <c r="AB35" s="30"/>
      <c r="AC35" s="30"/>
      <c r="AD35" s="30"/>
      <c r="AE35" s="30"/>
      <c r="AF35" s="30"/>
      <c r="AG35" s="31"/>
      <c r="AH35" s="31"/>
      <c r="AI35" s="31"/>
      <c r="AJ35" s="31"/>
      <c r="AK35" s="31"/>
      <c r="AL35" s="31"/>
    </row>
    <row r="36" spans="1:38" ht="39.950000000000003" customHeight="1" x14ac:dyDescent="0.25">
      <c r="A36" s="310"/>
      <c r="B36" s="312"/>
      <c r="C36" s="82">
        <v>61</v>
      </c>
      <c r="D36" s="90" t="s">
        <v>573</v>
      </c>
      <c r="E36" s="91" t="s">
        <v>512</v>
      </c>
      <c r="F36" s="85" t="s">
        <v>472</v>
      </c>
      <c r="G36" s="97" t="s">
        <v>605</v>
      </c>
      <c r="H36" s="238" t="s">
        <v>597</v>
      </c>
      <c r="I36" s="97">
        <v>33903017</v>
      </c>
      <c r="J36" s="101">
        <v>652.70000000000005</v>
      </c>
      <c r="K36" s="8">
        <v>12</v>
      </c>
      <c r="L36" s="109">
        <f t="shared" si="1"/>
        <v>0</v>
      </c>
      <c r="M36" s="109">
        <f t="shared" si="2"/>
        <v>0</v>
      </c>
      <c r="N36" s="120"/>
      <c r="O36" s="119">
        <f t="shared" si="3"/>
        <v>3</v>
      </c>
      <c r="P36" s="120"/>
      <c r="Q36" s="120"/>
      <c r="R36" s="120"/>
      <c r="S36" s="13">
        <f t="shared" si="4"/>
        <v>12</v>
      </c>
      <c r="T36" s="14" t="str">
        <f t="shared" si="0"/>
        <v>OK</v>
      </c>
      <c r="U36" s="197"/>
      <c r="V36" s="197"/>
      <c r="W36" s="197"/>
      <c r="X36" s="204"/>
      <c r="Y36" s="204"/>
      <c r="Z36" s="204"/>
      <c r="AA36" s="204"/>
      <c r="AB36" s="30"/>
      <c r="AC36" s="30"/>
      <c r="AD36" s="30"/>
      <c r="AE36" s="30"/>
      <c r="AF36" s="30"/>
      <c r="AG36" s="31"/>
      <c r="AH36" s="31"/>
      <c r="AI36" s="31"/>
      <c r="AJ36" s="31"/>
      <c r="AK36" s="31"/>
      <c r="AL36" s="31"/>
    </row>
    <row r="37" spans="1:38" ht="39.950000000000003" customHeight="1" x14ac:dyDescent="0.25">
      <c r="A37" s="310"/>
      <c r="B37" s="312"/>
      <c r="C37" s="82">
        <v>62</v>
      </c>
      <c r="D37" s="92" t="s">
        <v>574</v>
      </c>
      <c r="E37" s="91" t="s">
        <v>513</v>
      </c>
      <c r="F37" s="85" t="s">
        <v>472</v>
      </c>
      <c r="G37" s="97" t="s">
        <v>605</v>
      </c>
      <c r="H37" s="238" t="s">
        <v>597</v>
      </c>
      <c r="I37" s="97">
        <v>33903017</v>
      </c>
      <c r="J37" s="101">
        <v>646.72</v>
      </c>
      <c r="K37" s="8"/>
      <c r="L37" s="109">
        <f t="shared" si="1"/>
        <v>0</v>
      </c>
      <c r="M37" s="109">
        <f t="shared" si="2"/>
        <v>0</v>
      </c>
      <c r="N37" s="120"/>
      <c r="O37" s="119">
        <f t="shared" si="3"/>
        <v>0</v>
      </c>
      <c r="P37" s="120"/>
      <c r="Q37" s="120"/>
      <c r="R37" s="120"/>
      <c r="S37" s="13">
        <f t="shared" si="4"/>
        <v>0</v>
      </c>
      <c r="T37" s="14" t="str">
        <f t="shared" si="0"/>
        <v>OK</v>
      </c>
      <c r="U37" s="197"/>
      <c r="V37" s="197"/>
      <c r="W37" s="197"/>
      <c r="X37" s="204"/>
      <c r="Y37" s="204"/>
      <c r="Z37" s="204"/>
      <c r="AA37" s="204"/>
      <c r="AB37" s="30"/>
      <c r="AC37" s="30"/>
      <c r="AD37" s="30"/>
      <c r="AE37" s="30"/>
      <c r="AF37" s="30"/>
      <c r="AG37" s="31"/>
      <c r="AH37" s="31"/>
      <c r="AI37" s="31"/>
      <c r="AJ37" s="31"/>
      <c r="AK37" s="31"/>
      <c r="AL37" s="31"/>
    </row>
    <row r="38" spans="1:38" ht="39.950000000000003" customHeight="1" x14ac:dyDescent="0.25">
      <c r="A38" s="310"/>
      <c r="B38" s="312"/>
      <c r="C38" s="82">
        <v>63</v>
      </c>
      <c r="D38" s="89" t="s">
        <v>575</v>
      </c>
      <c r="E38" s="87" t="s">
        <v>514</v>
      </c>
      <c r="F38" s="85" t="s">
        <v>472</v>
      </c>
      <c r="G38" s="97" t="s">
        <v>605</v>
      </c>
      <c r="H38" s="238" t="s">
        <v>597</v>
      </c>
      <c r="I38" s="97">
        <v>33903017</v>
      </c>
      <c r="J38" s="101">
        <v>1144.82</v>
      </c>
      <c r="K38" s="8">
        <v>10</v>
      </c>
      <c r="L38" s="109">
        <f t="shared" si="1"/>
        <v>3</v>
      </c>
      <c r="M38" s="109">
        <f t="shared" si="2"/>
        <v>3</v>
      </c>
      <c r="N38" s="120"/>
      <c r="O38" s="119">
        <f t="shared" si="3"/>
        <v>2</v>
      </c>
      <c r="P38" s="120"/>
      <c r="Q38" s="120"/>
      <c r="R38" s="120"/>
      <c r="S38" s="13">
        <f>K38+N38+P38+Q38-M38</f>
        <v>7</v>
      </c>
      <c r="T38" s="14" t="str">
        <f t="shared" si="0"/>
        <v>OK</v>
      </c>
      <c r="U38" s="197"/>
      <c r="V38" s="197"/>
      <c r="W38" s="197"/>
      <c r="X38" s="204"/>
      <c r="Y38" s="212">
        <v>3</v>
      </c>
      <c r="Z38" s="205"/>
      <c r="AA38" s="204"/>
      <c r="AB38" s="30"/>
      <c r="AC38" s="30"/>
      <c r="AD38" s="30"/>
      <c r="AE38" s="30"/>
      <c r="AF38" s="30"/>
      <c r="AG38" s="31"/>
      <c r="AH38" s="31"/>
      <c r="AI38" s="31"/>
      <c r="AJ38" s="31"/>
      <c r="AK38" s="31"/>
      <c r="AL38" s="31"/>
    </row>
    <row r="39" spans="1:38" ht="39.950000000000003" customHeight="1" x14ac:dyDescent="0.25">
      <c r="A39" s="310"/>
      <c r="B39" s="312"/>
      <c r="C39" s="82">
        <v>64</v>
      </c>
      <c r="D39" s="90" t="s">
        <v>576</v>
      </c>
      <c r="E39" s="91" t="s">
        <v>515</v>
      </c>
      <c r="F39" s="85" t="s">
        <v>472</v>
      </c>
      <c r="G39" s="97" t="s">
        <v>606</v>
      </c>
      <c r="H39" s="238" t="s">
        <v>597</v>
      </c>
      <c r="I39" s="97">
        <v>33903017</v>
      </c>
      <c r="J39" s="101">
        <v>2771.79</v>
      </c>
      <c r="K39" s="8">
        <v>2</v>
      </c>
      <c r="L39" s="109">
        <f t="shared" si="1"/>
        <v>0</v>
      </c>
      <c r="M39" s="109">
        <f t="shared" si="2"/>
        <v>0</v>
      </c>
      <c r="N39" s="120"/>
      <c r="O39" s="119">
        <f t="shared" si="3"/>
        <v>0</v>
      </c>
      <c r="P39" s="120"/>
      <c r="Q39" s="120"/>
      <c r="R39" s="120"/>
      <c r="S39" s="13">
        <f t="shared" si="4"/>
        <v>2</v>
      </c>
      <c r="T39" s="14" t="str">
        <f t="shared" si="0"/>
        <v>OK</v>
      </c>
      <c r="U39" s="197"/>
      <c r="V39" s="197"/>
      <c r="W39" s="197"/>
      <c r="X39" s="204"/>
      <c r="Y39" s="204"/>
      <c r="Z39" s="205"/>
      <c r="AA39" s="204"/>
      <c r="AB39" s="30"/>
      <c r="AC39" s="30"/>
      <c r="AD39" s="30"/>
      <c r="AE39" s="30"/>
      <c r="AF39" s="30"/>
      <c r="AG39" s="31"/>
      <c r="AH39" s="31"/>
      <c r="AI39" s="31"/>
      <c r="AJ39" s="31"/>
      <c r="AK39" s="31"/>
      <c r="AL39" s="31"/>
    </row>
    <row r="40" spans="1:38" ht="39.950000000000003" customHeight="1" x14ac:dyDescent="0.25">
      <c r="A40" s="310"/>
      <c r="B40" s="313"/>
      <c r="C40" s="82">
        <v>65</v>
      </c>
      <c r="D40" s="90" t="s">
        <v>577</v>
      </c>
      <c r="E40" s="91" t="s">
        <v>516</v>
      </c>
      <c r="F40" s="85" t="s">
        <v>472</v>
      </c>
      <c r="G40" s="97" t="s">
        <v>607</v>
      </c>
      <c r="H40" s="238" t="s">
        <v>597</v>
      </c>
      <c r="I40" s="97">
        <v>33903017</v>
      </c>
      <c r="J40" s="101">
        <v>1058.8599999999999</v>
      </c>
      <c r="K40" s="8">
        <v>0</v>
      </c>
      <c r="L40" s="109">
        <f t="shared" si="1"/>
        <v>0</v>
      </c>
      <c r="M40" s="109">
        <f t="shared" si="2"/>
        <v>0</v>
      </c>
      <c r="N40" s="120"/>
      <c r="O40" s="119">
        <f t="shared" si="3"/>
        <v>0</v>
      </c>
      <c r="P40" s="120"/>
      <c r="Q40" s="120"/>
      <c r="R40" s="120"/>
      <c r="S40" s="13">
        <f t="shared" si="4"/>
        <v>0</v>
      </c>
      <c r="T40" s="14" t="str">
        <f t="shared" si="0"/>
        <v>OK</v>
      </c>
      <c r="U40" s="197"/>
      <c r="V40" s="197"/>
      <c r="W40" s="197"/>
      <c r="X40" s="204"/>
      <c r="Y40" s="204"/>
      <c r="Z40" s="205"/>
      <c r="AA40" s="204"/>
      <c r="AB40" s="30"/>
      <c r="AC40" s="30"/>
      <c r="AD40" s="30"/>
      <c r="AE40" s="30"/>
      <c r="AF40" s="30"/>
      <c r="AG40" s="31"/>
      <c r="AH40" s="31"/>
      <c r="AI40" s="31"/>
      <c r="AJ40" s="31"/>
      <c r="AK40" s="31"/>
      <c r="AL40" s="31"/>
    </row>
    <row r="41" spans="1:38" ht="39.950000000000003" customHeight="1" x14ac:dyDescent="0.25">
      <c r="A41" s="75">
        <v>21</v>
      </c>
      <c r="B41" s="76" t="s">
        <v>517</v>
      </c>
      <c r="C41" s="77">
        <v>68</v>
      </c>
      <c r="D41" s="95" t="s">
        <v>578</v>
      </c>
      <c r="E41" s="94" t="s">
        <v>518</v>
      </c>
      <c r="F41" s="46" t="s">
        <v>519</v>
      </c>
      <c r="G41" s="54" t="s">
        <v>608</v>
      </c>
      <c r="H41" s="38" t="s">
        <v>597</v>
      </c>
      <c r="I41" s="54">
        <v>33903016</v>
      </c>
      <c r="J41" s="100">
        <v>56.81</v>
      </c>
      <c r="K41" s="8"/>
      <c r="L41" s="109">
        <f t="shared" si="1"/>
        <v>0</v>
      </c>
      <c r="M41" s="109">
        <f t="shared" si="2"/>
        <v>0</v>
      </c>
      <c r="N41" s="120"/>
      <c r="O41" s="119">
        <f t="shared" si="3"/>
        <v>0</v>
      </c>
      <c r="P41" s="120"/>
      <c r="Q41" s="120"/>
      <c r="R41" s="120"/>
      <c r="S41" s="13">
        <f t="shared" si="4"/>
        <v>0</v>
      </c>
      <c r="T41" s="14" t="str">
        <f t="shared" si="0"/>
        <v>OK</v>
      </c>
      <c r="U41" s="197"/>
      <c r="V41" s="197"/>
      <c r="W41" s="197"/>
      <c r="X41" s="204"/>
      <c r="Y41" s="204"/>
      <c r="Z41" s="205"/>
      <c r="AA41" s="204"/>
      <c r="AB41" s="30"/>
      <c r="AC41" s="30"/>
      <c r="AD41" s="30"/>
      <c r="AE41" s="30"/>
      <c r="AF41" s="30"/>
      <c r="AG41" s="31"/>
      <c r="AH41" s="31"/>
      <c r="AI41" s="31"/>
      <c r="AJ41" s="31"/>
      <c r="AK41" s="31"/>
      <c r="AL41" s="31"/>
    </row>
    <row r="42" spans="1:38" ht="39.950000000000003" customHeight="1" x14ac:dyDescent="0.25">
      <c r="A42" s="309">
        <v>23</v>
      </c>
      <c r="B42" s="311" t="s">
        <v>520</v>
      </c>
      <c r="C42" s="82">
        <v>75</v>
      </c>
      <c r="D42" s="83" t="s">
        <v>579</v>
      </c>
      <c r="E42" s="84" t="s">
        <v>521</v>
      </c>
      <c r="F42" s="85" t="s">
        <v>522</v>
      </c>
      <c r="G42" s="97" t="s">
        <v>609</v>
      </c>
      <c r="H42" s="238" t="s">
        <v>597</v>
      </c>
      <c r="I42" s="97">
        <v>33903017</v>
      </c>
      <c r="J42" s="101">
        <v>13.87</v>
      </c>
      <c r="K42" s="8">
        <v>1</v>
      </c>
      <c r="L42" s="109">
        <f t="shared" si="1"/>
        <v>1</v>
      </c>
      <c r="M42" s="109">
        <f t="shared" si="2"/>
        <v>1</v>
      </c>
      <c r="N42" s="120"/>
      <c r="O42" s="119">
        <f t="shared" si="3"/>
        <v>0</v>
      </c>
      <c r="P42" s="120"/>
      <c r="Q42" s="120"/>
      <c r="R42" s="120"/>
      <c r="S42" s="13">
        <f t="shared" si="4"/>
        <v>0</v>
      </c>
      <c r="T42" s="14" t="str">
        <f t="shared" si="0"/>
        <v>OK</v>
      </c>
      <c r="U42" s="197"/>
      <c r="V42" s="197"/>
      <c r="W42" s="197"/>
      <c r="X42" s="204"/>
      <c r="Y42" s="204"/>
      <c r="Z42" s="212">
        <v>1</v>
      </c>
      <c r="AA42" s="204"/>
      <c r="AB42" s="30"/>
      <c r="AC42" s="30"/>
      <c r="AD42" s="30"/>
      <c r="AE42" s="30"/>
      <c r="AF42" s="30"/>
      <c r="AG42" s="31"/>
      <c r="AH42" s="31"/>
      <c r="AI42" s="31"/>
      <c r="AJ42" s="31"/>
      <c r="AK42" s="31"/>
      <c r="AL42" s="31"/>
    </row>
    <row r="43" spans="1:38" ht="39.950000000000003" customHeight="1" x14ac:dyDescent="0.25">
      <c r="A43" s="310"/>
      <c r="B43" s="312"/>
      <c r="C43" s="82">
        <v>76</v>
      </c>
      <c r="D43" s="83" t="s">
        <v>580</v>
      </c>
      <c r="E43" s="84" t="s">
        <v>523</v>
      </c>
      <c r="F43" s="85" t="s">
        <v>524</v>
      </c>
      <c r="G43" s="97">
        <v>3816046</v>
      </c>
      <c r="H43" s="238" t="s">
        <v>597</v>
      </c>
      <c r="I43" s="97">
        <v>33903016</v>
      </c>
      <c r="J43" s="101">
        <v>24.91</v>
      </c>
      <c r="K43" s="8"/>
      <c r="L43" s="109">
        <f t="shared" si="1"/>
        <v>0</v>
      </c>
      <c r="M43" s="109">
        <f t="shared" si="2"/>
        <v>0</v>
      </c>
      <c r="N43" s="120"/>
      <c r="O43" s="119">
        <f t="shared" si="3"/>
        <v>0</v>
      </c>
      <c r="P43" s="120"/>
      <c r="Q43" s="120"/>
      <c r="R43" s="120"/>
      <c r="S43" s="13">
        <f t="shared" si="4"/>
        <v>0</v>
      </c>
      <c r="T43" s="14" t="str">
        <f t="shared" si="0"/>
        <v>OK</v>
      </c>
      <c r="U43" s="197"/>
      <c r="V43" s="197"/>
      <c r="W43" s="197"/>
      <c r="X43" s="204"/>
      <c r="Y43" s="204"/>
      <c r="Z43" s="205"/>
      <c r="AA43" s="204"/>
      <c r="AB43" s="30"/>
      <c r="AC43" s="30"/>
      <c r="AD43" s="30"/>
      <c r="AE43" s="30"/>
      <c r="AF43" s="30"/>
      <c r="AG43" s="31"/>
      <c r="AH43" s="31"/>
      <c r="AI43" s="31"/>
      <c r="AJ43" s="31"/>
      <c r="AK43" s="31"/>
      <c r="AL43" s="31"/>
    </row>
    <row r="44" spans="1:38" ht="39.950000000000003" customHeight="1" x14ac:dyDescent="0.25">
      <c r="A44" s="310"/>
      <c r="B44" s="313"/>
      <c r="C44" s="82">
        <v>77</v>
      </c>
      <c r="D44" s="83" t="s">
        <v>581</v>
      </c>
      <c r="E44" s="84" t="s">
        <v>523</v>
      </c>
      <c r="F44" s="85" t="s">
        <v>525</v>
      </c>
      <c r="G44" s="97">
        <v>36021004</v>
      </c>
      <c r="H44" s="238" t="s">
        <v>597</v>
      </c>
      <c r="I44" s="97">
        <v>33903011</v>
      </c>
      <c r="J44" s="101">
        <v>27.94</v>
      </c>
      <c r="K44" s="8">
        <v>1</v>
      </c>
      <c r="L44" s="109">
        <f t="shared" si="1"/>
        <v>1</v>
      </c>
      <c r="M44" s="109">
        <f t="shared" si="2"/>
        <v>1</v>
      </c>
      <c r="N44" s="120"/>
      <c r="O44" s="119">
        <f t="shared" si="3"/>
        <v>0</v>
      </c>
      <c r="P44" s="120"/>
      <c r="Q44" s="120"/>
      <c r="R44" s="120"/>
      <c r="S44" s="13">
        <f t="shared" si="4"/>
        <v>0</v>
      </c>
      <c r="T44" s="14" t="str">
        <f t="shared" si="0"/>
        <v>OK</v>
      </c>
      <c r="U44" s="197"/>
      <c r="V44" s="197"/>
      <c r="W44" s="197"/>
      <c r="X44" s="204"/>
      <c r="Y44" s="204"/>
      <c r="Z44" s="212">
        <v>1</v>
      </c>
      <c r="AA44" s="204"/>
      <c r="AB44" s="30"/>
      <c r="AC44" s="30"/>
      <c r="AD44" s="30"/>
      <c r="AE44" s="30"/>
      <c r="AF44" s="30"/>
      <c r="AG44" s="31"/>
      <c r="AH44" s="31"/>
      <c r="AI44" s="31"/>
      <c r="AJ44" s="31"/>
      <c r="AK44" s="31"/>
      <c r="AL44" s="31"/>
    </row>
    <row r="45" spans="1:38" ht="39.950000000000003" customHeight="1" x14ac:dyDescent="0.25">
      <c r="A45" s="75">
        <v>24</v>
      </c>
      <c r="B45" s="76" t="s">
        <v>526</v>
      </c>
      <c r="C45" s="77">
        <v>78</v>
      </c>
      <c r="D45" s="96" t="s">
        <v>582</v>
      </c>
      <c r="E45" s="68" t="s">
        <v>527</v>
      </c>
      <c r="F45" s="46" t="s">
        <v>522</v>
      </c>
      <c r="G45" s="54" t="s">
        <v>610</v>
      </c>
      <c r="H45" s="38" t="s">
        <v>597</v>
      </c>
      <c r="I45" s="54">
        <v>33903017</v>
      </c>
      <c r="J45" s="100">
        <v>250</v>
      </c>
      <c r="K45" s="8"/>
      <c r="L45" s="109">
        <f t="shared" si="1"/>
        <v>0</v>
      </c>
      <c r="M45" s="109">
        <f t="shared" si="2"/>
        <v>0</v>
      </c>
      <c r="N45" s="120"/>
      <c r="O45" s="119">
        <f t="shared" si="3"/>
        <v>0</v>
      </c>
      <c r="P45" s="120"/>
      <c r="Q45" s="120"/>
      <c r="R45" s="120"/>
      <c r="S45" s="13">
        <f t="shared" si="4"/>
        <v>0</v>
      </c>
      <c r="T45" s="14" t="str">
        <f t="shared" si="0"/>
        <v>OK</v>
      </c>
      <c r="U45" s="197"/>
      <c r="V45" s="197"/>
      <c r="W45" s="197"/>
      <c r="X45" s="204"/>
      <c r="Y45" s="204"/>
      <c r="Z45" s="205"/>
      <c r="AA45" s="204"/>
      <c r="AB45" s="30"/>
      <c r="AC45" s="30"/>
      <c r="AD45" s="30"/>
      <c r="AE45" s="30"/>
      <c r="AF45" s="30"/>
      <c r="AG45" s="31"/>
      <c r="AH45" s="31"/>
      <c r="AI45" s="31"/>
      <c r="AJ45" s="31"/>
      <c r="AK45" s="31"/>
      <c r="AL45" s="31"/>
    </row>
    <row r="46" spans="1:38" ht="39.950000000000003" customHeight="1" x14ac:dyDescent="0.25">
      <c r="A46" s="309">
        <v>30</v>
      </c>
      <c r="B46" s="311" t="s">
        <v>528</v>
      </c>
      <c r="C46" s="82">
        <v>84</v>
      </c>
      <c r="D46" s="92" t="s">
        <v>583</v>
      </c>
      <c r="E46" s="91" t="s">
        <v>529</v>
      </c>
      <c r="F46" s="85" t="s">
        <v>530</v>
      </c>
      <c r="G46" s="97" t="s">
        <v>611</v>
      </c>
      <c r="H46" s="238" t="s">
        <v>597</v>
      </c>
      <c r="I46" s="97">
        <v>33903017</v>
      </c>
      <c r="J46" s="101">
        <v>1357.6</v>
      </c>
      <c r="K46" s="8"/>
      <c r="L46" s="109">
        <f t="shared" si="1"/>
        <v>0</v>
      </c>
      <c r="M46" s="109">
        <f t="shared" si="2"/>
        <v>0</v>
      </c>
      <c r="N46" s="120"/>
      <c r="O46" s="119">
        <f t="shared" si="3"/>
        <v>0</v>
      </c>
      <c r="P46" s="120"/>
      <c r="Q46" s="120"/>
      <c r="R46" s="120"/>
      <c r="S46" s="13">
        <f t="shared" si="4"/>
        <v>0</v>
      </c>
      <c r="T46" s="14" t="str">
        <f t="shared" si="0"/>
        <v>OK</v>
      </c>
      <c r="U46" s="197"/>
      <c r="V46" s="197"/>
      <c r="W46" s="197"/>
      <c r="X46" s="204"/>
      <c r="Y46" s="204"/>
      <c r="Z46" s="205"/>
      <c r="AA46" s="204"/>
      <c r="AB46" s="30"/>
      <c r="AC46" s="30"/>
      <c r="AD46" s="30"/>
      <c r="AE46" s="30"/>
      <c r="AF46" s="30"/>
      <c r="AG46" s="31"/>
      <c r="AH46" s="31"/>
      <c r="AI46" s="31"/>
      <c r="AJ46" s="31"/>
      <c r="AK46" s="31"/>
      <c r="AL46" s="31"/>
    </row>
    <row r="47" spans="1:38" ht="39.950000000000003" customHeight="1" x14ac:dyDescent="0.25">
      <c r="A47" s="310"/>
      <c r="B47" s="312"/>
      <c r="C47" s="82">
        <v>85</v>
      </c>
      <c r="D47" s="92" t="s">
        <v>584</v>
      </c>
      <c r="E47" s="91" t="s">
        <v>529</v>
      </c>
      <c r="F47" s="85" t="s">
        <v>530</v>
      </c>
      <c r="G47" s="97" t="s">
        <v>611</v>
      </c>
      <c r="H47" s="238" t="s">
        <v>597</v>
      </c>
      <c r="I47" s="97">
        <v>33903017</v>
      </c>
      <c r="J47" s="101">
        <v>1413.46</v>
      </c>
      <c r="K47" s="8"/>
      <c r="L47" s="109">
        <f t="shared" si="1"/>
        <v>0</v>
      </c>
      <c r="M47" s="109">
        <f t="shared" si="2"/>
        <v>0</v>
      </c>
      <c r="N47" s="120"/>
      <c r="O47" s="119">
        <f t="shared" si="3"/>
        <v>0</v>
      </c>
      <c r="P47" s="120"/>
      <c r="Q47" s="120"/>
      <c r="R47" s="120"/>
      <c r="S47" s="13">
        <f t="shared" si="4"/>
        <v>0</v>
      </c>
      <c r="T47" s="14" t="str">
        <f t="shared" si="0"/>
        <v>OK</v>
      </c>
      <c r="U47" s="197"/>
      <c r="V47" s="197"/>
      <c r="W47" s="197"/>
      <c r="X47" s="204"/>
      <c r="Y47" s="204"/>
      <c r="Z47" s="205"/>
      <c r="AA47" s="204"/>
      <c r="AB47" s="30"/>
      <c r="AC47" s="30"/>
      <c r="AD47" s="30"/>
      <c r="AE47" s="30"/>
      <c r="AF47" s="30"/>
      <c r="AG47" s="31"/>
      <c r="AH47" s="31"/>
      <c r="AI47" s="31"/>
      <c r="AJ47" s="31"/>
      <c r="AK47" s="31"/>
      <c r="AL47" s="31"/>
    </row>
    <row r="48" spans="1:38" ht="39.950000000000003" customHeight="1" x14ac:dyDescent="0.25">
      <c r="A48" s="310"/>
      <c r="B48" s="312"/>
      <c r="C48" s="82">
        <v>86</v>
      </c>
      <c r="D48" s="92" t="s">
        <v>585</v>
      </c>
      <c r="E48" s="91" t="s">
        <v>529</v>
      </c>
      <c r="F48" s="85" t="s">
        <v>530</v>
      </c>
      <c r="G48" s="97" t="s">
        <v>611</v>
      </c>
      <c r="H48" s="238" t="s">
        <v>597</v>
      </c>
      <c r="I48" s="97">
        <v>33903017</v>
      </c>
      <c r="J48" s="101">
        <v>1452.36</v>
      </c>
      <c r="K48" s="8"/>
      <c r="L48" s="109">
        <f t="shared" si="1"/>
        <v>0</v>
      </c>
      <c r="M48" s="109">
        <f t="shared" si="2"/>
        <v>0</v>
      </c>
      <c r="N48" s="120"/>
      <c r="O48" s="119">
        <f t="shared" si="3"/>
        <v>0</v>
      </c>
      <c r="P48" s="120"/>
      <c r="Q48" s="120"/>
      <c r="R48" s="120"/>
      <c r="S48" s="13">
        <f t="shared" si="4"/>
        <v>0</v>
      </c>
      <c r="T48" s="14" t="str">
        <f t="shared" si="0"/>
        <v>OK</v>
      </c>
      <c r="U48" s="197"/>
      <c r="V48" s="197"/>
      <c r="W48" s="197"/>
      <c r="X48" s="204"/>
      <c r="Y48" s="204"/>
      <c r="Z48" s="205"/>
      <c r="AA48" s="204"/>
      <c r="AB48" s="30"/>
      <c r="AC48" s="30"/>
      <c r="AD48" s="30"/>
      <c r="AE48" s="30"/>
      <c r="AF48" s="30"/>
      <c r="AG48" s="31"/>
      <c r="AH48" s="31"/>
      <c r="AI48" s="31"/>
      <c r="AJ48" s="31"/>
      <c r="AK48" s="31"/>
      <c r="AL48" s="31"/>
    </row>
    <row r="49" spans="1:38" ht="39.950000000000003" customHeight="1" x14ac:dyDescent="0.25">
      <c r="A49" s="310"/>
      <c r="B49" s="313"/>
      <c r="C49" s="82">
        <v>87</v>
      </c>
      <c r="D49" s="92" t="s">
        <v>586</v>
      </c>
      <c r="E49" s="91" t="s">
        <v>529</v>
      </c>
      <c r="F49" s="85" t="s">
        <v>530</v>
      </c>
      <c r="G49" s="97" t="s">
        <v>611</v>
      </c>
      <c r="H49" s="238" t="s">
        <v>597</v>
      </c>
      <c r="I49" s="97">
        <v>33903017</v>
      </c>
      <c r="J49" s="101">
        <v>1462.34</v>
      </c>
      <c r="K49" s="8"/>
      <c r="L49" s="109">
        <f t="shared" si="1"/>
        <v>0</v>
      </c>
      <c r="M49" s="109">
        <f t="shared" si="2"/>
        <v>0</v>
      </c>
      <c r="N49" s="120"/>
      <c r="O49" s="119">
        <f t="shared" si="3"/>
        <v>0</v>
      </c>
      <c r="P49" s="120"/>
      <c r="Q49" s="120"/>
      <c r="R49" s="120"/>
      <c r="S49" s="13">
        <f t="shared" si="4"/>
        <v>0</v>
      </c>
      <c r="T49" s="14" t="str">
        <f t="shared" si="0"/>
        <v>OK</v>
      </c>
      <c r="U49" s="197"/>
      <c r="V49" s="197"/>
      <c r="W49" s="197"/>
      <c r="X49" s="204"/>
      <c r="Y49" s="204"/>
      <c r="Z49" s="205"/>
      <c r="AA49" s="204"/>
      <c r="AB49" s="30"/>
      <c r="AC49" s="30"/>
      <c r="AD49" s="30"/>
      <c r="AE49" s="30"/>
      <c r="AF49" s="30"/>
      <c r="AG49" s="31"/>
      <c r="AH49" s="31"/>
      <c r="AI49" s="31"/>
      <c r="AJ49" s="31"/>
      <c r="AK49" s="31"/>
      <c r="AL49" s="31"/>
    </row>
    <row r="50" spans="1:38" ht="39.950000000000003" customHeight="1" x14ac:dyDescent="0.25">
      <c r="A50" s="305">
        <v>32</v>
      </c>
      <c r="B50" s="307" t="s">
        <v>532</v>
      </c>
      <c r="C50" s="77">
        <v>89</v>
      </c>
      <c r="D50" s="95" t="s">
        <v>587</v>
      </c>
      <c r="E50" s="94" t="s">
        <v>533</v>
      </c>
      <c r="F50" s="46" t="s">
        <v>531</v>
      </c>
      <c r="G50" s="54" t="s">
        <v>612</v>
      </c>
      <c r="H50" s="38" t="s">
        <v>597</v>
      </c>
      <c r="I50" s="54">
        <v>33903041</v>
      </c>
      <c r="J50" s="100">
        <v>68.25</v>
      </c>
      <c r="K50" s="8"/>
      <c r="L50" s="109">
        <f t="shared" si="1"/>
        <v>0</v>
      </c>
      <c r="M50" s="109">
        <f t="shared" si="2"/>
        <v>0</v>
      </c>
      <c r="N50" s="120"/>
      <c r="O50" s="119">
        <f t="shared" si="3"/>
        <v>0</v>
      </c>
      <c r="P50" s="120"/>
      <c r="Q50" s="120"/>
      <c r="R50" s="120"/>
      <c r="S50" s="13">
        <f t="shared" si="4"/>
        <v>0</v>
      </c>
      <c r="T50" s="14" t="str">
        <f t="shared" si="0"/>
        <v>OK</v>
      </c>
      <c r="U50" s="197"/>
      <c r="V50" s="197"/>
      <c r="W50" s="197"/>
      <c r="X50" s="204"/>
      <c r="Y50" s="204"/>
      <c r="Z50" s="205"/>
      <c r="AA50" s="204"/>
      <c r="AB50" s="30"/>
      <c r="AC50" s="30"/>
      <c r="AD50" s="30"/>
      <c r="AE50" s="30"/>
      <c r="AF50" s="30"/>
      <c r="AG50" s="31"/>
      <c r="AH50" s="31"/>
      <c r="AI50" s="31"/>
      <c r="AJ50" s="31"/>
      <c r="AK50" s="31"/>
      <c r="AL50" s="31"/>
    </row>
    <row r="51" spans="1:38" ht="39.950000000000003" customHeight="1" x14ac:dyDescent="0.25">
      <c r="A51" s="315"/>
      <c r="B51" s="314"/>
      <c r="C51" s="77">
        <v>90</v>
      </c>
      <c r="D51" s="95" t="s">
        <v>588</v>
      </c>
      <c r="E51" s="94" t="s">
        <v>534</v>
      </c>
      <c r="F51" s="46" t="s">
        <v>531</v>
      </c>
      <c r="G51" s="54" t="s">
        <v>612</v>
      </c>
      <c r="H51" s="38" t="s">
        <v>597</v>
      </c>
      <c r="I51" s="54">
        <v>33903041</v>
      </c>
      <c r="J51" s="100">
        <v>72.45</v>
      </c>
      <c r="K51" s="8"/>
      <c r="L51" s="109">
        <f t="shared" si="1"/>
        <v>0</v>
      </c>
      <c r="M51" s="109">
        <f t="shared" si="2"/>
        <v>0</v>
      </c>
      <c r="N51" s="120"/>
      <c r="O51" s="119">
        <f t="shared" si="3"/>
        <v>0</v>
      </c>
      <c r="P51" s="120"/>
      <c r="Q51" s="120"/>
      <c r="R51" s="120"/>
      <c r="S51" s="13">
        <f t="shared" si="4"/>
        <v>0</v>
      </c>
      <c r="T51" s="14" t="str">
        <f t="shared" si="0"/>
        <v>OK</v>
      </c>
      <c r="U51" s="197"/>
      <c r="V51" s="197"/>
      <c r="W51" s="197"/>
      <c r="X51" s="204"/>
      <c r="Y51" s="204"/>
      <c r="Z51" s="205"/>
      <c r="AA51" s="204"/>
      <c r="AB51" s="30"/>
      <c r="AC51" s="30"/>
      <c r="AD51" s="30"/>
      <c r="AE51" s="30"/>
      <c r="AF51" s="30"/>
      <c r="AG51" s="31"/>
      <c r="AH51" s="31"/>
      <c r="AI51" s="31"/>
      <c r="AJ51" s="31"/>
      <c r="AK51" s="31"/>
      <c r="AL51" s="31"/>
    </row>
    <row r="52" spans="1:38" ht="39.950000000000003" customHeight="1" x14ac:dyDescent="0.25">
      <c r="A52" s="315"/>
      <c r="B52" s="314"/>
      <c r="C52" s="77">
        <v>91</v>
      </c>
      <c r="D52" s="95" t="s">
        <v>589</v>
      </c>
      <c r="E52" s="94" t="s">
        <v>535</v>
      </c>
      <c r="F52" s="46" t="s">
        <v>531</v>
      </c>
      <c r="G52" s="54" t="s">
        <v>612</v>
      </c>
      <c r="H52" s="38" t="s">
        <v>597</v>
      </c>
      <c r="I52" s="54">
        <v>33903041</v>
      </c>
      <c r="J52" s="100">
        <v>71.400000000000006</v>
      </c>
      <c r="K52" s="8"/>
      <c r="L52" s="109">
        <f t="shared" si="1"/>
        <v>0</v>
      </c>
      <c r="M52" s="109">
        <f t="shared" si="2"/>
        <v>0</v>
      </c>
      <c r="N52" s="120"/>
      <c r="O52" s="119">
        <f t="shared" si="3"/>
        <v>0</v>
      </c>
      <c r="P52" s="120"/>
      <c r="Q52" s="120"/>
      <c r="R52" s="120"/>
      <c r="S52" s="13">
        <f t="shared" si="4"/>
        <v>0</v>
      </c>
      <c r="T52" s="14" t="str">
        <f t="shared" si="0"/>
        <v>OK</v>
      </c>
      <c r="U52" s="197"/>
      <c r="V52" s="197"/>
      <c r="W52" s="197"/>
      <c r="X52" s="204"/>
      <c r="Y52" s="204"/>
      <c r="Z52" s="205"/>
      <c r="AA52" s="204"/>
      <c r="AB52" s="30"/>
      <c r="AC52" s="30"/>
      <c r="AD52" s="30"/>
      <c r="AE52" s="30"/>
      <c r="AF52" s="30"/>
      <c r="AG52" s="31"/>
      <c r="AH52" s="31"/>
      <c r="AI52" s="31"/>
      <c r="AJ52" s="31"/>
      <c r="AK52" s="31"/>
      <c r="AL52" s="31"/>
    </row>
    <row r="53" spans="1:38" ht="39.950000000000003" customHeight="1" x14ac:dyDescent="0.25">
      <c r="A53" s="315"/>
      <c r="B53" s="314"/>
      <c r="C53" s="77">
        <v>92</v>
      </c>
      <c r="D53" s="95" t="s">
        <v>590</v>
      </c>
      <c r="E53" s="94" t="s">
        <v>536</v>
      </c>
      <c r="F53" s="46" t="s">
        <v>531</v>
      </c>
      <c r="G53" s="54" t="s">
        <v>612</v>
      </c>
      <c r="H53" s="38" t="s">
        <v>597</v>
      </c>
      <c r="I53" s="54">
        <v>33903041</v>
      </c>
      <c r="J53" s="100">
        <v>99.75</v>
      </c>
      <c r="K53" s="8"/>
      <c r="L53" s="109">
        <f t="shared" si="1"/>
        <v>0</v>
      </c>
      <c r="M53" s="109">
        <f t="shared" si="2"/>
        <v>0</v>
      </c>
      <c r="N53" s="120"/>
      <c r="O53" s="119">
        <f t="shared" si="3"/>
        <v>0</v>
      </c>
      <c r="P53" s="120"/>
      <c r="Q53" s="120"/>
      <c r="R53" s="120"/>
      <c r="S53" s="13">
        <f t="shared" si="4"/>
        <v>0</v>
      </c>
      <c r="T53" s="14" t="str">
        <f t="shared" si="0"/>
        <v>OK</v>
      </c>
      <c r="U53" s="197"/>
      <c r="V53" s="197"/>
      <c r="W53" s="197"/>
      <c r="X53" s="204"/>
      <c r="Y53" s="204"/>
      <c r="Z53" s="205"/>
      <c r="AA53" s="204"/>
      <c r="AB53" s="30"/>
      <c r="AC53" s="30"/>
      <c r="AD53" s="30"/>
      <c r="AE53" s="30"/>
      <c r="AF53" s="30"/>
      <c r="AG53" s="31"/>
      <c r="AH53" s="31"/>
      <c r="AI53" s="31"/>
      <c r="AJ53" s="31"/>
      <c r="AK53" s="31"/>
      <c r="AL53" s="31"/>
    </row>
    <row r="54" spans="1:38" ht="39.950000000000003" customHeight="1" x14ac:dyDescent="0.25">
      <c r="A54" s="315"/>
      <c r="B54" s="314"/>
      <c r="C54" s="77">
        <v>93</v>
      </c>
      <c r="D54" s="95" t="s">
        <v>591</v>
      </c>
      <c r="E54" s="94" t="s">
        <v>537</v>
      </c>
      <c r="F54" s="46" t="s">
        <v>531</v>
      </c>
      <c r="G54" s="54" t="s">
        <v>612</v>
      </c>
      <c r="H54" s="38" t="s">
        <v>597</v>
      </c>
      <c r="I54" s="54">
        <v>33903041</v>
      </c>
      <c r="J54" s="100">
        <v>136.5</v>
      </c>
      <c r="K54" s="8"/>
      <c r="L54" s="109">
        <f t="shared" si="1"/>
        <v>0</v>
      </c>
      <c r="M54" s="109">
        <f t="shared" si="2"/>
        <v>0</v>
      </c>
      <c r="N54" s="120"/>
      <c r="O54" s="119">
        <f t="shared" si="3"/>
        <v>0</v>
      </c>
      <c r="P54" s="120"/>
      <c r="Q54" s="120"/>
      <c r="R54" s="120"/>
      <c r="S54" s="13">
        <f t="shared" si="4"/>
        <v>0</v>
      </c>
      <c r="T54" s="14" t="str">
        <f t="shared" si="0"/>
        <v>OK</v>
      </c>
      <c r="U54" s="197"/>
      <c r="V54" s="197"/>
      <c r="W54" s="197"/>
      <c r="X54" s="204"/>
      <c r="Y54" s="204"/>
      <c r="Z54" s="205"/>
      <c r="AA54" s="204"/>
      <c r="AB54" s="30"/>
      <c r="AC54" s="30"/>
      <c r="AD54" s="30"/>
      <c r="AE54" s="30"/>
      <c r="AF54" s="30"/>
      <c r="AG54" s="31"/>
      <c r="AH54" s="31"/>
      <c r="AI54" s="31"/>
      <c r="AJ54" s="31"/>
      <c r="AK54" s="31"/>
      <c r="AL54" s="31"/>
    </row>
    <row r="55" spans="1:38" ht="39.950000000000003" customHeight="1" x14ac:dyDescent="0.25">
      <c r="A55" s="315"/>
      <c r="B55" s="314"/>
      <c r="C55" s="77">
        <v>94</v>
      </c>
      <c r="D55" s="95" t="s">
        <v>592</v>
      </c>
      <c r="E55" s="94" t="s">
        <v>534</v>
      </c>
      <c r="F55" s="46" t="s">
        <v>531</v>
      </c>
      <c r="G55" s="54" t="s">
        <v>612</v>
      </c>
      <c r="H55" s="38" t="s">
        <v>597</v>
      </c>
      <c r="I55" s="54">
        <v>33903041</v>
      </c>
      <c r="J55" s="100">
        <v>72.45</v>
      </c>
      <c r="K55" s="8"/>
      <c r="L55" s="109">
        <f t="shared" si="1"/>
        <v>0</v>
      </c>
      <c r="M55" s="109">
        <f t="shared" si="2"/>
        <v>0</v>
      </c>
      <c r="N55" s="120"/>
      <c r="O55" s="119">
        <f t="shared" si="3"/>
        <v>0</v>
      </c>
      <c r="P55" s="120"/>
      <c r="Q55" s="120"/>
      <c r="R55" s="120"/>
      <c r="S55" s="13">
        <f t="shared" si="4"/>
        <v>0</v>
      </c>
      <c r="T55" s="14" t="str">
        <f t="shared" si="0"/>
        <v>OK</v>
      </c>
      <c r="U55" s="197"/>
      <c r="V55" s="197"/>
      <c r="W55" s="197"/>
      <c r="X55" s="204"/>
      <c r="Y55" s="204"/>
      <c r="Z55" s="205"/>
      <c r="AA55" s="204"/>
      <c r="AB55" s="30"/>
      <c r="AC55" s="30"/>
      <c r="AD55" s="30"/>
      <c r="AE55" s="30"/>
      <c r="AF55" s="30"/>
      <c r="AG55" s="31"/>
      <c r="AH55" s="31"/>
      <c r="AI55" s="31"/>
      <c r="AJ55" s="31"/>
      <c r="AK55" s="31"/>
      <c r="AL55" s="31"/>
    </row>
    <row r="56" spans="1:38" ht="39.950000000000003" customHeight="1" x14ac:dyDescent="0.25">
      <c r="A56" s="315"/>
      <c r="B56" s="314"/>
      <c r="C56" s="77">
        <v>95</v>
      </c>
      <c r="D56" s="95" t="s">
        <v>593</v>
      </c>
      <c r="E56" s="94" t="s">
        <v>535</v>
      </c>
      <c r="F56" s="46" t="s">
        <v>531</v>
      </c>
      <c r="G56" s="54" t="s">
        <v>612</v>
      </c>
      <c r="H56" s="38" t="s">
        <v>597</v>
      </c>
      <c r="I56" s="54">
        <v>33903041</v>
      </c>
      <c r="J56" s="100">
        <v>71.400000000000006</v>
      </c>
      <c r="K56" s="8"/>
      <c r="L56" s="109">
        <f t="shared" si="1"/>
        <v>0</v>
      </c>
      <c r="M56" s="109">
        <f t="shared" si="2"/>
        <v>0</v>
      </c>
      <c r="N56" s="120"/>
      <c r="O56" s="119">
        <f t="shared" si="3"/>
        <v>0</v>
      </c>
      <c r="P56" s="120"/>
      <c r="Q56" s="120"/>
      <c r="R56" s="120"/>
      <c r="S56" s="13">
        <f t="shared" si="4"/>
        <v>0</v>
      </c>
      <c r="T56" s="14" t="str">
        <f t="shared" si="0"/>
        <v>OK</v>
      </c>
      <c r="U56" s="197"/>
      <c r="V56" s="197"/>
      <c r="W56" s="197"/>
      <c r="X56" s="204"/>
      <c r="Y56" s="204"/>
      <c r="Z56" s="205"/>
      <c r="AA56" s="204"/>
      <c r="AB56" s="30"/>
      <c r="AC56" s="30"/>
      <c r="AD56" s="30"/>
      <c r="AE56" s="30"/>
      <c r="AF56" s="30"/>
      <c r="AG56" s="31"/>
      <c r="AH56" s="31"/>
      <c r="AI56" s="31"/>
      <c r="AJ56" s="31"/>
      <c r="AK56" s="31"/>
      <c r="AL56" s="31"/>
    </row>
    <row r="57" spans="1:38" ht="39.950000000000003" customHeight="1" x14ac:dyDescent="0.25">
      <c r="A57" s="315"/>
      <c r="B57" s="308"/>
      <c r="C57" s="77">
        <v>96</v>
      </c>
      <c r="D57" s="67" t="s">
        <v>594</v>
      </c>
      <c r="E57" s="68" t="s">
        <v>537</v>
      </c>
      <c r="F57" s="46" t="s">
        <v>531</v>
      </c>
      <c r="G57" s="54" t="s">
        <v>612</v>
      </c>
      <c r="H57" s="38" t="s">
        <v>597</v>
      </c>
      <c r="I57" s="54">
        <v>33903041</v>
      </c>
      <c r="J57" s="100">
        <v>136.5</v>
      </c>
      <c r="K57" s="8"/>
      <c r="L57" s="109">
        <f t="shared" si="1"/>
        <v>0</v>
      </c>
      <c r="M57" s="109">
        <f t="shared" si="2"/>
        <v>0</v>
      </c>
      <c r="N57" s="120"/>
      <c r="O57" s="119">
        <f t="shared" si="3"/>
        <v>0</v>
      </c>
      <c r="P57" s="120"/>
      <c r="Q57" s="120"/>
      <c r="R57" s="120"/>
      <c r="S57" s="13">
        <f t="shared" si="4"/>
        <v>0</v>
      </c>
      <c r="T57" s="14" t="str">
        <f t="shared" si="0"/>
        <v>OK</v>
      </c>
      <c r="U57" s="197"/>
      <c r="V57" s="197"/>
      <c r="W57" s="197"/>
      <c r="X57" s="204"/>
      <c r="Y57" s="204"/>
      <c r="Z57" s="205"/>
      <c r="AA57" s="204"/>
      <c r="AB57" s="30"/>
      <c r="AC57" s="30"/>
      <c r="AD57" s="30"/>
      <c r="AE57" s="30"/>
      <c r="AF57" s="30"/>
      <c r="AG57" s="31"/>
      <c r="AH57" s="31"/>
      <c r="AI57" s="31"/>
      <c r="AJ57" s="31"/>
      <c r="AK57" s="31"/>
      <c r="AL57" s="31"/>
    </row>
    <row r="58" spans="1:38" ht="39.950000000000003" customHeight="1" x14ac:dyDescent="0.25">
      <c r="A58" s="80">
        <v>36</v>
      </c>
      <c r="B58" s="81" t="s">
        <v>538</v>
      </c>
      <c r="C58" s="82">
        <v>101</v>
      </c>
      <c r="D58" s="86" t="s">
        <v>595</v>
      </c>
      <c r="E58" s="87" t="s">
        <v>539</v>
      </c>
      <c r="F58" s="85" t="s">
        <v>540</v>
      </c>
      <c r="G58" s="97" t="s">
        <v>613</v>
      </c>
      <c r="H58" s="238" t="s">
        <v>597</v>
      </c>
      <c r="I58" s="97">
        <v>33903035</v>
      </c>
      <c r="J58" s="101">
        <v>204.7</v>
      </c>
      <c r="K58" s="8"/>
      <c r="L58" s="109">
        <f t="shared" si="1"/>
        <v>0</v>
      </c>
      <c r="M58" s="109">
        <f t="shared" si="2"/>
        <v>0</v>
      </c>
      <c r="N58" s="120"/>
      <c r="O58" s="119">
        <f t="shared" si="3"/>
        <v>0</v>
      </c>
      <c r="P58" s="120"/>
      <c r="Q58" s="120"/>
      <c r="R58" s="120"/>
      <c r="S58" s="13">
        <f t="shared" si="4"/>
        <v>0</v>
      </c>
      <c r="T58" s="14" t="str">
        <f t="shared" si="0"/>
        <v>OK</v>
      </c>
      <c r="U58" s="197"/>
      <c r="V58" s="197"/>
      <c r="W58" s="197"/>
      <c r="X58" s="204"/>
      <c r="Y58" s="204"/>
      <c r="Z58" s="205"/>
      <c r="AA58" s="204"/>
      <c r="AB58" s="30"/>
      <c r="AC58" s="30"/>
      <c r="AD58" s="30"/>
      <c r="AE58" s="30"/>
      <c r="AF58" s="30"/>
      <c r="AG58" s="31"/>
      <c r="AH58" s="31"/>
      <c r="AI58" s="31"/>
      <c r="AJ58" s="31"/>
      <c r="AK58" s="31"/>
      <c r="AL58" s="31"/>
    </row>
    <row r="59" spans="1:38" ht="39.950000000000003" customHeight="1" x14ac:dyDescent="0.25">
      <c r="K59" s="4">
        <f>SUM(K4:K58)</f>
        <v>501</v>
      </c>
      <c r="S59" s="16">
        <f>SUM(S4:S58)</f>
        <v>424</v>
      </c>
      <c r="U59" s="242">
        <f>SUMPRODUCT($J$4:$J$58,U4:U58)</f>
        <v>166</v>
      </c>
      <c r="V59" s="242">
        <f t="shared" ref="V59:AA59" si="5">SUMPRODUCT($J$4:$J$58,V4:V58)</f>
        <v>642.6</v>
      </c>
      <c r="W59" s="242">
        <f t="shared" si="5"/>
        <v>2840</v>
      </c>
      <c r="X59" s="242">
        <f t="shared" si="5"/>
        <v>4205.58</v>
      </c>
      <c r="Y59" s="242">
        <f t="shared" si="5"/>
        <v>4639.5600000000004</v>
      </c>
      <c r="Z59" s="242">
        <f t="shared" si="5"/>
        <v>41.81</v>
      </c>
      <c r="AA59" s="242">
        <f t="shared" si="5"/>
        <v>0</v>
      </c>
      <c r="AB59" s="224">
        <f t="shared" ref="AB59:AL59" si="6">SUMPRODUCT($J$4:$J$58,AB4:AB58)</f>
        <v>0</v>
      </c>
      <c r="AC59" s="224">
        <f t="shared" si="6"/>
        <v>0</v>
      </c>
      <c r="AD59" s="224">
        <f t="shared" si="6"/>
        <v>0</v>
      </c>
      <c r="AE59" s="224">
        <f t="shared" si="6"/>
        <v>0</v>
      </c>
      <c r="AF59" s="224">
        <f t="shared" si="6"/>
        <v>0</v>
      </c>
      <c r="AG59" s="224">
        <f t="shared" si="6"/>
        <v>0</v>
      </c>
      <c r="AH59" s="224">
        <f t="shared" si="6"/>
        <v>0</v>
      </c>
      <c r="AI59" s="224">
        <f t="shared" si="6"/>
        <v>0</v>
      </c>
      <c r="AJ59" s="224">
        <f t="shared" si="6"/>
        <v>0</v>
      </c>
      <c r="AK59" s="224">
        <f t="shared" si="6"/>
        <v>0</v>
      </c>
      <c r="AL59" s="224">
        <f t="shared" si="6"/>
        <v>0</v>
      </c>
    </row>
    <row r="60" spans="1:38" ht="39.950000000000003" customHeight="1" x14ac:dyDescent="0.25">
      <c r="K60" s="160">
        <f>SUMPRODUCT($J$4:$J$58,K4:K58)</f>
        <v>130820.98999999999</v>
      </c>
      <c r="L60" s="160">
        <f t="shared" ref="L60:M60" si="7">SUMPRODUCT($J$4:$J$58,L4:L58)</f>
        <v>12535.550000000003</v>
      </c>
      <c r="M60" s="160">
        <f t="shared" si="7"/>
        <v>12535.550000000003</v>
      </c>
      <c r="U60" s="201"/>
      <c r="V60" s="201"/>
      <c r="W60" s="201"/>
      <c r="X60" s="201"/>
      <c r="Y60" s="201"/>
      <c r="Z60" s="201"/>
      <c r="AA60" s="201"/>
    </row>
  </sheetData>
  <mergeCells count="43">
    <mergeCell ref="A46:A49"/>
    <mergeCell ref="B46:B49"/>
    <mergeCell ref="A50:A57"/>
    <mergeCell ref="B50:B57"/>
    <mergeCell ref="A27:A33"/>
    <mergeCell ref="B27:B33"/>
    <mergeCell ref="A34:A40"/>
    <mergeCell ref="B34:B40"/>
    <mergeCell ref="A42:A44"/>
    <mergeCell ref="B42:B44"/>
    <mergeCell ref="A17:A19"/>
    <mergeCell ref="B17:B19"/>
    <mergeCell ref="A21:A23"/>
    <mergeCell ref="B21:B23"/>
    <mergeCell ref="A24:A26"/>
    <mergeCell ref="B24:B26"/>
    <mergeCell ref="AL1:AL2"/>
    <mergeCell ref="A6:A7"/>
    <mergeCell ref="B6:B7"/>
    <mergeCell ref="A8:A16"/>
    <mergeCell ref="B8:B16"/>
    <mergeCell ref="Z1:Z2"/>
    <mergeCell ref="AK1:AK2"/>
    <mergeCell ref="AF1:AF2"/>
    <mergeCell ref="AG1:AG2"/>
    <mergeCell ref="AH1:AH2"/>
    <mergeCell ref="AI1:AI2"/>
    <mergeCell ref="AJ1:AJ2"/>
    <mergeCell ref="AA1:AA2"/>
    <mergeCell ref="AE1:AE2"/>
    <mergeCell ref="AC1:AC2"/>
    <mergeCell ref="A1:C1"/>
    <mergeCell ref="D1:J1"/>
    <mergeCell ref="K1:T1"/>
    <mergeCell ref="AD1:AD2"/>
    <mergeCell ref="AB1:AB2"/>
    <mergeCell ref="U1:U2"/>
    <mergeCell ref="V1:V2"/>
    <mergeCell ref="W1:W2"/>
    <mergeCell ref="X1:X2"/>
    <mergeCell ref="Y1:Y2"/>
    <mergeCell ref="K2:T2"/>
    <mergeCell ref="A2:J2"/>
  </mergeCells>
  <conditionalFormatting sqref="AB4:AF58">
    <cfRule type="cellIs" dxfId="26" priority="1" stopIfTrue="1" operator="greaterThan">
      <formula>0</formula>
    </cfRule>
    <cfRule type="cellIs" dxfId="25" priority="2" stopIfTrue="1" operator="greaterThan">
      <formula>0</formula>
    </cfRule>
    <cfRule type="cellIs" dxfId="24" priority="3" stopIfTrue="1" operator="greaterThan">
      <formula>0</formula>
    </cfRule>
  </conditionalFormatting>
  <hyperlinks>
    <hyperlink ref="E499" r:id="rId1" display="https://www.havan.com.br/mangueira-para-gas-de-cozinha-glp-1-20m-durin-05207.html" xr:uid="{0475F284-B76C-442F-8DFB-3E060AA03DEF}"/>
  </hyperlinks>
  <pageMargins left="0.511811024" right="0.511811024" top="0.78740157499999996" bottom="0.78740157499999996" header="0.31496062000000002" footer="0.31496062000000002"/>
  <pageSetup paperSize="9" orientation="portrait"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7B80B7-F7A0-4CCE-9945-1297BBF86082}">
  <dimension ref="A1:AL649"/>
  <sheetViews>
    <sheetView topLeftCell="A49" zoomScale="70" zoomScaleNormal="70" workbookViewId="0">
      <selection activeCell="AB62" sqref="AB62"/>
    </sheetView>
  </sheetViews>
  <sheetFormatPr defaultColWidth="9.7109375" defaultRowHeight="26.25" x14ac:dyDescent="0.25"/>
  <cols>
    <col min="1" max="1" width="7.140625" style="19" customWidth="1"/>
    <col min="2" max="2" width="13.5703125" style="19" customWidth="1"/>
    <col min="3" max="3" width="10.7109375" style="1" customWidth="1"/>
    <col min="4" max="4" width="16.5703125" style="23" customWidth="1"/>
    <col min="5" max="5" width="18.5703125" style="24" customWidth="1"/>
    <col min="6" max="6" width="11.28515625" style="24" customWidth="1"/>
    <col min="7" max="7" width="11.42578125" style="1" customWidth="1"/>
    <col min="8" max="8" width="10" style="1" customWidth="1"/>
    <col min="9" max="9" width="16.7109375" style="1" customWidth="1"/>
    <col min="10" max="10" width="16.140625" style="17" bestFit="1" customWidth="1"/>
    <col min="11" max="11" width="15.42578125" style="4" bestFit="1" customWidth="1"/>
    <col min="12" max="14" width="13.85546875" style="4" customWidth="1"/>
    <col min="15" max="15" width="18.5703125" style="4" customWidth="1"/>
    <col min="16" max="18" width="13.85546875" style="4" hidden="1" customWidth="1"/>
    <col min="19" max="19" width="13.28515625" style="16" customWidth="1"/>
    <col min="20" max="20" width="12.5703125" style="5" customWidth="1"/>
    <col min="21" max="23" width="15.28515625" style="6" customWidth="1"/>
    <col min="24" max="24" width="16.140625" style="6" customWidth="1"/>
    <col min="25" max="29" width="15" style="6" customWidth="1"/>
    <col min="30" max="32" width="13.7109375" style="6" customWidth="1"/>
    <col min="33" max="38" width="13.7109375" style="2" customWidth="1"/>
    <col min="39" max="16384" width="9.7109375" style="2"/>
  </cols>
  <sheetData>
    <row r="1" spans="1:38" ht="39.950000000000003" customHeight="1" x14ac:dyDescent="0.25">
      <c r="A1" s="296" t="s">
        <v>709</v>
      </c>
      <c r="B1" s="297"/>
      <c r="C1" s="296"/>
      <c r="D1" s="296" t="s">
        <v>465</v>
      </c>
      <c r="E1" s="296"/>
      <c r="F1" s="296"/>
      <c r="G1" s="296"/>
      <c r="H1" s="296"/>
      <c r="I1" s="296"/>
      <c r="J1" s="296"/>
      <c r="K1" s="316" t="s">
        <v>464</v>
      </c>
      <c r="L1" s="317"/>
      <c r="M1" s="317"/>
      <c r="N1" s="317"/>
      <c r="O1" s="317"/>
      <c r="P1" s="317"/>
      <c r="Q1" s="317"/>
      <c r="R1" s="317"/>
      <c r="S1" s="317"/>
      <c r="T1" s="317"/>
      <c r="U1" s="319" t="s">
        <v>790</v>
      </c>
      <c r="V1" s="319" t="s">
        <v>791</v>
      </c>
      <c r="W1" s="319" t="s">
        <v>792</v>
      </c>
      <c r="X1" s="319" t="s">
        <v>793</v>
      </c>
      <c r="Y1" s="319" t="s">
        <v>866</v>
      </c>
      <c r="Z1" s="319" t="s">
        <v>867</v>
      </c>
      <c r="AA1" s="319" t="s">
        <v>868</v>
      </c>
      <c r="AB1" s="319" t="s">
        <v>869</v>
      </c>
      <c r="AC1" s="319" t="s">
        <v>870</v>
      </c>
      <c r="AD1" s="295" t="s">
        <v>466</v>
      </c>
      <c r="AE1" s="295" t="s">
        <v>466</v>
      </c>
      <c r="AF1" s="295" t="s">
        <v>466</v>
      </c>
      <c r="AG1" s="295" t="s">
        <v>466</v>
      </c>
      <c r="AH1" s="295" t="s">
        <v>466</v>
      </c>
      <c r="AI1" s="295" t="s">
        <v>466</v>
      </c>
      <c r="AJ1" s="295" t="s">
        <v>466</v>
      </c>
      <c r="AK1" s="295" t="s">
        <v>466</v>
      </c>
      <c r="AL1" s="295" t="s">
        <v>466</v>
      </c>
    </row>
    <row r="2" spans="1:38" ht="39.950000000000003" customHeight="1" x14ac:dyDescent="0.25">
      <c r="A2" s="302" t="s">
        <v>828</v>
      </c>
      <c r="B2" s="303"/>
      <c r="C2" s="303"/>
      <c r="D2" s="303"/>
      <c r="E2" s="303"/>
      <c r="F2" s="303"/>
      <c r="G2" s="303"/>
      <c r="H2" s="303"/>
      <c r="I2" s="303"/>
      <c r="J2" s="304"/>
      <c r="K2" s="299" t="s">
        <v>720</v>
      </c>
      <c r="L2" s="300"/>
      <c r="M2" s="300"/>
      <c r="N2" s="300"/>
      <c r="O2" s="300"/>
      <c r="P2" s="300"/>
      <c r="Q2" s="300"/>
      <c r="R2" s="300"/>
      <c r="S2" s="300"/>
      <c r="T2" s="301"/>
      <c r="U2" s="320"/>
      <c r="V2" s="320"/>
      <c r="W2" s="320"/>
      <c r="X2" s="320"/>
      <c r="Y2" s="320"/>
      <c r="Z2" s="320"/>
      <c r="AA2" s="320"/>
      <c r="AB2" s="320"/>
      <c r="AC2" s="320"/>
      <c r="AD2" s="295"/>
      <c r="AE2" s="295"/>
      <c r="AF2" s="295"/>
      <c r="AG2" s="295"/>
      <c r="AH2" s="295"/>
      <c r="AI2" s="295"/>
      <c r="AJ2" s="295"/>
      <c r="AK2" s="295"/>
      <c r="AL2" s="295"/>
    </row>
    <row r="3" spans="1:38" s="3" customFormat="1" ht="57.2" customHeight="1" x14ac:dyDescent="0.2">
      <c r="A3" s="20" t="s">
        <v>462</v>
      </c>
      <c r="B3" s="21" t="s">
        <v>6</v>
      </c>
      <c r="C3" s="20" t="s">
        <v>11</v>
      </c>
      <c r="D3" s="20" t="s">
        <v>463</v>
      </c>
      <c r="E3" s="20" t="s">
        <v>16</v>
      </c>
      <c r="F3" s="21" t="s">
        <v>23</v>
      </c>
      <c r="G3" s="21" t="s">
        <v>24</v>
      </c>
      <c r="H3" s="21" t="s">
        <v>25</v>
      </c>
      <c r="I3" s="21" t="s">
        <v>8</v>
      </c>
      <c r="J3" s="22" t="s">
        <v>12</v>
      </c>
      <c r="K3" s="21" t="s">
        <v>13</v>
      </c>
      <c r="L3" s="102" t="s">
        <v>703</v>
      </c>
      <c r="M3" s="102" t="s">
        <v>704</v>
      </c>
      <c r="N3" s="102" t="s">
        <v>699</v>
      </c>
      <c r="O3" s="102" t="s">
        <v>619</v>
      </c>
      <c r="P3" s="102" t="s">
        <v>700</v>
      </c>
      <c r="Q3" s="102" t="s">
        <v>701</v>
      </c>
      <c r="R3" s="102" t="s">
        <v>702</v>
      </c>
      <c r="S3" s="25" t="s">
        <v>0</v>
      </c>
      <c r="T3" s="26" t="s">
        <v>2</v>
      </c>
      <c r="U3" s="209">
        <v>45805</v>
      </c>
      <c r="V3" s="209">
        <v>45805</v>
      </c>
      <c r="W3" s="209">
        <v>45805</v>
      </c>
      <c r="X3" s="209">
        <v>45805</v>
      </c>
      <c r="Y3" s="209">
        <v>45974</v>
      </c>
      <c r="Z3" s="209">
        <v>45994</v>
      </c>
      <c r="AA3" s="209">
        <v>45994</v>
      </c>
      <c r="AB3" s="209">
        <v>45994</v>
      </c>
      <c r="AC3" s="209">
        <v>45994</v>
      </c>
      <c r="AD3" s="28" t="s">
        <v>1</v>
      </c>
      <c r="AE3" s="28" t="s">
        <v>1</v>
      </c>
      <c r="AF3" s="28" t="s">
        <v>1</v>
      </c>
      <c r="AG3" s="28" t="s">
        <v>1</v>
      </c>
      <c r="AH3" s="28" t="s">
        <v>1</v>
      </c>
      <c r="AI3" s="28" t="s">
        <v>1</v>
      </c>
      <c r="AJ3" s="28" t="s">
        <v>1</v>
      </c>
      <c r="AK3" s="28" t="s">
        <v>1</v>
      </c>
      <c r="AL3" s="28" t="s">
        <v>1</v>
      </c>
    </row>
    <row r="4" spans="1:38" ht="39.950000000000003" customHeight="1" x14ac:dyDescent="0.25">
      <c r="A4" s="75">
        <v>1</v>
      </c>
      <c r="B4" s="76" t="s">
        <v>467</v>
      </c>
      <c r="C4" s="77">
        <v>1</v>
      </c>
      <c r="D4" s="78" t="s">
        <v>541</v>
      </c>
      <c r="E4" s="79" t="s">
        <v>468</v>
      </c>
      <c r="F4" s="46" t="s">
        <v>469</v>
      </c>
      <c r="G4" s="54" t="s">
        <v>601</v>
      </c>
      <c r="H4" s="38" t="s">
        <v>597</v>
      </c>
      <c r="I4" s="98">
        <v>33903026</v>
      </c>
      <c r="J4" s="100">
        <v>38.409999999999997</v>
      </c>
      <c r="K4" s="8">
        <v>3</v>
      </c>
      <c r="L4" s="109">
        <f>IF(SUM(U4:AL4)&gt;K4+N4,K4+N4,SUM(U4:AL4))</f>
        <v>0</v>
      </c>
      <c r="M4" s="109">
        <f>(SUM(U4:AL4))</f>
        <v>0</v>
      </c>
      <c r="N4" s="120"/>
      <c r="O4" s="119">
        <f>ROUND(IF(K4*0.25-0.5&lt;0,0,K4*0.25-0.5),0)-R4-P4</f>
        <v>0</v>
      </c>
      <c r="P4" s="120"/>
      <c r="Q4" s="120"/>
      <c r="R4" s="120"/>
      <c r="S4" s="13">
        <f>K4+N4+P4+Q4-M4</f>
        <v>3</v>
      </c>
      <c r="T4" s="14" t="str">
        <f t="shared" ref="T4:T58" si="0">IF(S4&lt;0,"ATENÇÃO","OK")</f>
        <v>OK</v>
      </c>
      <c r="U4" s="197"/>
      <c r="V4" s="197"/>
      <c r="W4" s="197"/>
      <c r="X4" s="204"/>
      <c r="Y4" s="204"/>
      <c r="Z4" s="204"/>
      <c r="AA4" s="204"/>
      <c r="AB4" s="197"/>
      <c r="AC4" s="197"/>
      <c r="AD4" s="30"/>
      <c r="AE4" s="30"/>
      <c r="AF4" s="30"/>
      <c r="AG4" s="31"/>
      <c r="AH4" s="31"/>
      <c r="AI4" s="31"/>
      <c r="AJ4" s="31"/>
      <c r="AK4" s="31"/>
      <c r="AL4" s="31"/>
    </row>
    <row r="5" spans="1:38" ht="39.950000000000003" customHeight="1" x14ac:dyDescent="0.25">
      <c r="A5" s="80">
        <v>2</v>
      </c>
      <c r="B5" s="81" t="s">
        <v>470</v>
      </c>
      <c r="C5" s="82">
        <v>2</v>
      </c>
      <c r="D5" s="83" t="s">
        <v>542</v>
      </c>
      <c r="E5" s="84" t="s">
        <v>471</v>
      </c>
      <c r="F5" s="85" t="s">
        <v>472</v>
      </c>
      <c r="G5" s="97">
        <v>105961017</v>
      </c>
      <c r="H5" s="238" t="s">
        <v>597</v>
      </c>
      <c r="I5" s="99">
        <v>33903017</v>
      </c>
      <c r="J5" s="101">
        <v>33.200000000000003</v>
      </c>
      <c r="K5" s="8">
        <v>12</v>
      </c>
      <c r="L5" s="109">
        <f t="shared" ref="L5:L58" si="1">IF(SUM(U5:AL5)&gt;K5+N5,K5+N5,SUM(U5:AL5))</f>
        <v>12</v>
      </c>
      <c r="M5" s="109">
        <f t="shared" ref="M5:M58" si="2">(SUM(U5:AL5))</f>
        <v>12</v>
      </c>
      <c r="N5" s="120"/>
      <c r="O5" s="119">
        <f t="shared" ref="O5:O58" si="3">ROUND(IF(K5*0.25-0.5&lt;0,0,K5*0.25-0.5),0)-R5-P5</f>
        <v>3</v>
      </c>
      <c r="P5" s="120"/>
      <c r="Q5" s="120"/>
      <c r="R5" s="120"/>
      <c r="S5" s="13">
        <f t="shared" ref="S5:S58" si="4">K5+N5+P5+Q5-M5</f>
        <v>0</v>
      </c>
      <c r="T5" s="14" t="str">
        <f>IF(S5&lt;0,"ATENÇÃO","OK")</f>
        <v>OK</v>
      </c>
      <c r="U5" s="197"/>
      <c r="V5" s="197"/>
      <c r="W5" s="197"/>
      <c r="X5" s="204"/>
      <c r="Y5" s="204"/>
      <c r="Z5" s="203">
        <v>12</v>
      </c>
      <c r="AA5" s="204"/>
      <c r="AB5" s="197"/>
      <c r="AC5" s="197"/>
      <c r="AD5" s="30"/>
      <c r="AE5" s="30"/>
      <c r="AF5" s="30"/>
      <c r="AG5" s="31"/>
      <c r="AH5" s="31"/>
      <c r="AI5" s="31"/>
      <c r="AJ5" s="31"/>
      <c r="AK5" s="31"/>
      <c r="AL5" s="31"/>
    </row>
    <row r="6" spans="1:38" ht="39.950000000000003" customHeight="1" x14ac:dyDescent="0.25">
      <c r="A6" s="305">
        <v>3</v>
      </c>
      <c r="B6" s="307" t="s">
        <v>473</v>
      </c>
      <c r="C6" s="77">
        <v>3</v>
      </c>
      <c r="D6" s="67" t="s">
        <v>543</v>
      </c>
      <c r="E6" s="68" t="s">
        <v>474</v>
      </c>
      <c r="F6" s="46" t="s">
        <v>472</v>
      </c>
      <c r="G6" s="54" t="s">
        <v>602</v>
      </c>
      <c r="H6" s="38" t="s">
        <v>597</v>
      </c>
      <c r="I6" s="98">
        <v>33903017</v>
      </c>
      <c r="J6" s="100">
        <v>36.270000000000003</v>
      </c>
      <c r="K6" s="8">
        <v>15</v>
      </c>
      <c r="L6" s="109">
        <f t="shared" si="1"/>
        <v>0</v>
      </c>
      <c r="M6" s="109">
        <f t="shared" si="2"/>
        <v>0</v>
      </c>
      <c r="N6" s="120"/>
      <c r="O6" s="119">
        <f t="shared" si="3"/>
        <v>3</v>
      </c>
      <c r="P6" s="120"/>
      <c r="Q6" s="120"/>
      <c r="R6" s="120"/>
      <c r="S6" s="13">
        <f t="shared" si="4"/>
        <v>15</v>
      </c>
      <c r="T6" s="14" t="str">
        <f t="shared" si="0"/>
        <v>OK</v>
      </c>
      <c r="U6" s="197"/>
      <c r="V6" s="197"/>
      <c r="W6" s="197"/>
      <c r="X6" s="204"/>
      <c r="Y6" s="204"/>
      <c r="Z6" s="204"/>
      <c r="AA6" s="204"/>
      <c r="AB6" s="197"/>
      <c r="AC6" s="197"/>
      <c r="AD6" s="30"/>
      <c r="AE6" s="30"/>
      <c r="AF6" s="30"/>
      <c r="AG6" s="31"/>
      <c r="AH6" s="31"/>
      <c r="AI6" s="31"/>
      <c r="AJ6" s="31"/>
      <c r="AK6" s="31"/>
      <c r="AL6" s="31"/>
    </row>
    <row r="7" spans="1:38" ht="39.950000000000003" customHeight="1" x14ac:dyDescent="0.25">
      <c r="A7" s="306"/>
      <c r="B7" s="308"/>
      <c r="C7" s="77">
        <v>4</v>
      </c>
      <c r="D7" s="67" t="s">
        <v>544</v>
      </c>
      <c r="E7" s="68" t="s">
        <v>475</v>
      </c>
      <c r="F7" s="46" t="s">
        <v>476</v>
      </c>
      <c r="G7" s="54">
        <v>25097009</v>
      </c>
      <c r="H7" s="38" t="s">
        <v>597</v>
      </c>
      <c r="I7" s="98">
        <v>33903017</v>
      </c>
      <c r="J7" s="100">
        <v>32.130000000000003</v>
      </c>
      <c r="K7" s="8">
        <v>7</v>
      </c>
      <c r="L7" s="109">
        <f t="shared" si="1"/>
        <v>0</v>
      </c>
      <c r="M7" s="109">
        <f t="shared" si="2"/>
        <v>0</v>
      </c>
      <c r="N7" s="120"/>
      <c r="O7" s="119">
        <f t="shared" si="3"/>
        <v>1</v>
      </c>
      <c r="P7" s="120"/>
      <c r="Q7" s="120"/>
      <c r="R7" s="120"/>
      <c r="S7" s="13">
        <f t="shared" si="4"/>
        <v>7</v>
      </c>
      <c r="T7" s="14" t="str">
        <f t="shared" si="0"/>
        <v>OK</v>
      </c>
      <c r="U7" s="197"/>
      <c r="V7" s="197"/>
      <c r="W7" s="197"/>
      <c r="X7" s="204"/>
      <c r="Y7" s="204"/>
      <c r="Z7" s="204"/>
      <c r="AA7" s="204"/>
      <c r="AB7" s="197"/>
      <c r="AC7" s="197"/>
      <c r="AD7" s="30"/>
      <c r="AE7" s="30"/>
      <c r="AF7" s="30"/>
      <c r="AG7" s="31"/>
      <c r="AH7" s="31"/>
      <c r="AI7" s="31"/>
      <c r="AJ7" s="31"/>
      <c r="AK7" s="31"/>
      <c r="AL7" s="31"/>
    </row>
    <row r="8" spans="1:38" ht="39.950000000000003" customHeight="1" x14ac:dyDescent="0.25">
      <c r="A8" s="309">
        <v>4</v>
      </c>
      <c r="B8" s="311" t="s">
        <v>477</v>
      </c>
      <c r="C8" s="82">
        <v>5</v>
      </c>
      <c r="D8" s="83" t="s">
        <v>545</v>
      </c>
      <c r="E8" s="84" t="s">
        <v>478</v>
      </c>
      <c r="F8" s="85" t="s">
        <v>472</v>
      </c>
      <c r="G8" s="97">
        <v>77500014</v>
      </c>
      <c r="H8" s="238" t="s">
        <v>597</v>
      </c>
      <c r="I8" s="99">
        <v>33903017</v>
      </c>
      <c r="J8" s="101">
        <v>28</v>
      </c>
      <c r="K8" s="8">
        <v>10</v>
      </c>
      <c r="L8" s="109">
        <f t="shared" si="1"/>
        <v>0</v>
      </c>
      <c r="M8" s="109">
        <f t="shared" si="2"/>
        <v>0</v>
      </c>
      <c r="N8" s="120"/>
      <c r="O8" s="119">
        <f t="shared" si="3"/>
        <v>2</v>
      </c>
      <c r="P8" s="120"/>
      <c r="Q8" s="120"/>
      <c r="R8" s="120"/>
      <c r="S8" s="13">
        <f t="shared" si="4"/>
        <v>10</v>
      </c>
      <c r="T8" s="14" t="str">
        <f t="shared" si="0"/>
        <v>OK</v>
      </c>
      <c r="U8" s="197"/>
      <c r="V8" s="197"/>
      <c r="W8" s="197"/>
      <c r="X8" s="204"/>
      <c r="Y8" s="204"/>
      <c r="Z8" s="204"/>
      <c r="AA8" s="204"/>
      <c r="AB8" s="197"/>
      <c r="AC8" s="197"/>
      <c r="AD8" s="30"/>
      <c r="AE8" s="30"/>
      <c r="AF8" s="30"/>
      <c r="AG8" s="31"/>
      <c r="AH8" s="31"/>
      <c r="AI8" s="31"/>
      <c r="AJ8" s="31"/>
      <c r="AK8" s="31"/>
      <c r="AL8" s="31"/>
    </row>
    <row r="9" spans="1:38" ht="39.950000000000003" customHeight="1" x14ac:dyDescent="0.25">
      <c r="A9" s="310"/>
      <c r="B9" s="312"/>
      <c r="C9" s="82">
        <v>6</v>
      </c>
      <c r="D9" s="86" t="s">
        <v>546</v>
      </c>
      <c r="E9" s="87" t="s">
        <v>479</v>
      </c>
      <c r="F9" s="88" t="s">
        <v>480</v>
      </c>
      <c r="G9" s="97">
        <v>77500014</v>
      </c>
      <c r="H9" s="238" t="s">
        <v>597</v>
      </c>
      <c r="I9" s="99" t="s">
        <v>600</v>
      </c>
      <c r="J9" s="101">
        <v>665</v>
      </c>
      <c r="K9" s="8"/>
      <c r="L9" s="109">
        <f t="shared" si="1"/>
        <v>0</v>
      </c>
      <c r="M9" s="109">
        <f t="shared" si="2"/>
        <v>0</v>
      </c>
      <c r="N9" s="120"/>
      <c r="O9" s="119">
        <f t="shared" si="3"/>
        <v>0</v>
      </c>
      <c r="P9" s="120"/>
      <c r="Q9" s="120"/>
      <c r="R9" s="120"/>
      <c r="S9" s="13">
        <f t="shared" si="4"/>
        <v>0</v>
      </c>
      <c r="T9" s="14" t="str">
        <f t="shared" si="0"/>
        <v>OK</v>
      </c>
      <c r="U9" s="197"/>
      <c r="V9" s="197"/>
      <c r="W9" s="197"/>
      <c r="X9" s="204"/>
      <c r="Y9" s="204"/>
      <c r="Z9" s="204"/>
      <c r="AA9" s="204"/>
      <c r="AB9" s="197"/>
      <c r="AC9" s="197"/>
      <c r="AD9" s="30"/>
      <c r="AE9" s="30"/>
      <c r="AF9" s="30"/>
      <c r="AG9" s="31"/>
      <c r="AH9" s="31"/>
      <c r="AI9" s="31"/>
      <c r="AJ9" s="31"/>
      <c r="AK9" s="31"/>
      <c r="AL9" s="31"/>
    </row>
    <row r="10" spans="1:38" ht="39.950000000000003" customHeight="1" x14ac:dyDescent="0.25">
      <c r="A10" s="310"/>
      <c r="B10" s="312"/>
      <c r="C10" s="82">
        <v>7</v>
      </c>
      <c r="D10" s="89" t="s">
        <v>547</v>
      </c>
      <c r="E10" s="87" t="s">
        <v>481</v>
      </c>
      <c r="F10" s="88" t="s">
        <v>480</v>
      </c>
      <c r="G10" s="97">
        <v>77500014</v>
      </c>
      <c r="H10" s="238" t="s">
        <v>597</v>
      </c>
      <c r="I10" s="99" t="s">
        <v>600</v>
      </c>
      <c r="J10" s="101">
        <v>246</v>
      </c>
      <c r="K10" s="8"/>
      <c r="L10" s="109">
        <f t="shared" si="1"/>
        <v>0</v>
      </c>
      <c r="M10" s="109">
        <f t="shared" si="2"/>
        <v>0</v>
      </c>
      <c r="N10" s="120"/>
      <c r="O10" s="119">
        <f t="shared" si="3"/>
        <v>0</v>
      </c>
      <c r="P10" s="120"/>
      <c r="Q10" s="120"/>
      <c r="R10" s="120"/>
      <c r="S10" s="13">
        <f t="shared" si="4"/>
        <v>0</v>
      </c>
      <c r="T10" s="14" t="str">
        <f t="shared" si="0"/>
        <v>OK</v>
      </c>
      <c r="U10" s="197"/>
      <c r="V10" s="197"/>
      <c r="W10" s="197"/>
      <c r="X10" s="204"/>
      <c r="Y10" s="204"/>
      <c r="Z10" s="204"/>
      <c r="AA10" s="204"/>
      <c r="AB10" s="197"/>
      <c r="AC10" s="197"/>
      <c r="AD10" s="30"/>
      <c r="AE10" s="30"/>
      <c r="AF10" s="30"/>
      <c r="AG10" s="31"/>
      <c r="AH10" s="31"/>
      <c r="AI10" s="31"/>
      <c r="AJ10" s="31"/>
      <c r="AK10" s="31"/>
      <c r="AL10" s="31"/>
    </row>
    <row r="11" spans="1:38" ht="39.950000000000003" customHeight="1" x14ac:dyDescent="0.25">
      <c r="A11" s="310"/>
      <c r="B11" s="312"/>
      <c r="C11" s="82">
        <v>8</v>
      </c>
      <c r="D11" s="90" t="s">
        <v>548</v>
      </c>
      <c r="E11" s="87" t="s">
        <v>482</v>
      </c>
      <c r="F11" s="85" t="s">
        <v>472</v>
      </c>
      <c r="G11" s="97">
        <v>125377006</v>
      </c>
      <c r="H11" s="238" t="s">
        <v>597</v>
      </c>
      <c r="I11" s="97">
        <v>33903017</v>
      </c>
      <c r="J11" s="101">
        <v>30</v>
      </c>
      <c r="K11" s="8">
        <v>10</v>
      </c>
      <c r="L11" s="109">
        <f t="shared" si="1"/>
        <v>0</v>
      </c>
      <c r="M11" s="109">
        <f t="shared" si="2"/>
        <v>0</v>
      </c>
      <c r="N11" s="120"/>
      <c r="O11" s="119">
        <f t="shared" si="3"/>
        <v>2</v>
      </c>
      <c r="P11" s="120"/>
      <c r="Q11" s="120"/>
      <c r="R11" s="120"/>
      <c r="S11" s="13">
        <f t="shared" si="4"/>
        <v>10</v>
      </c>
      <c r="T11" s="14" t="str">
        <f t="shared" si="0"/>
        <v>OK</v>
      </c>
      <c r="U11" s="197"/>
      <c r="V11" s="197"/>
      <c r="W11" s="197"/>
      <c r="X11" s="204"/>
      <c r="Y11" s="204"/>
      <c r="Z11" s="204"/>
      <c r="AA11" s="197"/>
      <c r="AB11" s="197"/>
      <c r="AC11" s="197"/>
      <c r="AD11" s="30"/>
      <c r="AE11" s="30"/>
      <c r="AF11" s="30"/>
      <c r="AG11" s="31"/>
      <c r="AH11" s="31"/>
      <c r="AI11" s="31"/>
      <c r="AJ11" s="31"/>
      <c r="AK11" s="31"/>
      <c r="AL11" s="31"/>
    </row>
    <row r="12" spans="1:38" ht="39.950000000000003" customHeight="1" x14ac:dyDescent="0.25">
      <c r="A12" s="310"/>
      <c r="B12" s="312"/>
      <c r="C12" s="82">
        <v>9</v>
      </c>
      <c r="D12" s="86" t="s">
        <v>549</v>
      </c>
      <c r="E12" s="91" t="s">
        <v>483</v>
      </c>
      <c r="F12" s="85" t="s">
        <v>472</v>
      </c>
      <c r="G12" s="97">
        <v>125377006</v>
      </c>
      <c r="H12" s="238" t="s">
        <v>597</v>
      </c>
      <c r="I12" s="97">
        <v>33903017</v>
      </c>
      <c r="J12" s="101">
        <v>930</v>
      </c>
      <c r="K12" s="8"/>
      <c r="L12" s="109">
        <f t="shared" si="1"/>
        <v>0</v>
      </c>
      <c r="M12" s="109">
        <f t="shared" si="2"/>
        <v>0</v>
      </c>
      <c r="N12" s="120"/>
      <c r="O12" s="119">
        <f t="shared" si="3"/>
        <v>0</v>
      </c>
      <c r="P12" s="120"/>
      <c r="Q12" s="120"/>
      <c r="R12" s="120"/>
      <c r="S12" s="13">
        <f t="shared" si="4"/>
        <v>0</v>
      </c>
      <c r="T12" s="14" t="str">
        <f t="shared" si="0"/>
        <v>OK</v>
      </c>
      <c r="U12" s="197"/>
      <c r="V12" s="197"/>
      <c r="W12" s="197"/>
      <c r="X12" s="204"/>
      <c r="Y12" s="204"/>
      <c r="Z12" s="204"/>
      <c r="AA12" s="204"/>
      <c r="AB12" s="197"/>
      <c r="AC12" s="197"/>
      <c r="AD12" s="30"/>
      <c r="AE12" s="30"/>
      <c r="AF12" s="30"/>
      <c r="AG12" s="31"/>
      <c r="AH12" s="31"/>
      <c r="AI12" s="31"/>
      <c r="AJ12" s="31"/>
      <c r="AK12" s="31"/>
      <c r="AL12" s="31"/>
    </row>
    <row r="13" spans="1:38" ht="39.950000000000003" customHeight="1" x14ac:dyDescent="0.25">
      <c r="A13" s="310"/>
      <c r="B13" s="312"/>
      <c r="C13" s="82">
        <v>10</v>
      </c>
      <c r="D13" s="92" t="s">
        <v>550</v>
      </c>
      <c r="E13" s="91" t="s">
        <v>484</v>
      </c>
      <c r="F13" s="85" t="s">
        <v>472</v>
      </c>
      <c r="G13" s="97">
        <v>125377006</v>
      </c>
      <c r="H13" s="238" t="s">
        <v>597</v>
      </c>
      <c r="I13" s="97">
        <v>33903047</v>
      </c>
      <c r="J13" s="101">
        <v>380</v>
      </c>
      <c r="K13" s="8"/>
      <c r="L13" s="109">
        <f t="shared" si="1"/>
        <v>0</v>
      </c>
      <c r="M13" s="109">
        <f t="shared" si="2"/>
        <v>0</v>
      </c>
      <c r="N13" s="120"/>
      <c r="O13" s="119">
        <f t="shared" si="3"/>
        <v>0</v>
      </c>
      <c r="P13" s="120"/>
      <c r="Q13" s="120"/>
      <c r="R13" s="120"/>
      <c r="S13" s="13">
        <f t="shared" si="4"/>
        <v>0</v>
      </c>
      <c r="T13" s="14" t="str">
        <f t="shared" si="0"/>
        <v>OK</v>
      </c>
      <c r="U13" s="197"/>
      <c r="V13" s="197"/>
      <c r="W13" s="197"/>
      <c r="X13" s="204"/>
      <c r="Y13" s="204"/>
      <c r="Z13" s="204"/>
      <c r="AA13" s="204"/>
      <c r="AB13" s="197"/>
      <c r="AC13" s="197"/>
      <c r="AD13" s="30"/>
      <c r="AE13" s="30"/>
      <c r="AF13" s="30"/>
      <c r="AG13" s="31"/>
      <c r="AH13" s="31"/>
      <c r="AI13" s="31"/>
      <c r="AJ13" s="31"/>
      <c r="AK13" s="31"/>
      <c r="AL13" s="31"/>
    </row>
    <row r="14" spans="1:38" ht="110.25" customHeight="1" x14ac:dyDescent="0.25">
      <c r="A14" s="310"/>
      <c r="B14" s="312"/>
      <c r="C14" s="82">
        <v>11</v>
      </c>
      <c r="D14" s="90" t="s">
        <v>551</v>
      </c>
      <c r="E14" s="91" t="s">
        <v>485</v>
      </c>
      <c r="F14" s="85" t="s">
        <v>472</v>
      </c>
      <c r="G14" s="97">
        <v>125377006</v>
      </c>
      <c r="H14" s="238" t="s">
        <v>597</v>
      </c>
      <c r="I14" s="97">
        <v>33903047</v>
      </c>
      <c r="J14" s="101">
        <v>31</v>
      </c>
      <c r="K14" s="8"/>
      <c r="L14" s="109">
        <f t="shared" si="1"/>
        <v>0</v>
      </c>
      <c r="M14" s="109">
        <f t="shared" si="2"/>
        <v>0</v>
      </c>
      <c r="N14" s="120"/>
      <c r="O14" s="119">
        <f t="shared" si="3"/>
        <v>0</v>
      </c>
      <c r="P14" s="120"/>
      <c r="Q14" s="120"/>
      <c r="R14" s="120"/>
      <c r="S14" s="13">
        <f t="shared" si="4"/>
        <v>0</v>
      </c>
      <c r="T14" s="14" t="str">
        <f t="shared" si="0"/>
        <v>OK</v>
      </c>
      <c r="U14" s="197"/>
      <c r="V14" s="197"/>
      <c r="W14" s="197"/>
      <c r="X14" s="204"/>
      <c r="Y14" s="205"/>
      <c r="Z14" s="204"/>
      <c r="AA14" s="204"/>
      <c r="AB14" s="197"/>
      <c r="AC14" s="197"/>
      <c r="AD14" s="30"/>
      <c r="AE14" s="30"/>
      <c r="AF14" s="30"/>
      <c r="AG14" s="31"/>
      <c r="AH14" s="31"/>
      <c r="AI14" s="31"/>
      <c r="AJ14" s="31"/>
      <c r="AK14" s="31"/>
      <c r="AL14" s="31"/>
    </row>
    <row r="15" spans="1:38" ht="39.950000000000003" customHeight="1" x14ac:dyDescent="0.25">
      <c r="A15" s="310"/>
      <c r="B15" s="312"/>
      <c r="C15" s="82">
        <v>12</v>
      </c>
      <c r="D15" s="86" t="s">
        <v>552</v>
      </c>
      <c r="E15" s="87" t="s">
        <v>486</v>
      </c>
      <c r="F15" s="85" t="s">
        <v>472</v>
      </c>
      <c r="G15" s="97">
        <v>504220065</v>
      </c>
      <c r="H15" s="238" t="s">
        <v>597</v>
      </c>
      <c r="I15" s="99" t="s">
        <v>600</v>
      </c>
      <c r="J15" s="101">
        <v>150</v>
      </c>
      <c r="K15" s="8"/>
      <c r="L15" s="109">
        <f t="shared" si="1"/>
        <v>0</v>
      </c>
      <c r="M15" s="109">
        <f t="shared" si="2"/>
        <v>0</v>
      </c>
      <c r="N15" s="120"/>
      <c r="O15" s="119">
        <f t="shared" si="3"/>
        <v>0</v>
      </c>
      <c r="P15" s="120"/>
      <c r="Q15" s="120"/>
      <c r="R15" s="120"/>
      <c r="S15" s="13">
        <f t="shared" si="4"/>
        <v>0</v>
      </c>
      <c r="T15" s="14" t="str">
        <f t="shared" si="0"/>
        <v>OK</v>
      </c>
      <c r="U15" s="197"/>
      <c r="V15" s="197"/>
      <c r="W15" s="197"/>
      <c r="X15" s="204"/>
      <c r="Y15" s="205"/>
      <c r="Z15" s="204"/>
      <c r="AA15" s="204"/>
      <c r="AB15" s="197"/>
      <c r="AC15" s="197"/>
      <c r="AD15" s="30"/>
      <c r="AE15" s="30"/>
      <c r="AF15" s="30"/>
      <c r="AG15" s="31"/>
      <c r="AH15" s="31"/>
      <c r="AI15" s="31"/>
      <c r="AJ15" s="31"/>
      <c r="AK15" s="31"/>
      <c r="AL15" s="31"/>
    </row>
    <row r="16" spans="1:38" ht="39.950000000000003" customHeight="1" x14ac:dyDescent="0.25">
      <c r="A16" s="310"/>
      <c r="B16" s="313"/>
      <c r="C16" s="82">
        <v>13</v>
      </c>
      <c r="D16" s="92" t="s">
        <v>553</v>
      </c>
      <c r="E16" s="91" t="s">
        <v>487</v>
      </c>
      <c r="F16" s="85" t="s">
        <v>472</v>
      </c>
      <c r="G16" s="97">
        <v>504220065</v>
      </c>
      <c r="H16" s="238" t="s">
        <v>597</v>
      </c>
      <c r="I16" s="99" t="s">
        <v>600</v>
      </c>
      <c r="J16" s="101">
        <v>285</v>
      </c>
      <c r="K16" s="8">
        <v>6</v>
      </c>
      <c r="L16" s="109">
        <f t="shared" si="1"/>
        <v>4</v>
      </c>
      <c r="M16" s="109">
        <f t="shared" si="2"/>
        <v>4</v>
      </c>
      <c r="N16" s="120"/>
      <c r="O16" s="119">
        <f t="shared" si="3"/>
        <v>1</v>
      </c>
      <c r="P16" s="120"/>
      <c r="Q16" s="120"/>
      <c r="R16" s="120"/>
      <c r="S16" s="13">
        <f t="shared" si="4"/>
        <v>2</v>
      </c>
      <c r="T16" s="14" t="str">
        <f t="shared" si="0"/>
        <v>OK</v>
      </c>
      <c r="U16" s="197"/>
      <c r="V16" s="197"/>
      <c r="W16" s="197"/>
      <c r="X16" s="204"/>
      <c r="Y16" s="205"/>
      <c r="Z16" s="204"/>
      <c r="AA16" s="204"/>
      <c r="AB16" s="197"/>
      <c r="AC16" s="198">
        <v>4</v>
      </c>
      <c r="AD16" s="30"/>
      <c r="AE16" s="30"/>
      <c r="AF16" s="30"/>
      <c r="AG16" s="31"/>
      <c r="AH16" s="31"/>
      <c r="AI16" s="31"/>
      <c r="AJ16" s="31"/>
      <c r="AK16" s="31"/>
      <c r="AL16" s="31"/>
    </row>
    <row r="17" spans="1:38" ht="39.950000000000003" customHeight="1" x14ac:dyDescent="0.25">
      <c r="A17" s="305">
        <v>5</v>
      </c>
      <c r="B17" s="307" t="s">
        <v>488</v>
      </c>
      <c r="C17" s="77">
        <v>14</v>
      </c>
      <c r="D17" s="67" t="s">
        <v>554</v>
      </c>
      <c r="E17" s="68" t="s">
        <v>489</v>
      </c>
      <c r="F17" s="46" t="s">
        <v>472</v>
      </c>
      <c r="G17" s="54">
        <v>79588061</v>
      </c>
      <c r="H17" s="38" t="s">
        <v>597</v>
      </c>
      <c r="I17" s="54">
        <v>33903017</v>
      </c>
      <c r="J17" s="100">
        <v>501.2</v>
      </c>
      <c r="K17" s="8"/>
      <c r="L17" s="109">
        <f t="shared" si="1"/>
        <v>0</v>
      </c>
      <c r="M17" s="109">
        <f t="shared" si="2"/>
        <v>0</v>
      </c>
      <c r="N17" s="120"/>
      <c r="O17" s="119">
        <f t="shared" si="3"/>
        <v>0</v>
      </c>
      <c r="P17" s="120"/>
      <c r="Q17" s="120"/>
      <c r="R17" s="120"/>
      <c r="S17" s="13">
        <f t="shared" si="4"/>
        <v>0</v>
      </c>
      <c r="T17" s="14" t="str">
        <f t="shared" si="0"/>
        <v>OK</v>
      </c>
      <c r="U17" s="197"/>
      <c r="V17" s="197"/>
      <c r="W17" s="197"/>
      <c r="X17" s="204"/>
      <c r="Y17" s="205"/>
      <c r="Z17" s="204"/>
      <c r="AA17" s="204"/>
      <c r="AB17" s="197"/>
      <c r="AC17" s="197"/>
      <c r="AD17" s="30"/>
      <c r="AE17" s="30"/>
      <c r="AF17" s="30"/>
      <c r="AG17" s="31"/>
      <c r="AH17" s="31"/>
      <c r="AI17" s="31"/>
      <c r="AJ17" s="31"/>
      <c r="AK17" s="31"/>
      <c r="AL17" s="31"/>
    </row>
    <row r="18" spans="1:38" ht="39.950000000000003" customHeight="1" x14ac:dyDescent="0.25">
      <c r="A18" s="306"/>
      <c r="B18" s="314"/>
      <c r="C18" s="77">
        <v>15</v>
      </c>
      <c r="D18" s="67" t="s">
        <v>555</v>
      </c>
      <c r="E18" s="68" t="s">
        <v>490</v>
      </c>
      <c r="F18" s="46" t="s">
        <v>472</v>
      </c>
      <c r="G18" s="54">
        <v>79588061</v>
      </c>
      <c r="H18" s="38" t="s">
        <v>597</v>
      </c>
      <c r="I18" s="54">
        <v>33903017</v>
      </c>
      <c r="J18" s="100">
        <v>677.7</v>
      </c>
      <c r="K18" s="8"/>
      <c r="L18" s="109">
        <f t="shared" si="1"/>
        <v>0</v>
      </c>
      <c r="M18" s="109">
        <f t="shared" si="2"/>
        <v>0</v>
      </c>
      <c r="N18" s="120"/>
      <c r="O18" s="119">
        <f t="shared" si="3"/>
        <v>0</v>
      </c>
      <c r="P18" s="120"/>
      <c r="Q18" s="120"/>
      <c r="R18" s="120"/>
      <c r="S18" s="13">
        <f t="shared" si="4"/>
        <v>0</v>
      </c>
      <c r="T18" s="14" t="str">
        <f t="shared" si="0"/>
        <v>OK</v>
      </c>
      <c r="U18" s="197"/>
      <c r="V18" s="197"/>
      <c r="W18" s="197"/>
      <c r="X18" s="204"/>
      <c r="Y18" s="205"/>
      <c r="Z18" s="204"/>
      <c r="AA18" s="204"/>
      <c r="AB18" s="197"/>
      <c r="AC18" s="197"/>
      <c r="AD18" s="30"/>
      <c r="AE18" s="30"/>
      <c r="AF18" s="30"/>
      <c r="AG18" s="31"/>
      <c r="AH18" s="31"/>
      <c r="AI18" s="31"/>
      <c r="AJ18" s="31"/>
      <c r="AK18" s="31"/>
      <c r="AL18" s="31"/>
    </row>
    <row r="19" spans="1:38" ht="39.950000000000003" customHeight="1" x14ac:dyDescent="0.25">
      <c r="A19" s="306"/>
      <c r="B19" s="308"/>
      <c r="C19" s="77">
        <v>16</v>
      </c>
      <c r="D19" s="67" t="s">
        <v>556</v>
      </c>
      <c r="E19" s="68" t="s">
        <v>491</v>
      </c>
      <c r="F19" s="46" t="s">
        <v>472</v>
      </c>
      <c r="G19" s="54">
        <v>79588061</v>
      </c>
      <c r="H19" s="38" t="s">
        <v>597</v>
      </c>
      <c r="I19" s="54" t="s">
        <v>15</v>
      </c>
      <c r="J19" s="100">
        <v>460.2</v>
      </c>
      <c r="K19" s="8"/>
      <c r="L19" s="109">
        <f t="shared" si="1"/>
        <v>0</v>
      </c>
      <c r="M19" s="109">
        <f t="shared" si="2"/>
        <v>0</v>
      </c>
      <c r="N19" s="120"/>
      <c r="O19" s="119">
        <f t="shared" si="3"/>
        <v>0</v>
      </c>
      <c r="P19" s="120"/>
      <c r="Q19" s="120"/>
      <c r="R19" s="120"/>
      <c r="S19" s="13">
        <f t="shared" si="4"/>
        <v>0</v>
      </c>
      <c r="T19" s="14" t="str">
        <f t="shared" si="0"/>
        <v>OK</v>
      </c>
      <c r="U19" s="197"/>
      <c r="V19" s="197"/>
      <c r="W19" s="197"/>
      <c r="X19" s="204"/>
      <c r="Y19" s="205"/>
      <c r="Z19" s="204"/>
      <c r="AA19" s="204"/>
      <c r="AB19" s="197"/>
      <c r="AC19" s="197"/>
      <c r="AD19" s="30"/>
      <c r="AE19" s="30"/>
      <c r="AF19" s="30"/>
      <c r="AG19" s="31"/>
      <c r="AH19" s="31"/>
      <c r="AI19" s="31"/>
      <c r="AJ19" s="31"/>
      <c r="AK19" s="31"/>
      <c r="AL19" s="31"/>
    </row>
    <row r="20" spans="1:38" ht="39.950000000000003" customHeight="1" x14ac:dyDescent="0.25">
      <c r="A20" s="80">
        <v>6</v>
      </c>
      <c r="B20" s="81" t="s">
        <v>470</v>
      </c>
      <c r="C20" s="82">
        <v>17</v>
      </c>
      <c r="D20" s="90" t="s">
        <v>557</v>
      </c>
      <c r="E20" s="91" t="s">
        <v>492</v>
      </c>
      <c r="F20" s="85" t="s">
        <v>472</v>
      </c>
      <c r="G20" s="97">
        <v>504220069</v>
      </c>
      <c r="H20" s="238" t="s">
        <v>597</v>
      </c>
      <c r="I20" s="97">
        <v>33903017</v>
      </c>
      <c r="J20" s="101">
        <v>621.25</v>
      </c>
      <c r="K20" s="8">
        <v>2</v>
      </c>
      <c r="L20" s="109">
        <f t="shared" si="1"/>
        <v>2</v>
      </c>
      <c r="M20" s="109">
        <f t="shared" si="2"/>
        <v>2</v>
      </c>
      <c r="N20" s="120"/>
      <c r="O20" s="119">
        <f t="shared" si="3"/>
        <v>0</v>
      </c>
      <c r="P20" s="120"/>
      <c r="Q20" s="120"/>
      <c r="R20" s="120"/>
      <c r="S20" s="13">
        <f t="shared" si="4"/>
        <v>0</v>
      </c>
      <c r="T20" s="14" t="str">
        <f t="shared" si="0"/>
        <v>OK</v>
      </c>
      <c r="U20" s="198">
        <v>1</v>
      </c>
      <c r="V20" s="197"/>
      <c r="W20" s="197"/>
      <c r="X20" s="204"/>
      <c r="Y20" s="205"/>
      <c r="Z20" s="203">
        <v>1</v>
      </c>
      <c r="AA20" s="204"/>
      <c r="AB20" s="197"/>
      <c r="AC20" s="197"/>
      <c r="AD20" s="30"/>
      <c r="AE20" s="30"/>
      <c r="AF20" s="30"/>
      <c r="AG20" s="31"/>
      <c r="AH20" s="31"/>
      <c r="AI20" s="31"/>
      <c r="AJ20" s="31"/>
      <c r="AK20" s="31"/>
      <c r="AL20" s="31"/>
    </row>
    <row r="21" spans="1:38" ht="39.950000000000003" customHeight="1" x14ac:dyDescent="0.25">
      <c r="A21" s="305">
        <v>9</v>
      </c>
      <c r="B21" s="307" t="s">
        <v>493</v>
      </c>
      <c r="C21" s="77">
        <v>26</v>
      </c>
      <c r="D21" s="78" t="s">
        <v>558</v>
      </c>
      <c r="E21" s="79" t="s">
        <v>494</v>
      </c>
      <c r="F21" s="46" t="s">
        <v>472</v>
      </c>
      <c r="G21" s="54" t="s">
        <v>596</v>
      </c>
      <c r="H21" s="38" t="s">
        <v>597</v>
      </c>
      <c r="I21" s="54">
        <v>33903017</v>
      </c>
      <c r="J21" s="100">
        <v>105</v>
      </c>
      <c r="K21" s="8">
        <v>30</v>
      </c>
      <c r="L21" s="109">
        <f t="shared" si="1"/>
        <v>20</v>
      </c>
      <c r="M21" s="109">
        <f t="shared" si="2"/>
        <v>20</v>
      </c>
      <c r="N21" s="120"/>
      <c r="O21" s="119">
        <f t="shared" si="3"/>
        <v>7</v>
      </c>
      <c r="P21" s="120"/>
      <c r="Q21" s="120"/>
      <c r="R21" s="120"/>
      <c r="S21" s="13">
        <f t="shared" si="4"/>
        <v>10</v>
      </c>
      <c r="T21" s="14" t="str">
        <f t="shared" si="0"/>
        <v>OK</v>
      </c>
      <c r="U21" s="197"/>
      <c r="V21" s="197"/>
      <c r="W21" s="197"/>
      <c r="X21" s="204"/>
      <c r="Y21" s="205"/>
      <c r="Z21" s="204"/>
      <c r="AA21" s="204"/>
      <c r="AB21" s="197"/>
      <c r="AC21" s="198">
        <v>20</v>
      </c>
      <c r="AD21" s="30"/>
      <c r="AE21" s="30"/>
      <c r="AF21" s="30"/>
      <c r="AG21" s="31"/>
      <c r="AH21" s="31"/>
      <c r="AI21" s="31"/>
      <c r="AJ21" s="31"/>
      <c r="AK21" s="31"/>
      <c r="AL21" s="31"/>
    </row>
    <row r="22" spans="1:38" ht="39.950000000000003" customHeight="1" x14ac:dyDescent="0.25">
      <c r="A22" s="306"/>
      <c r="B22" s="314"/>
      <c r="C22" s="77">
        <v>27</v>
      </c>
      <c r="D22" s="93" t="s">
        <v>559</v>
      </c>
      <c r="E22" s="94" t="s">
        <v>495</v>
      </c>
      <c r="F22" s="43" t="s">
        <v>472</v>
      </c>
      <c r="G22" s="54">
        <v>105392001</v>
      </c>
      <c r="H22" s="38" t="s">
        <v>597</v>
      </c>
      <c r="I22" s="54">
        <v>33903017</v>
      </c>
      <c r="J22" s="100">
        <v>450.09</v>
      </c>
      <c r="K22" s="8">
        <v>1</v>
      </c>
      <c r="L22" s="109">
        <f t="shared" si="1"/>
        <v>0</v>
      </c>
      <c r="M22" s="109">
        <f t="shared" si="2"/>
        <v>0</v>
      </c>
      <c r="N22" s="120"/>
      <c r="O22" s="119">
        <f t="shared" si="3"/>
        <v>0</v>
      </c>
      <c r="P22" s="120"/>
      <c r="Q22" s="120"/>
      <c r="R22" s="120"/>
      <c r="S22" s="13">
        <f t="shared" si="4"/>
        <v>1</v>
      </c>
      <c r="T22" s="14" t="str">
        <f t="shared" si="0"/>
        <v>OK</v>
      </c>
      <c r="U22" s="197"/>
      <c r="V22" s="197"/>
      <c r="W22" s="197"/>
      <c r="X22" s="204"/>
      <c r="Y22" s="205"/>
      <c r="Z22" s="204"/>
      <c r="AA22" s="204"/>
      <c r="AB22" s="197"/>
      <c r="AC22" s="197"/>
      <c r="AD22" s="30"/>
      <c r="AE22" s="30"/>
      <c r="AF22" s="30"/>
      <c r="AG22" s="31"/>
      <c r="AH22" s="31"/>
      <c r="AI22" s="31"/>
      <c r="AJ22" s="31"/>
      <c r="AK22" s="31"/>
      <c r="AL22" s="31"/>
    </row>
    <row r="23" spans="1:38" ht="39.950000000000003" customHeight="1" x14ac:dyDescent="0.25">
      <c r="A23" s="306"/>
      <c r="B23" s="308"/>
      <c r="C23" s="77">
        <v>28</v>
      </c>
      <c r="D23" s="67" t="s">
        <v>560</v>
      </c>
      <c r="E23" s="68" t="s">
        <v>496</v>
      </c>
      <c r="F23" s="43" t="s">
        <v>497</v>
      </c>
      <c r="G23" s="54">
        <v>105392001</v>
      </c>
      <c r="H23" s="38" t="s">
        <v>597</v>
      </c>
      <c r="I23" s="54">
        <v>33903017</v>
      </c>
      <c r="J23" s="100">
        <v>1371</v>
      </c>
      <c r="K23" s="8">
        <v>2</v>
      </c>
      <c r="L23" s="109">
        <f t="shared" si="1"/>
        <v>1</v>
      </c>
      <c r="M23" s="109">
        <f t="shared" si="2"/>
        <v>1</v>
      </c>
      <c r="N23" s="120"/>
      <c r="O23" s="119">
        <f t="shared" si="3"/>
        <v>0</v>
      </c>
      <c r="P23" s="120"/>
      <c r="Q23" s="120"/>
      <c r="R23" s="120"/>
      <c r="S23" s="13">
        <f t="shared" si="4"/>
        <v>1</v>
      </c>
      <c r="T23" s="14" t="str">
        <f t="shared" si="0"/>
        <v>OK</v>
      </c>
      <c r="U23" s="197"/>
      <c r="V23" s="197"/>
      <c r="W23" s="197"/>
      <c r="X23" s="204"/>
      <c r="Y23" s="205"/>
      <c r="Z23" s="204"/>
      <c r="AA23" s="204"/>
      <c r="AB23" s="197"/>
      <c r="AC23" s="198">
        <v>1</v>
      </c>
      <c r="AD23" s="30"/>
      <c r="AE23" s="30"/>
      <c r="AF23" s="30"/>
      <c r="AG23" s="31"/>
      <c r="AH23" s="31"/>
      <c r="AI23" s="31"/>
      <c r="AJ23" s="31"/>
      <c r="AK23" s="31"/>
      <c r="AL23" s="31"/>
    </row>
    <row r="24" spans="1:38" ht="39.950000000000003" customHeight="1" x14ac:dyDescent="0.25">
      <c r="A24" s="309">
        <v>10</v>
      </c>
      <c r="B24" s="311" t="s">
        <v>498</v>
      </c>
      <c r="C24" s="82">
        <v>29</v>
      </c>
      <c r="D24" s="83" t="s">
        <v>561</v>
      </c>
      <c r="E24" s="84" t="s">
        <v>499</v>
      </c>
      <c r="F24" s="85" t="s">
        <v>383</v>
      </c>
      <c r="G24" s="97" t="s">
        <v>598</v>
      </c>
      <c r="H24" s="238" t="s">
        <v>597</v>
      </c>
      <c r="I24" s="97">
        <v>33903029</v>
      </c>
      <c r="J24" s="101">
        <v>229.85</v>
      </c>
      <c r="K24" s="8">
        <v>18</v>
      </c>
      <c r="L24" s="109">
        <f t="shared" si="1"/>
        <v>22</v>
      </c>
      <c r="M24" s="109">
        <f t="shared" si="2"/>
        <v>22</v>
      </c>
      <c r="N24" s="120">
        <v>4</v>
      </c>
      <c r="O24" s="119">
        <f t="shared" si="3"/>
        <v>4</v>
      </c>
      <c r="P24" s="120"/>
      <c r="Q24" s="120"/>
      <c r="R24" s="120"/>
      <c r="S24" s="13">
        <f t="shared" si="4"/>
        <v>0</v>
      </c>
      <c r="T24" s="14" t="str">
        <f t="shared" si="0"/>
        <v>OK</v>
      </c>
      <c r="U24" s="197"/>
      <c r="V24" s="198">
        <v>18</v>
      </c>
      <c r="W24" s="197"/>
      <c r="X24" s="204"/>
      <c r="Y24" s="212">
        <v>4</v>
      </c>
      <c r="Z24" s="204"/>
      <c r="AA24" s="204"/>
      <c r="AB24" s="197"/>
      <c r="AC24" s="197"/>
      <c r="AD24" s="30"/>
      <c r="AE24" s="30"/>
      <c r="AF24" s="30"/>
      <c r="AG24" s="31"/>
      <c r="AH24" s="31"/>
      <c r="AI24" s="31"/>
      <c r="AJ24" s="31"/>
      <c r="AK24" s="31"/>
      <c r="AL24" s="31"/>
    </row>
    <row r="25" spans="1:38" ht="39.950000000000003" customHeight="1" x14ac:dyDescent="0.25">
      <c r="A25" s="310"/>
      <c r="B25" s="312"/>
      <c r="C25" s="82">
        <v>30</v>
      </c>
      <c r="D25" s="86" t="s">
        <v>562</v>
      </c>
      <c r="E25" s="87" t="s">
        <v>500</v>
      </c>
      <c r="F25" s="85" t="s">
        <v>383</v>
      </c>
      <c r="G25" s="97" t="s">
        <v>599</v>
      </c>
      <c r="H25" s="238" t="s">
        <v>597</v>
      </c>
      <c r="I25" s="97">
        <v>33903029</v>
      </c>
      <c r="J25" s="101">
        <v>471.08</v>
      </c>
      <c r="K25" s="8"/>
      <c r="L25" s="109">
        <f t="shared" si="1"/>
        <v>0</v>
      </c>
      <c r="M25" s="109">
        <f t="shared" si="2"/>
        <v>0</v>
      </c>
      <c r="N25" s="120"/>
      <c r="O25" s="119">
        <f t="shared" si="3"/>
        <v>0</v>
      </c>
      <c r="P25" s="120"/>
      <c r="Q25" s="120"/>
      <c r="R25" s="120"/>
      <c r="S25" s="13">
        <f t="shared" si="4"/>
        <v>0</v>
      </c>
      <c r="T25" s="14" t="str">
        <f t="shared" si="0"/>
        <v>OK</v>
      </c>
      <c r="U25" s="197"/>
      <c r="V25" s="197"/>
      <c r="W25" s="197"/>
      <c r="X25" s="204"/>
      <c r="Y25" s="205"/>
      <c r="Z25" s="204"/>
      <c r="AA25" s="204"/>
      <c r="AB25" s="197"/>
      <c r="AC25" s="197"/>
      <c r="AD25" s="30"/>
      <c r="AE25" s="30"/>
      <c r="AF25" s="30"/>
      <c r="AG25" s="31"/>
      <c r="AH25" s="31"/>
      <c r="AI25" s="31"/>
      <c r="AJ25" s="31"/>
      <c r="AK25" s="31"/>
      <c r="AL25" s="31"/>
    </row>
    <row r="26" spans="1:38" ht="39.950000000000003" customHeight="1" x14ac:dyDescent="0.25">
      <c r="A26" s="310"/>
      <c r="B26" s="313"/>
      <c r="C26" s="82">
        <v>31</v>
      </c>
      <c r="D26" s="89" t="s">
        <v>563</v>
      </c>
      <c r="E26" s="87" t="s">
        <v>501</v>
      </c>
      <c r="F26" s="85" t="s">
        <v>383</v>
      </c>
      <c r="G26" s="97" t="s">
        <v>599</v>
      </c>
      <c r="H26" s="238" t="s">
        <v>597</v>
      </c>
      <c r="I26" s="97">
        <v>33903029</v>
      </c>
      <c r="J26" s="101">
        <v>230.39</v>
      </c>
      <c r="K26" s="8"/>
      <c r="L26" s="109">
        <f t="shared" si="1"/>
        <v>0</v>
      </c>
      <c r="M26" s="109">
        <f t="shared" si="2"/>
        <v>0</v>
      </c>
      <c r="N26" s="120"/>
      <c r="O26" s="119">
        <f t="shared" si="3"/>
        <v>0</v>
      </c>
      <c r="P26" s="120"/>
      <c r="Q26" s="120"/>
      <c r="R26" s="120"/>
      <c r="S26" s="13">
        <f t="shared" si="4"/>
        <v>0</v>
      </c>
      <c r="T26" s="14" t="str">
        <f t="shared" si="0"/>
        <v>OK</v>
      </c>
      <c r="U26" s="197"/>
      <c r="V26" s="197"/>
      <c r="W26" s="197"/>
      <c r="X26" s="204"/>
      <c r="Y26" s="205"/>
      <c r="Z26" s="204"/>
      <c r="AA26" s="204"/>
      <c r="AB26" s="197"/>
      <c r="AC26" s="197"/>
      <c r="AD26" s="30"/>
      <c r="AE26" s="30"/>
      <c r="AF26" s="30"/>
      <c r="AG26" s="31"/>
      <c r="AH26" s="31"/>
      <c r="AI26" s="31"/>
      <c r="AJ26" s="31"/>
      <c r="AK26" s="31"/>
      <c r="AL26" s="31"/>
    </row>
    <row r="27" spans="1:38" ht="57.2" customHeight="1" x14ac:dyDescent="0.25">
      <c r="A27" s="305">
        <v>12</v>
      </c>
      <c r="B27" s="307" t="s">
        <v>467</v>
      </c>
      <c r="C27" s="77">
        <v>33</v>
      </c>
      <c r="D27" s="67" t="s">
        <v>564</v>
      </c>
      <c r="E27" s="68" t="s">
        <v>502</v>
      </c>
      <c r="F27" s="46" t="s">
        <v>503</v>
      </c>
      <c r="G27" s="54" t="s">
        <v>603</v>
      </c>
      <c r="H27" s="38" t="s">
        <v>597</v>
      </c>
      <c r="I27" s="54">
        <v>33903026</v>
      </c>
      <c r="J27" s="100">
        <v>43.53</v>
      </c>
      <c r="K27" s="8">
        <v>3</v>
      </c>
      <c r="L27" s="109">
        <f t="shared" si="1"/>
        <v>3</v>
      </c>
      <c r="M27" s="109">
        <f t="shared" si="2"/>
        <v>3</v>
      </c>
      <c r="N27" s="120"/>
      <c r="O27" s="119">
        <f t="shared" si="3"/>
        <v>0</v>
      </c>
      <c r="P27" s="120"/>
      <c r="Q27" s="120"/>
      <c r="R27" s="120"/>
      <c r="S27" s="13">
        <f t="shared" si="4"/>
        <v>0</v>
      </c>
      <c r="T27" s="14" t="str">
        <f t="shared" si="0"/>
        <v>OK</v>
      </c>
      <c r="U27" s="197"/>
      <c r="V27" s="197"/>
      <c r="W27" s="198">
        <v>1</v>
      </c>
      <c r="X27" s="205"/>
      <c r="Y27" s="204"/>
      <c r="Z27" s="204"/>
      <c r="AA27" s="198">
        <v>2</v>
      </c>
      <c r="AB27" s="197"/>
      <c r="AC27" s="197"/>
      <c r="AD27" s="30"/>
      <c r="AE27" s="30"/>
      <c r="AF27" s="30"/>
      <c r="AG27" s="31"/>
      <c r="AH27" s="31"/>
      <c r="AI27" s="31"/>
      <c r="AJ27" s="31"/>
      <c r="AK27" s="31"/>
      <c r="AL27" s="31"/>
    </row>
    <row r="28" spans="1:38" ht="57.2" customHeight="1" x14ac:dyDescent="0.25">
      <c r="A28" s="315"/>
      <c r="B28" s="314"/>
      <c r="C28" s="77">
        <v>34</v>
      </c>
      <c r="D28" s="67" t="s">
        <v>565</v>
      </c>
      <c r="E28" s="68" t="s">
        <v>504</v>
      </c>
      <c r="F28" s="46" t="s">
        <v>503</v>
      </c>
      <c r="G28" s="54" t="s">
        <v>603</v>
      </c>
      <c r="H28" s="38" t="s">
        <v>597</v>
      </c>
      <c r="I28" s="54">
        <v>33903026</v>
      </c>
      <c r="J28" s="100">
        <v>58.25</v>
      </c>
      <c r="K28" s="8"/>
      <c r="L28" s="109">
        <f t="shared" si="1"/>
        <v>0</v>
      </c>
      <c r="M28" s="109">
        <f t="shared" si="2"/>
        <v>0</v>
      </c>
      <c r="N28" s="120"/>
      <c r="O28" s="119">
        <f t="shared" si="3"/>
        <v>0</v>
      </c>
      <c r="P28" s="120"/>
      <c r="Q28" s="120"/>
      <c r="R28" s="120"/>
      <c r="S28" s="13">
        <f t="shared" si="4"/>
        <v>0</v>
      </c>
      <c r="T28" s="14" t="str">
        <f t="shared" si="0"/>
        <v>OK</v>
      </c>
      <c r="U28" s="197"/>
      <c r="V28" s="197"/>
      <c r="W28" s="197"/>
      <c r="X28" s="205"/>
      <c r="Y28" s="204"/>
      <c r="Z28" s="204"/>
      <c r="AA28" s="197"/>
      <c r="AB28" s="197"/>
      <c r="AC28" s="197"/>
      <c r="AD28" s="30"/>
      <c r="AE28" s="30"/>
      <c r="AF28" s="30"/>
      <c r="AG28" s="31"/>
      <c r="AH28" s="31"/>
      <c r="AI28" s="31"/>
      <c r="AJ28" s="31"/>
      <c r="AK28" s="31"/>
      <c r="AL28" s="31"/>
    </row>
    <row r="29" spans="1:38" ht="57.2" customHeight="1" x14ac:dyDescent="0.25">
      <c r="A29" s="315"/>
      <c r="B29" s="314"/>
      <c r="C29" s="77">
        <v>35</v>
      </c>
      <c r="D29" s="67" t="s">
        <v>566</v>
      </c>
      <c r="E29" s="68" t="s">
        <v>505</v>
      </c>
      <c r="F29" s="46" t="s">
        <v>503</v>
      </c>
      <c r="G29" s="54" t="s">
        <v>603</v>
      </c>
      <c r="H29" s="38" t="s">
        <v>597</v>
      </c>
      <c r="I29" s="54">
        <v>33903026</v>
      </c>
      <c r="J29" s="100">
        <v>308.75</v>
      </c>
      <c r="K29" s="8">
        <v>4</v>
      </c>
      <c r="L29" s="109">
        <f t="shared" si="1"/>
        <v>3</v>
      </c>
      <c r="M29" s="109">
        <f t="shared" si="2"/>
        <v>3</v>
      </c>
      <c r="N29" s="120"/>
      <c r="O29" s="119">
        <f t="shared" si="3"/>
        <v>1</v>
      </c>
      <c r="P29" s="120"/>
      <c r="Q29" s="120"/>
      <c r="R29" s="120"/>
      <c r="S29" s="13">
        <f t="shared" si="4"/>
        <v>1</v>
      </c>
      <c r="T29" s="14" t="str">
        <f t="shared" si="0"/>
        <v>OK</v>
      </c>
      <c r="U29" s="197"/>
      <c r="V29" s="197"/>
      <c r="W29" s="198">
        <v>1</v>
      </c>
      <c r="X29" s="205"/>
      <c r="Y29" s="204"/>
      <c r="Z29" s="204"/>
      <c r="AA29" s="198">
        <v>2</v>
      </c>
      <c r="AB29" s="197"/>
      <c r="AC29" s="197"/>
      <c r="AD29" s="30"/>
      <c r="AE29" s="30"/>
      <c r="AF29" s="30"/>
      <c r="AG29" s="31"/>
      <c r="AH29" s="31"/>
      <c r="AI29" s="31"/>
      <c r="AJ29" s="31"/>
      <c r="AK29" s="31"/>
      <c r="AL29" s="31"/>
    </row>
    <row r="30" spans="1:38" ht="69" customHeight="1" x14ac:dyDescent="0.25">
      <c r="A30" s="315"/>
      <c r="B30" s="314"/>
      <c r="C30" s="77">
        <v>36</v>
      </c>
      <c r="D30" s="67" t="s">
        <v>567</v>
      </c>
      <c r="E30" s="68" t="s">
        <v>506</v>
      </c>
      <c r="F30" s="46" t="s">
        <v>503</v>
      </c>
      <c r="G30" s="54" t="s">
        <v>603</v>
      </c>
      <c r="H30" s="38" t="s">
        <v>597</v>
      </c>
      <c r="I30" s="54">
        <v>33903026</v>
      </c>
      <c r="J30" s="100">
        <v>88.13</v>
      </c>
      <c r="K30" s="8">
        <v>1</v>
      </c>
      <c r="L30" s="109">
        <f t="shared" si="1"/>
        <v>1</v>
      </c>
      <c r="M30" s="109">
        <f t="shared" si="2"/>
        <v>1</v>
      </c>
      <c r="N30" s="120"/>
      <c r="O30" s="119">
        <f t="shared" si="3"/>
        <v>0</v>
      </c>
      <c r="P30" s="120"/>
      <c r="Q30" s="120"/>
      <c r="R30" s="120"/>
      <c r="S30" s="13">
        <f t="shared" si="4"/>
        <v>0</v>
      </c>
      <c r="T30" s="14" t="str">
        <f t="shared" si="0"/>
        <v>OK</v>
      </c>
      <c r="U30" s="197"/>
      <c r="V30" s="197"/>
      <c r="W30" s="198">
        <v>1</v>
      </c>
      <c r="X30" s="204"/>
      <c r="Y30" s="204"/>
      <c r="Z30" s="204"/>
      <c r="AA30" s="197"/>
      <c r="AB30" s="197"/>
      <c r="AC30" s="197"/>
      <c r="AD30" s="30"/>
      <c r="AE30" s="30"/>
      <c r="AF30" s="30"/>
      <c r="AG30" s="31"/>
      <c r="AH30" s="31"/>
      <c r="AI30" s="31"/>
      <c r="AJ30" s="31"/>
      <c r="AK30" s="31"/>
      <c r="AL30" s="31"/>
    </row>
    <row r="31" spans="1:38" ht="39.950000000000003" customHeight="1" x14ac:dyDescent="0.25">
      <c r="A31" s="315"/>
      <c r="B31" s="314"/>
      <c r="C31" s="77">
        <v>37</v>
      </c>
      <c r="D31" s="95" t="s">
        <v>568</v>
      </c>
      <c r="E31" s="94" t="s">
        <v>506</v>
      </c>
      <c r="F31" s="46" t="s">
        <v>503</v>
      </c>
      <c r="G31" s="54" t="s">
        <v>603</v>
      </c>
      <c r="H31" s="38" t="s">
        <v>597</v>
      </c>
      <c r="I31" s="54">
        <v>33903026</v>
      </c>
      <c r="J31" s="100">
        <v>333.27</v>
      </c>
      <c r="K31" s="8">
        <v>1</v>
      </c>
      <c r="L31" s="109">
        <f t="shared" si="1"/>
        <v>1</v>
      </c>
      <c r="M31" s="109">
        <f t="shared" si="2"/>
        <v>1</v>
      </c>
      <c r="N31" s="120"/>
      <c r="O31" s="119">
        <f t="shared" si="3"/>
        <v>0</v>
      </c>
      <c r="P31" s="120"/>
      <c r="Q31" s="120"/>
      <c r="R31" s="120"/>
      <c r="S31" s="13">
        <f t="shared" si="4"/>
        <v>0</v>
      </c>
      <c r="T31" s="14" t="str">
        <f t="shared" si="0"/>
        <v>OK</v>
      </c>
      <c r="U31" s="197"/>
      <c r="V31" s="197"/>
      <c r="W31" s="197"/>
      <c r="X31" s="204"/>
      <c r="Y31" s="204"/>
      <c r="Z31" s="204"/>
      <c r="AA31" s="198">
        <v>1</v>
      </c>
      <c r="AB31" s="197"/>
      <c r="AC31" s="197"/>
      <c r="AD31" s="30"/>
      <c r="AE31" s="30"/>
      <c r="AF31" s="30"/>
      <c r="AG31" s="31"/>
      <c r="AH31" s="31"/>
      <c r="AI31" s="31"/>
      <c r="AJ31" s="31"/>
      <c r="AK31" s="31"/>
      <c r="AL31" s="31"/>
    </row>
    <row r="32" spans="1:38" ht="39.950000000000003" customHeight="1" x14ac:dyDescent="0.25">
      <c r="A32" s="315"/>
      <c r="B32" s="314"/>
      <c r="C32" s="77">
        <v>38</v>
      </c>
      <c r="D32" s="95" t="s">
        <v>569</v>
      </c>
      <c r="E32" s="94" t="s">
        <v>507</v>
      </c>
      <c r="F32" s="46" t="s">
        <v>503</v>
      </c>
      <c r="G32" s="54" t="s">
        <v>603</v>
      </c>
      <c r="H32" s="38" t="s">
        <v>597</v>
      </c>
      <c r="I32" s="54">
        <v>33903026</v>
      </c>
      <c r="J32" s="100">
        <v>331.19</v>
      </c>
      <c r="K32" s="8"/>
      <c r="L32" s="109">
        <f t="shared" si="1"/>
        <v>0</v>
      </c>
      <c r="M32" s="109">
        <f t="shared" si="2"/>
        <v>0</v>
      </c>
      <c r="N32" s="120"/>
      <c r="O32" s="119">
        <f t="shared" si="3"/>
        <v>0</v>
      </c>
      <c r="P32" s="120"/>
      <c r="Q32" s="120"/>
      <c r="R32" s="120"/>
      <c r="S32" s="13">
        <f t="shared" si="4"/>
        <v>0</v>
      </c>
      <c r="T32" s="14" t="str">
        <f t="shared" si="0"/>
        <v>OK</v>
      </c>
      <c r="U32" s="197"/>
      <c r="V32" s="197"/>
      <c r="W32" s="197"/>
      <c r="X32" s="204"/>
      <c r="Y32" s="204"/>
      <c r="Z32" s="204"/>
      <c r="AA32" s="197"/>
      <c r="AB32" s="197"/>
      <c r="AC32" s="197"/>
      <c r="AD32" s="30"/>
      <c r="AE32" s="30"/>
      <c r="AF32" s="30"/>
      <c r="AG32" s="31"/>
      <c r="AH32" s="31"/>
      <c r="AI32" s="31"/>
      <c r="AJ32" s="31"/>
      <c r="AK32" s="31"/>
      <c r="AL32" s="31"/>
    </row>
    <row r="33" spans="1:38" ht="39.950000000000003" customHeight="1" x14ac:dyDescent="0.25">
      <c r="A33" s="315"/>
      <c r="B33" s="308"/>
      <c r="C33" s="77">
        <v>39</v>
      </c>
      <c r="D33" s="67" t="s">
        <v>570</v>
      </c>
      <c r="E33" s="68" t="s">
        <v>508</v>
      </c>
      <c r="F33" s="46" t="s">
        <v>503</v>
      </c>
      <c r="G33" s="54" t="s">
        <v>603</v>
      </c>
      <c r="H33" s="38" t="s">
        <v>597</v>
      </c>
      <c r="I33" s="54">
        <v>33903026</v>
      </c>
      <c r="J33" s="100">
        <v>549.65</v>
      </c>
      <c r="K33" s="8"/>
      <c r="L33" s="109">
        <f t="shared" si="1"/>
        <v>0</v>
      </c>
      <c r="M33" s="109">
        <f t="shared" si="2"/>
        <v>0</v>
      </c>
      <c r="N33" s="120"/>
      <c r="O33" s="119">
        <f t="shared" si="3"/>
        <v>0</v>
      </c>
      <c r="P33" s="120"/>
      <c r="Q33" s="120"/>
      <c r="R33" s="120"/>
      <c r="S33" s="13">
        <f t="shared" si="4"/>
        <v>0</v>
      </c>
      <c r="T33" s="14" t="str">
        <f t="shared" si="0"/>
        <v>OK</v>
      </c>
      <c r="U33" s="197"/>
      <c r="V33" s="197"/>
      <c r="W33" s="197"/>
      <c r="X33" s="204"/>
      <c r="Y33" s="204"/>
      <c r="Z33" s="204"/>
      <c r="AA33" s="204"/>
      <c r="AB33" s="197"/>
      <c r="AC33" s="197"/>
      <c r="AD33" s="30"/>
      <c r="AE33" s="30"/>
      <c r="AF33" s="30"/>
      <c r="AG33" s="31"/>
      <c r="AH33" s="31"/>
      <c r="AI33" s="31"/>
      <c r="AJ33" s="31"/>
      <c r="AK33" s="31"/>
      <c r="AL33" s="31"/>
    </row>
    <row r="34" spans="1:38" ht="39.950000000000003" customHeight="1" x14ac:dyDescent="0.25">
      <c r="A34" s="309">
        <v>18</v>
      </c>
      <c r="B34" s="311" t="s">
        <v>509</v>
      </c>
      <c r="C34" s="82">
        <v>59</v>
      </c>
      <c r="D34" s="90" t="s">
        <v>571</v>
      </c>
      <c r="E34" s="91" t="s">
        <v>510</v>
      </c>
      <c r="F34" s="85" t="s">
        <v>472</v>
      </c>
      <c r="G34" s="97" t="s">
        <v>604</v>
      </c>
      <c r="H34" s="238" t="s">
        <v>597</v>
      </c>
      <c r="I34" s="97">
        <v>33903017</v>
      </c>
      <c r="J34" s="101">
        <v>241.02</v>
      </c>
      <c r="K34" s="8">
        <v>32</v>
      </c>
      <c r="L34" s="109">
        <f t="shared" si="1"/>
        <v>15</v>
      </c>
      <c r="M34" s="109">
        <f t="shared" si="2"/>
        <v>15</v>
      </c>
      <c r="N34" s="120">
        <v>-10</v>
      </c>
      <c r="O34" s="119">
        <f t="shared" si="3"/>
        <v>8</v>
      </c>
      <c r="P34" s="120"/>
      <c r="Q34" s="120"/>
      <c r="R34" s="120"/>
      <c r="S34" s="13">
        <f t="shared" si="4"/>
        <v>7</v>
      </c>
      <c r="T34" s="14" t="str">
        <f t="shared" si="0"/>
        <v>OK</v>
      </c>
      <c r="U34" s="197"/>
      <c r="V34" s="197"/>
      <c r="W34" s="197"/>
      <c r="X34" s="216">
        <v>5</v>
      </c>
      <c r="Y34" s="204"/>
      <c r="Z34" s="204"/>
      <c r="AA34" s="204"/>
      <c r="AB34" s="198">
        <v>10</v>
      </c>
      <c r="AC34" s="197"/>
      <c r="AD34" s="30"/>
      <c r="AE34" s="30"/>
      <c r="AF34" s="30"/>
      <c r="AG34" s="31"/>
      <c r="AH34" s="31"/>
      <c r="AI34" s="31"/>
      <c r="AJ34" s="31"/>
      <c r="AK34" s="31"/>
      <c r="AL34" s="31"/>
    </row>
    <row r="35" spans="1:38" ht="39.950000000000003" customHeight="1" x14ac:dyDescent="0.25">
      <c r="A35" s="310"/>
      <c r="B35" s="312"/>
      <c r="C35" s="82">
        <v>60</v>
      </c>
      <c r="D35" s="90" t="s">
        <v>572</v>
      </c>
      <c r="E35" s="91" t="s">
        <v>730</v>
      </c>
      <c r="F35" s="85" t="s">
        <v>472</v>
      </c>
      <c r="G35" s="97" t="s">
        <v>605</v>
      </c>
      <c r="H35" s="238" t="s">
        <v>597</v>
      </c>
      <c r="I35" s="97">
        <v>33903017</v>
      </c>
      <c r="J35" s="101">
        <v>285.95999999999998</v>
      </c>
      <c r="K35" s="8">
        <v>21</v>
      </c>
      <c r="L35" s="109">
        <f t="shared" si="1"/>
        <v>11</v>
      </c>
      <c r="M35" s="109">
        <f t="shared" si="2"/>
        <v>11</v>
      </c>
      <c r="N35" s="120">
        <v>-10</v>
      </c>
      <c r="O35" s="119">
        <f t="shared" si="3"/>
        <v>5</v>
      </c>
      <c r="P35" s="120"/>
      <c r="Q35" s="120"/>
      <c r="R35" s="120"/>
      <c r="S35" s="13">
        <f t="shared" si="4"/>
        <v>0</v>
      </c>
      <c r="T35" s="14" t="str">
        <f t="shared" si="0"/>
        <v>OK</v>
      </c>
      <c r="U35" s="197"/>
      <c r="V35" s="197"/>
      <c r="W35" s="197"/>
      <c r="X35" s="216">
        <v>5</v>
      </c>
      <c r="Y35" s="204"/>
      <c r="Z35" s="204"/>
      <c r="AA35" s="204"/>
      <c r="AB35" s="198">
        <v>6</v>
      </c>
      <c r="AC35" s="197"/>
      <c r="AD35" s="30"/>
      <c r="AE35" s="30"/>
      <c r="AF35" s="30"/>
      <c r="AG35" s="31"/>
      <c r="AH35" s="31"/>
      <c r="AI35" s="31"/>
      <c r="AJ35" s="31"/>
      <c r="AK35" s="31"/>
      <c r="AL35" s="31"/>
    </row>
    <row r="36" spans="1:38" ht="39.950000000000003" customHeight="1" x14ac:dyDescent="0.25">
      <c r="A36" s="310"/>
      <c r="B36" s="312"/>
      <c r="C36" s="82">
        <v>61</v>
      </c>
      <c r="D36" s="90" t="s">
        <v>573</v>
      </c>
      <c r="E36" s="91" t="s">
        <v>512</v>
      </c>
      <c r="F36" s="85" t="s">
        <v>472</v>
      </c>
      <c r="G36" s="97" t="s">
        <v>605</v>
      </c>
      <c r="H36" s="238" t="s">
        <v>597</v>
      </c>
      <c r="I36" s="97">
        <v>33903017</v>
      </c>
      <c r="J36" s="101">
        <v>652.70000000000005</v>
      </c>
      <c r="K36" s="8"/>
      <c r="L36" s="109">
        <f t="shared" si="1"/>
        <v>0</v>
      </c>
      <c r="M36" s="109">
        <f t="shared" si="2"/>
        <v>0</v>
      </c>
      <c r="N36" s="120"/>
      <c r="O36" s="119">
        <f t="shared" si="3"/>
        <v>0</v>
      </c>
      <c r="P36" s="120"/>
      <c r="Q36" s="120"/>
      <c r="R36" s="120"/>
      <c r="S36" s="13">
        <f t="shared" si="4"/>
        <v>0</v>
      </c>
      <c r="T36" s="14" t="str">
        <f t="shared" si="0"/>
        <v>OK</v>
      </c>
      <c r="U36" s="197"/>
      <c r="V36" s="197"/>
      <c r="W36" s="197"/>
      <c r="X36" s="204"/>
      <c r="Y36" s="204"/>
      <c r="Z36" s="204"/>
      <c r="AA36" s="204"/>
      <c r="AB36" s="197"/>
      <c r="AC36" s="197"/>
      <c r="AD36" s="30"/>
      <c r="AE36" s="30"/>
      <c r="AF36" s="30"/>
      <c r="AG36" s="31"/>
      <c r="AH36" s="31"/>
      <c r="AI36" s="31"/>
      <c r="AJ36" s="31"/>
      <c r="AK36" s="31"/>
      <c r="AL36" s="31"/>
    </row>
    <row r="37" spans="1:38" ht="39.950000000000003" customHeight="1" x14ac:dyDescent="0.25">
      <c r="A37" s="310"/>
      <c r="B37" s="312"/>
      <c r="C37" s="82">
        <v>62</v>
      </c>
      <c r="D37" s="92" t="s">
        <v>574</v>
      </c>
      <c r="E37" s="91" t="s">
        <v>513</v>
      </c>
      <c r="F37" s="85" t="s">
        <v>472</v>
      </c>
      <c r="G37" s="97" t="s">
        <v>605</v>
      </c>
      <c r="H37" s="238" t="s">
        <v>597</v>
      </c>
      <c r="I37" s="97">
        <v>33903017</v>
      </c>
      <c r="J37" s="101">
        <v>646.72</v>
      </c>
      <c r="K37" s="8"/>
      <c r="L37" s="109">
        <f t="shared" si="1"/>
        <v>0</v>
      </c>
      <c r="M37" s="109">
        <f t="shared" si="2"/>
        <v>0</v>
      </c>
      <c r="N37" s="120"/>
      <c r="O37" s="119">
        <f t="shared" si="3"/>
        <v>0</v>
      </c>
      <c r="P37" s="120"/>
      <c r="Q37" s="120"/>
      <c r="R37" s="120"/>
      <c r="S37" s="13">
        <f t="shared" si="4"/>
        <v>0</v>
      </c>
      <c r="T37" s="14" t="str">
        <f t="shared" si="0"/>
        <v>OK</v>
      </c>
      <c r="U37" s="197"/>
      <c r="V37" s="197"/>
      <c r="W37" s="197"/>
      <c r="X37" s="204"/>
      <c r="Y37" s="204"/>
      <c r="Z37" s="204"/>
      <c r="AA37" s="204"/>
      <c r="AB37" s="197"/>
      <c r="AC37" s="197"/>
      <c r="AD37" s="30"/>
      <c r="AE37" s="30"/>
      <c r="AF37" s="30"/>
      <c r="AG37" s="31"/>
      <c r="AH37" s="31"/>
      <c r="AI37" s="31"/>
      <c r="AJ37" s="31"/>
      <c r="AK37" s="31"/>
      <c r="AL37" s="31"/>
    </row>
    <row r="38" spans="1:38" ht="39.950000000000003" customHeight="1" x14ac:dyDescent="0.25">
      <c r="A38" s="310"/>
      <c r="B38" s="312"/>
      <c r="C38" s="82">
        <v>63</v>
      </c>
      <c r="D38" s="89" t="s">
        <v>575</v>
      </c>
      <c r="E38" s="87" t="s">
        <v>514</v>
      </c>
      <c r="F38" s="85" t="s">
        <v>472</v>
      </c>
      <c r="G38" s="97" t="s">
        <v>605</v>
      </c>
      <c r="H38" s="238" t="s">
        <v>597</v>
      </c>
      <c r="I38" s="97">
        <v>33903017</v>
      </c>
      <c r="J38" s="101">
        <v>1144.82</v>
      </c>
      <c r="K38" s="8"/>
      <c r="L38" s="109">
        <f t="shared" si="1"/>
        <v>0</v>
      </c>
      <c r="M38" s="109">
        <f t="shared" si="2"/>
        <v>0</v>
      </c>
      <c r="N38" s="120"/>
      <c r="O38" s="119">
        <f t="shared" si="3"/>
        <v>0</v>
      </c>
      <c r="P38" s="120"/>
      <c r="Q38" s="120"/>
      <c r="R38" s="120"/>
      <c r="S38" s="13">
        <f t="shared" si="4"/>
        <v>0</v>
      </c>
      <c r="T38" s="14" t="str">
        <f t="shared" si="0"/>
        <v>OK</v>
      </c>
      <c r="U38" s="197"/>
      <c r="V38" s="197"/>
      <c r="W38" s="197"/>
      <c r="X38" s="204"/>
      <c r="Y38" s="204"/>
      <c r="Z38" s="205"/>
      <c r="AA38" s="204"/>
      <c r="AB38" s="197"/>
      <c r="AC38" s="197"/>
      <c r="AD38" s="30"/>
      <c r="AE38" s="30"/>
      <c r="AF38" s="30"/>
      <c r="AG38" s="31"/>
      <c r="AH38" s="31"/>
      <c r="AI38" s="31"/>
      <c r="AJ38" s="31"/>
      <c r="AK38" s="31"/>
      <c r="AL38" s="31"/>
    </row>
    <row r="39" spans="1:38" ht="39.950000000000003" customHeight="1" x14ac:dyDescent="0.25">
      <c r="A39" s="310"/>
      <c r="B39" s="312"/>
      <c r="C39" s="82">
        <v>64</v>
      </c>
      <c r="D39" s="90" t="s">
        <v>576</v>
      </c>
      <c r="E39" s="91" t="s">
        <v>515</v>
      </c>
      <c r="F39" s="85" t="s">
        <v>472</v>
      </c>
      <c r="G39" s="97" t="s">
        <v>606</v>
      </c>
      <c r="H39" s="238" t="s">
        <v>597</v>
      </c>
      <c r="I39" s="97">
        <v>33903017</v>
      </c>
      <c r="J39" s="101">
        <v>2771.79</v>
      </c>
      <c r="K39" s="8">
        <v>6</v>
      </c>
      <c r="L39" s="109">
        <f t="shared" si="1"/>
        <v>0</v>
      </c>
      <c r="M39" s="109">
        <f t="shared" si="2"/>
        <v>0</v>
      </c>
      <c r="N39" s="120"/>
      <c r="O39" s="119">
        <f t="shared" si="3"/>
        <v>1</v>
      </c>
      <c r="P39" s="120"/>
      <c r="Q39" s="120"/>
      <c r="R39" s="120"/>
      <c r="S39" s="13">
        <f t="shared" si="4"/>
        <v>6</v>
      </c>
      <c r="T39" s="14" t="str">
        <f t="shared" si="0"/>
        <v>OK</v>
      </c>
      <c r="U39" s="197"/>
      <c r="V39" s="197"/>
      <c r="W39" s="197"/>
      <c r="X39" s="204"/>
      <c r="Y39" s="204"/>
      <c r="Z39" s="205"/>
      <c r="AA39" s="204"/>
      <c r="AB39" s="197"/>
      <c r="AC39" s="197"/>
      <c r="AD39" s="30"/>
      <c r="AE39" s="30"/>
      <c r="AF39" s="30"/>
      <c r="AG39" s="31"/>
      <c r="AH39" s="31"/>
      <c r="AI39" s="31"/>
      <c r="AJ39" s="31"/>
      <c r="AK39" s="31"/>
      <c r="AL39" s="31"/>
    </row>
    <row r="40" spans="1:38" ht="39.950000000000003" customHeight="1" x14ac:dyDescent="0.25">
      <c r="A40" s="310"/>
      <c r="B40" s="313"/>
      <c r="C40" s="82">
        <v>65</v>
      </c>
      <c r="D40" s="90" t="s">
        <v>577</v>
      </c>
      <c r="E40" s="91" t="s">
        <v>516</v>
      </c>
      <c r="F40" s="85" t="s">
        <v>472</v>
      </c>
      <c r="G40" s="97" t="s">
        <v>607</v>
      </c>
      <c r="H40" s="238" t="s">
        <v>597</v>
      </c>
      <c r="I40" s="97">
        <v>33903017</v>
      </c>
      <c r="J40" s="101">
        <v>1058.8599999999999</v>
      </c>
      <c r="K40" s="8"/>
      <c r="L40" s="109">
        <f t="shared" si="1"/>
        <v>0</v>
      </c>
      <c r="M40" s="109">
        <f t="shared" si="2"/>
        <v>0</v>
      </c>
      <c r="N40" s="120"/>
      <c r="O40" s="119">
        <f t="shared" si="3"/>
        <v>0</v>
      </c>
      <c r="P40" s="120"/>
      <c r="Q40" s="120"/>
      <c r="R40" s="120"/>
      <c r="S40" s="13">
        <f t="shared" si="4"/>
        <v>0</v>
      </c>
      <c r="T40" s="14" t="str">
        <f t="shared" si="0"/>
        <v>OK</v>
      </c>
      <c r="U40" s="197"/>
      <c r="V40" s="197"/>
      <c r="W40" s="197"/>
      <c r="X40" s="204"/>
      <c r="Y40" s="204"/>
      <c r="Z40" s="205"/>
      <c r="AA40" s="204"/>
      <c r="AB40" s="197"/>
      <c r="AC40" s="197"/>
      <c r="AD40" s="30"/>
      <c r="AE40" s="30"/>
      <c r="AF40" s="30"/>
      <c r="AG40" s="31"/>
      <c r="AH40" s="31"/>
      <c r="AI40" s="31"/>
      <c r="AJ40" s="31"/>
      <c r="AK40" s="31"/>
      <c r="AL40" s="31"/>
    </row>
    <row r="41" spans="1:38" ht="39.950000000000003" customHeight="1" x14ac:dyDescent="0.25">
      <c r="A41" s="75">
        <v>21</v>
      </c>
      <c r="B41" s="76" t="s">
        <v>517</v>
      </c>
      <c r="C41" s="77">
        <v>68</v>
      </c>
      <c r="D41" s="95" t="s">
        <v>578</v>
      </c>
      <c r="E41" s="94" t="s">
        <v>518</v>
      </c>
      <c r="F41" s="46" t="s">
        <v>519</v>
      </c>
      <c r="G41" s="54" t="s">
        <v>608</v>
      </c>
      <c r="H41" s="38" t="s">
        <v>597</v>
      </c>
      <c r="I41" s="54">
        <v>33903016</v>
      </c>
      <c r="J41" s="100">
        <v>56.81</v>
      </c>
      <c r="K41" s="8"/>
      <c r="L41" s="109">
        <f t="shared" si="1"/>
        <v>0</v>
      </c>
      <c r="M41" s="109">
        <f t="shared" si="2"/>
        <v>0</v>
      </c>
      <c r="N41" s="120"/>
      <c r="O41" s="119">
        <f t="shared" si="3"/>
        <v>0</v>
      </c>
      <c r="P41" s="120"/>
      <c r="Q41" s="120"/>
      <c r="R41" s="120"/>
      <c r="S41" s="13">
        <f t="shared" si="4"/>
        <v>0</v>
      </c>
      <c r="T41" s="14" t="str">
        <f t="shared" si="0"/>
        <v>OK</v>
      </c>
      <c r="U41" s="197"/>
      <c r="V41" s="197"/>
      <c r="W41" s="197"/>
      <c r="X41" s="204"/>
      <c r="Y41" s="204"/>
      <c r="Z41" s="205"/>
      <c r="AA41" s="204"/>
      <c r="AB41" s="197"/>
      <c r="AC41" s="197"/>
      <c r="AD41" s="30"/>
      <c r="AE41" s="30"/>
      <c r="AF41" s="30"/>
      <c r="AG41" s="31"/>
      <c r="AH41" s="31"/>
      <c r="AI41" s="31"/>
      <c r="AJ41" s="31"/>
      <c r="AK41" s="31"/>
      <c r="AL41" s="31"/>
    </row>
    <row r="42" spans="1:38" ht="39.950000000000003" customHeight="1" x14ac:dyDescent="0.25">
      <c r="A42" s="309">
        <v>23</v>
      </c>
      <c r="B42" s="311" t="s">
        <v>520</v>
      </c>
      <c r="C42" s="82">
        <v>75</v>
      </c>
      <c r="D42" s="83" t="s">
        <v>579</v>
      </c>
      <c r="E42" s="84" t="s">
        <v>521</v>
      </c>
      <c r="F42" s="85" t="s">
        <v>522</v>
      </c>
      <c r="G42" s="97" t="s">
        <v>609</v>
      </c>
      <c r="H42" s="238" t="s">
        <v>597</v>
      </c>
      <c r="I42" s="97">
        <v>33903017</v>
      </c>
      <c r="J42" s="101">
        <v>13.87</v>
      </c>
      <c r="K42" s="8">
        <v>2</v>
      </c>
      <c r="L42" s="109">
        <f t="shared" si="1"/>
        <v>0</v>
      </c>
      <c r="M42" s="109">
        <f t="shared" si="2"/>
        <v>0</v>
      </c>
      <c r="N42" s="120"/>
      <c r="O42" s="119">
        <f t="shared" si="3"/>
        <v>0</v>
      </c>
      <c r="P42" s="120"/>
      <c r="Q42" s="120"/>
      <c r="R42" s="120"/>
      <c r="S42" s="13">
        <f t="shared" si="4"/>
        <v>2</v>
      </c>
      <c r="T42" s="14" t="str">
        <f t="shared" si="0"/>
        <v>OK</v>
      </c>
      <c r="U42" s="197"/>
      <c r="V42" s="197"/>
      <c r="W42" s="197"/>
      <c r="X42" s="204"/>
      <c r="Y42" s="204"/>
      <c r="Z42" s="205"/>
      <c r="AA42" s="204"/>
      <c r="AB42" s="197"/>
      <c r="AC42" s="197"/>
      <c r="AD42" s="30"/>
      <c r="AE42" s="30"/>
      <c r="AF42" s="30"/>
      <c r="AG42" s="31"/>
      <c r="AH42" s="31"/>
      <c r="AI42" s="31"/>
      <c r="AJ42" s="31"/>
      <c r="AK42" s="31"/>
      <c r="AL42" s="31"/>
    </row>
    <row r="43" spans="1:38" ht="39.950000000000003" customHeight="1" x14ac:dyDescent="0.25">
      <c r="A43" s="310"/>
      <c r="B43" s="312"/>
      <c r="C43" s="82">
        <v>76</v>
      </c>
      <c r="D43" s="83" t="s">
        <v>580</v>
      </c>
      <c r="E43" s="84" t="s">
        <v>523</v>
      </c>
      <c r="F43" s="85" t="s">
        <v>524</v>
      </c>
      <c r="G43" s="97">
        <v>3816046</v>
      </c>
      <c r="H43" s="238" t="s">
        <v>597</v>
      </c>
      <c r="I43" s="97">
        <v>33903016</v>
      </c>
      <c r="J43" s="101">
        <v>24.91</v>
      </c>
      <c r="K43" s="8"/>
      <c r="L43" s="109">
        <f t="shared" si="1"/>
        <v>0</v>
      </c>
      <c r="M43" s="109">
        <f t="shared" si="2"/>
        <v>0</v>
      </c>
      <c r="N43" s="120"/>
      <c r="O43" s="119">
        <f t="shared" si="3"/>
        <v>0</v>
      </c>
      <c r="P43" s="120"/>
      <c r="Q43" s="120"/>
      <c r="R43" s="120"/>
      <c r="S43" s="13">
        <f t="shared" si="4"/>
        <v>0</v>
      </c>
      <c r="T43" s="14" t="str">
        <f t="shared" si="0"/>
        <v>OK</v>
      </c>
      <c r="U43" s="197"/>
      <c r="V43" s="197"/>
      <c r="W43" s="197"/>
      <c r="X43" s="204"/>
      <c r="Y43" s="204"/>
      <c r="Z43" s="205"/>
      <c r="AA43" s="204"/>
      <c r="AB43" s="197"/>
      <c r="AC43" s="197"/>
      <c r="AD43" s="30"/>
      <c r="AE43" s="30"/>
      <c r="AF43" s="30"/>
      <c r="AG43" s="31"/>
      <c r="AH43" s="31"/>
      <c r="AI43" s="31"/>
      <c r="AJ43" s="31"/>
      <c r="AK43" s="31"/>
      <c r="AL43" s="31"/>
    </row>
    <row r="44" spans="1:38" ht="39.950000000000003" customHeight="1" x14ac:dyDescent="0.25">
      <c r="A44" s="310"/>
      <c r="B44" s="313"/>
      <c r="C44" s="82">
        <v>77</v>
      </c>
      <c r="D44" s="83" t="s">
        <v>581</v>
      </c>
      <c r="E44" s="84" t="s">
        <v>523</v>
      </c>
      <c r="F44" s="85" t="s">
        <v>525</v>
      </c>
      <c r="G44" s="97">
        <v>36021004</v>
      </c>
      <c r="H44" s="238" t="s">
        <v>597</v>
      </c>
      <c r="I44" s="97">
        <v>33903011</v>
      </c>
      <c r="J44" s="101">
        <v>27.94</v>
      </c>
      <c r="K44" s="8">
        <v>1</v>
      </c>
      <c r="L44" s="109">
        <f t="shared" si="1"/>
        <v>0</v>
      </c>
      <c r="M44" s="109">
        <f t="shared" si="2"/>
        <v>0</v>
      </c>
      <c r="N44" s="120"/>
      <c r="O44" s="119">
        <f t="shared" si="3"/>
        <v>0</v>
      </c>
      <c r="P44" s="120"/>
      <c r="Q44" s="120"/>
      <c r="R44" s="120"/>
      <c r="S44" s="13">
        <f t="shared" si="4"/>
        <v>1</v>
      </c>
      <c r="T44" s="14" t="str">
        <f t="shared" si="0"/>
        <v>OK</v>
      </c>
      <c r="U44" s="197"/>
      <c r="V44" s="197"/>
      <c r="W44" s="197"/>
      <c r="X44" s="204"/>
      <c r="Y44" s="204"/>
      <c r="Z44" s="205"/>
      <c r="AA44" s="204"/>
      <c r="AB44" s="197"/>
      <c r="AC44" s="197"/>
      <c r="AD44" s="30"/>
      <c r="AE44" s="30"/>
      <c r="AF44" s="30"/>
      <c r="AG44" s="31"/>
      <c r="AH44" s="31"/>
      <c r="AI44" s="31"/>
      <c r="AJ44" s="31"/>
      <c r="AK44" s="31"/>
      <c r="AL44" s="31"/>
    </row>
    <row r="45" spans="1:38" ht="39.950000000000003" customHeight="1" x14ac:dyDescent="0.25">
      <c r="A45" s="75">
        <v>24</v>
      </c>
      <c r="B45" s="76" t="s">
        <v>526</v>
      </c>
      <c r="C45" s="77">
        <v>78</v>
      </c>
      <c r="D45" s="96" t="s">
        <v>582</v>
      </c>
      <c r="E45" s="68" t="s">
        <v>527</v>
      </c>
      <c r="F45" s="46" t="s">
        <v>522</v>
      </c>
      <c r="G45" s="54" t="s">
        <v>610</v>
      </c>
      <c r="H45" s="38" t="s">
        <v>597</v>
      </c>
      <c r="I45" s="54">
        <v>33903017</v>
      </c>
      <c r="J45" s="100">
        <v>250</v>
      </c>
      <c r="K45" s="8">
        <v>10</v>
      </c>
      <c r="L45" s="109">
        <f t="shared" si="1"/>
        <v>0</v>
      </c>
      <c r="M45" s="109">
        <f t="shared" si="2"/>
        <v>0</v>
      </c>
      <c r="N45" s="120"/>
      <c r="O45" s="119">
        <f t="shared" si="3"/>
        <v>2</v>
      </c>
      <c r="P45" s="120"/>
      <c r="Q45" s="120"/>
      <c r="R45" s="120"/>
      <c r="S45" s="13">
        <f t="shared" si="4"/>
        <v>10</v>
      </c>
      <c r="T45" s="14" t="str">
        <f t="shared" si="0"/>
        <v>OK</v>
      </c>
      <c r="U45" s="197"/>
      <c r="V45" s="197"/>
      <c r="W45" s="197"/>
      <c r="X45" s="204"/>
      <c r="Y45" s="204"/>
      <c r="Z45" s="205"/>
      <c r="AA45" s="204"/>
      <c r="AB45" s="197"/>
      <c r="AC45" s="197"/>
      <c r="AD45" s="30"/>
      <c r="AE45" s="30"/>
      <c r="AF45" s="30"/>
      <c r="AG45" s="31"/>
      <c r="AH45" s="31"/>
      <c r="AI45" s="31"/>
      <c r="AJ45" s="31"/>
      <c r="AK45" s="31"/>
      <c r="AL45" s="31"/>
    </row>
    <row r="46" spans="1:38" ht="39.950000000000003" customHeight="1" x14ac:dyDescent="0.25">
      <c r="A46" s="309">
        <v>30</v>
      </c>
      <c r="B46" s="311" t="s">
        <v>528</v>
      </c>
      <c r="C46" s="82">
        <v>84</v>
      </c>
      <c r="D46" s="92" t="s">
        <v>583</v>
      </c>
      <c r="E46" s="91" t="s">
        <v>529</v>
      </c>
      <c r="F46" s="85" t="s">
        <v>530</v>
      </c>
      <c r="G46" s="54" t="s">
        <v>611</v>
      </c>
      <c r="H46" s="38" t="s">
        <v>597</v>
      </c>
      <c r="I46" s="97">
        <v>33903017</v>
      </c>
      <c r="J46" s="101">
        <v>1357.6</v>
      </c>
      <c r="K46" s="8"/>
      <c r="L46" s="109">
        <f t="shared" si="1"/>
        <v>0</v>
      </c>
      <c r="M46" s="109">
        <f t="shared" si="2"/>
        <v>0</v>
      </c>
      <c r="N46" s="120"/>
      <c r="O46" s="119">
        <f t="shared" si="3"/>
        <v>0</v>
      </c>
      <c r="P46" s="120"/>
      <c r="Q46" s="120"/>
      <c r="R46" s="120"/>
      <c r="S46" s="13">
        <f t="shared" si="4"/>
        <v>0</v>
      </c>
      <c r="T46" s="14" t="str">
        <f t="shared" si="0"/>
        <v>OK</v>
      </c>
      <c r="U46" s="197"/>
      <c r="V46" s="197"/>
      <c r="W46" s="197"/>
      <c r="X46" s="204"/>
      <c r="Y46" s="204"/>
      <c r="Z46" s="205"/>
      <c r="AA46" s="204"/>
      <c r="AB46" s="197"/>
      <c r="AC46" s="197"/>
      <c r="AD46" s="30"/>
      <c r="AE46" s="30"/>
      <c r="AF46" s="30"/>
      <c r="AG46" s="31"/>
      <c r="AH46" s="31"/>
      <c r="AI46" s="31"/>
      <c r="AJ46" s="31"/>
      <c r="AK46" s="31"/>
      <c r="AL46" s="31"/>
    </row>
    <row r="47" spans="1:38" ht="39.950000000000003" customHeight="1" x14ac:dyDescent="0.25">
      <c r="A47" s="310"/>
      <c r="B47" s="312"/>
      <c r="C47" s="82">
        <v>85</v>
      </c>
      <c r="D47" s="92" t="s">
        <v>584</v>
      </c>
      <c r="E47" s="91" t="s">
        <v>529</v>
      </c>
      <c r="F47" s="85" t="s">
        <v>530</v>
      </c>
      <c r="G47" s="54" t="s">
        <v>611</v>
      </c>
      <c r="H47" s="38" t="s">
        <v>597</v>
      </c>
      <c r="I47" s="97">
        <v>33903017</v>
      </c>
      <c r="J47" s="101">
        <v>1413.46</v>
      </c>
      <c r="K47" s="8"/>
      <c r="L47" s="109">
        <f t="shared" si="1"/>
        <v>0</v>
      </c>
      <c r="M47" s="109">
        <f t="shared" si="2"/>
        <v>0</v>
      </c>
      <c r="N47" s="120"/>
      <c r="O47" s="119">
        <f t="shared" si="3"/>
        <v>0</v>
      </c>
      <c r="P47" s="120"/>
      <c r="Q47" s="120"/>
      <c r="R47" s="120"/>
      <c r="S47" s="13">
        <f t="shared" si="4"/>
        <v>0</v>
      </c>
      <c r="T47" s="14" t="str">
        <f t="shared" si="0"/>
        <v>OK</v>
      </c>
      <c r="U47" s="197"/>
      <c r="V47" s="197"/>
      <c r="W47" s="197"/>
      <c r="X47" s="204"/>
      <c r="Y47" s="204"/>
      <c r="Z47" s="205"/>
      <c r="AA47" s="204"/>
      <c r="AB47" s="197"/>
      <c r="AC47" s="197"/>
      <c r="AD47" s="30"/>
      <c r="AE47" s="30"/>
      <c r="AF47" s="30"/>
      <c r="AG47" s="31"/>
      <c r="AH47" s="31"/>
      <c r="AI47" s="31"/>
      <c r="AJ47" s="31"/>
      <c r="AK47" s="31"/>
      <c r="AL47" s="31"/>
    </row>
    <row r="48" spans="1:38" ht="39.950000000000003" customHeight="1" x14ac:dyDescent="0.25">
      <c r="A48" s="310"/>
      <c r="B48" s="312"/>
      <c r="C48" s="82">
        <v>86</v>
      </c>
      <c r="D48" s="92" t="s">
        <v>585</v>
      </c>
      <c r="E48" s="91" t="s">
        <v>529</v>
      </c>
      <c r="F48" s="85" t="s">
        <v>530</v>
      </c>
      <c r="G48" s="54" t="s">
        <v>611</v>
      </c>
      <c r="H48" s="38" t="s">
        <v>597</v>
      </c>
      <c r="I48" s="97">
        <v>33903017</v>
      </c>
      <c r="J48" s="101">
        <v>1452.36</v>
      </c>
      <c r="K48" s="8"/>
      <c r="L48" s="109">
        <f t="shared" si="1"/>
        <v>0</v>
      </c>
      <c r="M48" s="109">
        <f t="shared" si="2"/>
        <v>0</v>
      </c>
      <c r="N48" s="120"/>
      <c r="O48" s="119">
        <f t="shared" si="3"/>
        <v>0</v>
      </c>
      <c r="P48" s="120"/>
      <c r="Q48" s="120"/>
      <c r="R48" s="120"/>
      <c r="S48" s="13">
        <f t="shared" si="4"/>
        <v>0</v>
      </c>
      <c r="T48" s="14" t="str">
        <f t="shared" si="0"/>
        <v>OK</v>
      </c>
      <c r="U48" s="197"/>
      <c r="V48" s="197"/>
      <c r="W48" s="197"/>
      <c r="X48" s="204"/>
      <c r="Y48" s="204"/>
      <c r="Z48" s="205"/>
      <c r="AA48" s="204"/>
      <c r="AB48" s="197"/>
      <c r="AC48" s="197"/>
      <c r="AD48" s="30"/>
      <c r="AE48" s="30"/>
      <c r="AF48" s="30"/>
      <c r="AG48" s="31"/>
      <c r="AH48" s="31"/>
      <c r="AI48" s="31"/>
      <c r="AJ48" s="31"/>
      <c r="AK48" s="31"/>
      <c r="AL48" s="31"/>
    </row>
    <row r="49" spans="1:38" ht="39.950000000000003" customHeight="1" x14ac:dyDescent="0.25">
      <c r="A49" s="310"/>
      <c r="B49" s="313"/>
      <c r="C49" s="82">
        <v>87</v>
      </c>
      <c r="D49" s="92" t="s">
        <v>586</v>
      </c>
      <c r="E49" s="91" t="s">
        <v>529</v>
      </c>
      <c r="F49" s="85" t="s">
        <v>530</v>
      </c>
      <c r="G49" s="54" t="s">
        <v>611</v>
      </c>
      <c r="H49" s="38" t="s">
        <v>597</v>
      </c>
      <c r="I49" s="97">
        <v>33903017</v>
      </c>
      <c r="J49" s="101">
        <v>1462.34</v>
      </c>
      <c r="K49" s="8"/>
      <c r="L49" s="109">
        <f t="shared" si="1"/>
        <v>0</v>
      </c>
      <c r="M49" s="109">
        <f t="shared" si="2"/>
        <v>0</v>
      </c>
      <c r="N49" s="120"/>
      <c r="O49" s="119">
        <f t="shared" si="3"/>
        <v>0</v>
      </c>
      <c r="P49" s="120"/>
      <c r="Q49" s="120"/>
      <c r="R49" s="120"/>
      <c r="S49" s="13">
        <f t="shared" si="4"/>
        <v>0</v>
      </c>
      <c r="T49" s="14" t="str">
        <f t="shared" si="0"/>
        <v>OK</v>
      </c>
      <c r="U49" s="197"/>
      <c r="V49" s="197"/>
      <c r="W49" s="197"/>
      <c r="X49" s="204"/>
      <c r="Y49" s="204"/>
      <c r="Z49" s="205"/>
      <c r="AA49" s="204"/>
      <c r="AB49" s="197"/>
      <c r="AC49" s="197"/>
      <c r="AD49" s="30"/>
      <c r="AE49" s="30"/>
      <c r="AF49" s="30"/>
      <c r="AG49" s="31"/>
      <c r="AH49" s="31"/>
      <c r="AI49" s="31"/>
      <c r="AJ49" s="31"/>
      <c r="AK49" s="31"/>
      <c r="AL49" s="31"/>
    </row>
    <row r="50" spans="1:38" ht="39.950000000000003" customHeight="1" x14ac:dyDescent="0.25">
      <c r="A50" s="305">
        <v>32</v>
      </c>
      <c r="B50" s="307" t="s">
        <v>532</v>
      </c>
      <c r="C50" s="77">
        <v>89</v>
      </c>
      <c r="D50" s="95" t="s">
        <v>587</v>
      </c>
      <c r="E50" s="94" t="s">
        <v>533</v>
      </c>
      <c r="F50" s="46" t="s">
        <v>531</v>
      </c>
      <c r="G50" s="54" t="s">
        <v>612</v>
      </c>
      <c r="H50" s="38" t="s">
        <v>597</v>
      </c>
      <c r="I50" s="54">
        <v>33903041</v>
      </c>
      <c r="J50" s="100">
        <v>68.25</v>
      </c>
      <c r="K50" s="8">
        <v>20</v>
      </c>
      <c r="L50" s="109">
        <f t="shared" si="1"/>
        <v>0</v>
      </c>
      <c r="M50" s="109">
        <f t="shared" si="2"/>
        <v>0</v>
      </c>
      <c r="N50" s="120">
        <f>-5-5</f>
        <v>-10</v>
      </c>
      <c r="O50" s="119">
        <f t="shared" si="3"/>
        <v>5</v>
      </c>
      <c r="P50" s="120"/>
      <c r="Q50" s="120"/>
      <c r="R50" s="120"/>
      <c r="S50" s="13">
        <f t="shared" si="4"/>
        <v>10</v>
      </c>
      <c r="T50" s="14" t="str">
        <f t="shared" si="0"/>
        <v>OK</v>
      </c>
      <c r="U50" s="197"/>
      <c r="V50" s="197"/>
      <c r="W50" s="197"/>
      <c r="X50" s="204"/>
      <c r="Y50" s="204"/>
      <c r="Z50" s="205"/>
      <c r="AA50" s="204"/>
      <c r="AB50" s="197"/>
      <c r="AC50" s="197"/>
      <c r="AD50" s="30"/>
      <c r="AE50" s="30"/>
      <c r="AF50" s="30"/>
      <c r="AG50" s="31"/>
      <c r="AH50" s="31"/>
      <c r="AI50" s="31"/>
      <c r="AJ50" s="31"/>
      <c r="AK50" s="31"/>
      <c r="AL50" s="31"/>
    </row>
    <row r="51" spans="1:38" ht="39.950000000000003" customHeight="1" x14ac:dyDescent="0.25">
      <c r="A51" s="315"/>
      <c r="B51" s="314"/>
      <c r="C51" s="77">
        <v>90</v>
      </c>
      <c r="D51" s="95" t="s">
        <v>588</v>
      </c>
      <c r="E51" s="94" t="s">
        <v>534</v>
      </c>
      <c r="F51" s="46" t="s">
        <v>531</v>
      </c>
      <c r="G51" s="54" t="s">
        <v>612</v>
      </c>
      <c r="H51" s="38" t="s">
        <v>597</v>
      </c>
      <c r="I51" s="54">
        <v>33903041</v>
      </c>
      <c r="J51" s="100">
        <v>72.45</v>
      </c>
      <c r="K51" s="8">
        <v>20</v>
      </c>
      <c r="L51" s="109">
        <f t="shared" si="1"/>
        <v>0</v>
      </c>
      <c r="M51" s="109">
        <f t="shared" si="2"/>
        <v>0</v>
      </c>
      <c r="N51" s="120">
        <v>-2</v>
      </c>
      <c r="O51" s="119">
        <f t="shared" si="3"/>
        <v>5</v>
      </c>
      <c r="P51" s="120"/>
      <c r="Q51" s="120"/>
      <c r="R51" s="120"/>
      <c r="S51" s="13">
        <f t="shared" si="4"/>
        <v>18</v>
      </c>
      <c r="T51" s="14" t="str">
        <f t="shared" si="0"/>
        <v>OK</v>
      </c>
      <c r="U51" s="197"/>
      <c r="V51" s="197"/>
      <c r="W51" s="197"/>
      <c r="X51" s="204"/>
      <c r="Y51" s="204"/>
      <c r="Z51" s="205"/>
      <c r="AA51" s="204"/>
      <c r="AB51" s="197"/>
      <c r="AC51" s="197"/>
      <c r="AD51" s="30"/>
      <c r="AE51" s="30"/>
      <c r="AF51" s="30"/>
      <c r="AG51" s="31"/>
      <c r="AH51" s="31"/>
      <c r="AI51" s="31"/>
      <c r="AJ51" s="31"/>
      <c r="AK51" s="31"/>
      <c r="AL51" s="31"/>
    </row>
    <row r="52" spans="1:38" ht="39.950000000000003" customHeight="1" x14ac:dyDescent="0.25">
      <c r="A52" s="315"/>
      <c r="B52" s="314"/>
      <c r="C52" s="77">
        <v>91</v>
      </c>
      <c r="D52" s="95" t="s">
        <v>589</v>
      </c>
      <c r="E52" s="94" t="s">
        <v>535</v>
      </c>
      <c r="F52" s="46" t="s">
        <v>531</v>
      </c>
      <c r="G52" s="54" t="s">
        <v>612</v>
      </c>
      <c r="H52" s="38" t="s">
        <v>597</v>
      </c>
      <c r="I52" s="54">
        <v>33903041</v>
      </c>
      <c r="J52" s="100">
        <v>71.400000000000006</v>
      </c>
      <c r="K52" s="8">
        <v>20</v>
      </c>
      <c r="L52" s="109">
        <f t="shared" si="1"/>
        <v>0</v>
      </c>
      <c r="M52" s="109">
        <f t="shared" si="2"/>
        <v>0</v>
      </c>
      <c r="N52" s="120">
        <f>-5-5</f>
        <v>-10</v>
      </c>
      <c r="O52" s="119">
        <f t="shared" si="3"/>
        <v>5</v>
      </c>
      <c r="P52" s="120"/>
      <c r="Q52" s="120"/>
      <c r="R52" s="120"/>
      <c r="S52" s="13">
        <f t="shared" si="4"/>
        <v>10</v>
      </c>
      <c r="T52" s="14" t="str">
        <f t="shared" si="0"/>
        <v>OK</v>
      </c>
      <c r="U52" s="197"/>
      <c r="V52" s="197"/>
      <c r="W52" s="197"/>
      <c r="X52" s="204"/>
      <c r="Y52" s="204"/>
      <c r="Z52" s="205"/>
      <c r="AA52" s="204"/>
      <c r="AB52" s="197"/>
      <c r="AC52" s="197"/>
      <c r="AD52" s="30"/>
      <c r="AE52" s="30"/>
      <c r="AF52" s="30"/>
      <c r="AG52" s="31"/>
      <c r="AH52" s="31"/>
      <c r="AI52" s="31"/>
      <c r="AJ52" s="31"/>
      <c r="AK52" s="31"/>
      <c r="AL52" s="31"/>
    </row>
    <row r="53" spans="1:38" ht="39.950000000000003" customHeight="1" x14ac:dyDescent="0.25">
      <c r="A53" s="315"/>
      <c r="B53" s="314"/>
      <c r="C53" s="77">
        <v>92</v>
      </c>
      <c r="D53" s="95" t="s">
        <v>590</v>
      </c>
      <c r="E53" s="94" t="s">
        <v>536</v>
      </c>
      <c r="F53" s="46" t="s">
        <v>531</v>
      </c>
      <c r="G53" s="54" t="s">
        <v>612</v>
      </c>
      <c r="H53" s="38" t="s">
        <v>597</v>
      </c>
      <c r="I53" s="54">
        <v>33903041</v>
      </c>
      <c r="J53" s="100">
        <v>99.75</v>
      </c>
      <c r="K53" s="8">
        <v>20</v>
      </c>
      <c r="L53" s="109">
        <f t="shared" si="1"/>
        <v>0</v>
      </c>
      <c r="M53" s="109">
        <f t="shared" si="2"/>
        <v>0</v>
      </c>
      <c r="N53" s="120"/>
      <c r="O53" s="119">
        <f t="shared" si="3"/>
        <v>5</v>
      </c>
      <c r="P53" s="120"/>
      <c r="Q53" s="120"/>
      <c r="R53" s="120"/>
      <c r="S53" s="13">
        <f t="shared" si="4"/>
        <v>20</v>
      </c>
      <c r="T53" s="14" t="str">
        <f t="shared" si="0"/>
        <v>OK</v>
      </c>
      <c r="U53" s="197"/>
      <c r="V53" s="197"/>
      <c r="W53" s="197"/>
      <c r="X53" s="204"/>
      <c r="Y53" s="204"/>
      <c r="Z53" s="205"/>
      <c r="AA53" s="204"/>
      <c r="AB53" s="197"/>
      <c r="AC53" s="197"/>
      <c r="AD53" s="30"/>
      <c r="AE53" s="30"/>
      <c r="AF53" s="30"/>
      <c r="AG53" s="31"/>
      <c r="AH53" s="31"/>
      <c r="AI53" s="31"/>
      <c r="AJ53" s="31"/>
      <c r="AK53" s="31"/>
      <c r="AL53" s="31"/>
    </row>
    <row r="54" spans="1:38" ht="39.950000000000003" customHeight="1" x14ac:dyDescent="0.25">
      <c r="A54" s="315"/>
      <c r="B54" s="314"/>
      <c r="C54" s="77">
        <v>93</v>
      </c>
      <c r="D54" s="95" t="s">
        <v>591</v>
      </c>
      <c r="E54" s="94" t="s">
        <v>537</v>
      </c>
      <c r="F54" s="46" t="s">
        <v>531</v>
      </c>
      <c r="G54" s="54" t="s">
        <v>612</v>
      </c>
      <c r="H54" s="38" t="s">
        <v>597</v>
      </c>
      <c r="I54" s="54">
        <v>33903041</v>
      </c>
      <c r="J54" s="100">
        <v>136.5</v>
      </c>
      <c r="K54" s="8">
        <v>20</v>
      </c>
      <c r="L54" s="109">
        <f t="shared" si="1"/>
        <v>0</v>
      </c>
      <c r="M54" s="109">
        <f t="shared" si="2"/>
        <v>0</v>
      </c>
      <c r="N54" s="120"/>
      <c r="O54" s="119">
        <f t="shared" si="3"/>
        <v>5</v>
      </c>
      <c r="P54" s="120"/>
      <c r="Q54" s="120"/>
      <c r="R54" s="120"/>
      <c r="S54" s="13">
        <f t="shared" si="4"/>
        <v>20</v>
      </c>
      <c r="T54" s="14" t="str">
        <f t="shared" si="0"/>
        <v>OK</v>
      </c>
      <c r="U54" s="197"/>
      <c r="V54" s="197"/>
      <c r="W54" s="197"/>
      <c r="X54" s="204"/>
      <c r="Y54" s="204"/>
      <c r="Z54" s="205"/>
      <c r="AA54" s="204"/>
      <c r="AB54" s="197"/>
      <c r="AC54" s="197"/>
      <c r="AD54" s="30"/>
      <c r="AE54" s="30"/>
      <c r="AF54" s="30"/>
      <c r="AG54" s="31"/>
      <c r="AH54" s="31"/>
      <c r="AI54" s="31"/>
      <c r="AJ54" s="31"/>
      <c r="AK54" s="31"/>
      <c r="AL54" s="31"/>
    </row>
    <row r="55" spans="1:38" ht="39.950000000000003" customHeight="1" x14ac:dyDescent="0.25">
      <c r="A55" s="315"/>
      <c r="B55" s="314"/>
      <c r="C55" s="77">
        <v>94</v>
      </c>
      <c r="D55" s="95" t="s">
        <v>592</v>
      </c>
      <c r="E55" s="94" t="s">
        <v>534</v>
      </c>
      <c r="F55" s="46" t="s">
        <v>531</v>
      </c>
      <c r="G55" s="54" t="s">
        <v>612</v>
      </c>
      <c r="H55" s="38" t="s">
        <v>597</v>
      </c>
      <c r="I55" s="54">
        <v>33903041</v>
      </c>
      <c r="J55" s="100">
        <v>72.45</v>
      </c>
      <c r="K55" s="8"/>
      <c r="L55" s="109">
        <f t="shared" si="1"/>
        <v>0</v>
      </c>
      <c r="M55" s="109">
        <f t="shared" si="2"/>
        <v>0</v>
      </c>
      <c r="N55" s="120"/>
      <c r="O55" s="119">
        <f t="shared" si="3"/>
        <v>0</v>
      </c>
      <c r="P55" s="120"/>
      <c r="Q55" s="120"/>
      <c r="R55" s="120"/>
      <c r="S55" s="13">
        <f t="shared" si="4"/>
        <v>0</v>
      </c>
      <c r="T55" s="14" t="str">
        <f t="shared" si="0"/>
        <v>OK</v>
      </c>
      <c r="U55" s="197"/>
      <c r="V55" s="197"/>
      <c r="W55" s="197"/>
      <c r="X55" s="204"/>
      <c r="Y55" s="204"/>
      <c r="Z55" s="205"/>
      <c r="AA55" s="204"/>
      <c r="AB55" s="197"/>
      <c r="AC55" s="197"/>
      <c r="AD55" s="30"/>
      <c r="AE55" s="30"/>
      <c r="AF55" s="30"/>
      <c r="AG55" s="31"/>
      <c r="AH55" s="31"/>
      <c r="AI55" s="31"/>
      <c r="AJ55" s="31"/>
      <c r="AK55" s="31"/>
      <c r="AL55" s="31"/>
    </row>
    <row r="56" spans="1:38" ht="39.950000000000003" customHeight="1" x14ac:dyDescent="0.25">
      <c r="A56" s="315"/>
      <c r="B56" s="314"/>
      <c r="C56" s="77">
        <v>95</v>
      </c>
      <c r="D56" s="95" t="s">
        <v>593</v>
      </c>
      <c r="E56" s="94" t="s">
        <v>535</v>
      </c>
      <c r="F56" s="46" t="s">
        <v>531</v>
      </c>
      <c r="G56" s="54" t="s">
        <v>612</v>
      </c>
      <c r="H56" s="38" t="s">
        <v>597</v>
      </c>
      <c r="I56" s="54">
        <v>33903041</v>
      </c>
      <c r="J56" s="100">
        <v>71.400000000000006</v>
      </c>
      <c r="K56" s="8"/>
      <c r="L56" s="109">
        <f t="shared" si="1"/>
        <v>0</v>
      </c>
      <c r="M56" s="109">
        <f t="shared" si="2"/>
        <v>0</v>
      </c>
      <c r="N56" s="120"/>
      <c r="O56" s="119">
        <f t="shared" si="3"/>
        <v>0</v>
      </c>
      <c r="P56" s="120"/>
      <c r="Q56" s="120"/>
      <c r="R56" s="120"/>
      <c r="S56" s="13">
        <f t="shared" si="4"/>
        <v>0</v>
      </c>
      <c r="T56" s="14" t="str">
        <f t="shared" si="0"/>
        <v>OK</v>
      </c>
      <c r="U56" s="197"/>
      <c r="V56" s="197"/>
      <c r="W56" s="197"/>
      <c r="X56" s="204"/>
      <c r="Y56" s="204"/>
      <c r="Z56" s="205"/>
      <c r="AA56" s="204"/>
      <c r="AB56" s="197"/>
      <c r="AC56" s="197"/>
      <c r="AD56" s="30"/>
      <c r="AE56" s="30"/>
      <c r="AF56" s="30"/>
      <c r="AG56" s="31"/>
      <c r="AH56" s="31"/>
      <c r="AI56" s="31"/>
      <c r="AJ56" s="31"/>
      <c r="AK56" s="31"/>
      <c r="AL56" s="31"/>
    </row>
    <row r="57" spans="1:38" ht="39.950000000000003" customHeight="1" x14ac:dyDescent="0.25">
      <c r="A57" s="315"/>
      <c r="B57" s="308"/>
      <c r="C57" s="77">
        <v>96</v>
      </c>
      <c r="D57" s="67" t="s">
        <v>594</v>
      </c>
      <c r="E57" s="68" t="s">
        <v>537</v>
      </c>
      <c r="F57" s="46" t="s">
        <v>531</v>
      </c>
      <c r="G57" s="54" t="s">
        <v>612</v>
      </c>
      <c r="H57" s="38" t="s">
        <v>597</v>
      </c>
      <c r="I57" s="54">
        <v>33903041</v>
      </c>
      <c r="J57" s="100">
        <v>136.5</v>
      </c>
      <c r="K57" s="8"/>
      <c r="L57" s="109">
        <f t="shared" si="1"/>
        <v>0</v>
      </c>
      <c r="M57" s="109">
        <f t="shared" si="2"/>
        <v>0</v>
      </c>
      <c r="N57" s="120"/>
      <c r="O57" s="119">
        <f t="shared" si="3"/>
        <v>0</v>
      </c>
      <c r="P57" s="120"/>
      <c r="Q57" s="120"/>
      <c r="R57" s="120"/>
      <c r="S57" s="13">
        <f t="shared" si="4"/>
        <v>0</v>
      </c>
      <c r="T57" s="14" t="str">
        <f t="shared" si="0"/>
        <v>OK</v>
      </c>
      <c r="U57" s="197"/>
      <c r="V57" s="197"/>
      <c r="W57" s="197"/>
      <c r="X57" s="204"/>
      <c r="Y57" s="204"/>
      <c r="Z57" s="205"/>
      <c r="AA57" s="204"/>
      <c r="AB57" s="197"/>
      <c r="AC57" s="197"/>
      <c r="AD57" s="30"/>
      <c r="AE57" s="30"/>
      <c r="AF57" s="30"/>
      <c r="AG57" s="31"/>
      <c r="AH57" s="31"/>
      <c r="AI57" s="31"/>
      <c r="AJ57" s="31"/>
      <c r="AK57" s="31"/>
      <c r="AL57" s="31"/>
    </row>
    <row r="58" spans="1:38" ht="39.950000000000003" customHeight="1" x14ac:dyDescent="0.25">
      <c r="A58" s="80">
        <v>36</v>
      </c>
      <c r="B58" s="81" t="s">
        <v>538</v>
      </c>
      <c r="C58" s="82">
        <v>101</v>
      </c>
      <c r="D58" s="86" t="s">
        <v>595</v>
      </c>
      <c r="E58" s="87" t="s">
        <v>539</v>
      </c>
      <c r="F58" s="85" t="s">
        <v>540</v>
      </c>
      <c r="G58" s="97" t="s">
        <v>613</v>
      </c>
      <c r="H58" s="238" t="s">
        <v>597</v>
      </c>
      <c r="I58" s="97">
        <v>33903035</v>
      </c>
      <c r="J58" s="101">
        <v>204.7</v>
      </c>
      <c r="K58" s="8"/>
      <c r="L58" s="109">
        <f t="shared" si="1"/>
        <v>0</v>
      </c>
      <c r="M58" s="109">
        <f t="shared" si="2"/>
        <v>0</v>
      </c>
      <c r="N58" s="120"/>
      <c r="O58" s="119">
        <f t="shared" si="3"/>
        <v>0</v>
      </c>
      <c r="P58" s="120"/>
      <c r="Q58" s="120"/>
      <c r="R58" s="120"/>
      <c r="S58" s="13">
        <f t="shared" si="4"/>
        <v>0</v>
      </c>
      <c r="T58" s="14" t="str">
        <f t="shared" si="0"/>
        <v>OK</v>
      </c>
      <c r="U58" s="197"/>
      <c r="V58" s="197"/>
      <c r="W58" s="197"/>
      <c r="X58" s="204"/>
      <c r="Y58" s="204"/>
      <c r="Z58" s="205"/>
      <c r="AA58" s="204"/>
      <c r="AB58" s="197"/>
      <c r="AC58" s="197"/>
      <c r="AD58" s="30"/>
      <c r="AE58" s="30"/>
      <c r="AF58" s="30"/>
      <c r="AG58" s="31"/>
      <c r="AH58" s="31"/>
      <c r="AI58" s="31"/>
      <c r="AJ58" s="31"/>
      <c r="AK58" s="31"/>
      <c r="AL58" s="31"/>
    </row>
    <row r="59" spans="1:38" ht="39.950000000000003" customHeight="1" x14ac:dyDescent="0.25">
      <c r="K59" s="4">
        <f>SUM(K4:K58)</f>
        <v>297</v>
      </c>
      <c r="S59" s="16">
        <f>SUM(S4:S58)</f>
        <v>164</v>
      </c>
      <c r="U59" s="210">
        <f>SUMPRODUCT($J$4:$J$58,U4:U58)</f>
        <v>621.25</v>
      </c>
      <c r="V59" s="210">
        <f t="shared" ref="V59:AD59" si="5">SUMPRODUCT($J$4:$J$58,V4:V58)</f>
        <v>4137.3</v>
      </c>
      <c r="W59" s="210">
        <f t="shared" si="5"/>
        <v>440.40999999999997</v>
      </c>
      <c r="X59" s="210">
        <f t="shared" si="5"/>
        <v>2634.9</v>
      </c>
      <c r="Y59" s="210">
        <f t="shared" si="5"/>
        <v>919.4</v>
      </c>
      <c r="Z59" s="210">
        <f t="shared" si="5"/>
        <v>1019.6500000000001</v>
      </c>
      <c r="AA59" s="210">
        <f t="shared" si="5"/>
        <v>1037.83</v>
      </c>
      <c r="AB59" s="210">
        <f t="shared" si="5"/>
        <v>4125.96</v>
      </c>
      <c r="AC59" s="210">
        <f t="shared" si="5"/>
        <v>4611</v>
      </c>
      <c r="AD59" s="210">
        <f t="shared" si="5"/>
        <v>0</v>
      </c>
      <c r="AE59" s="210">
        <f t="shared" ref="AE59:AL59" si="6">SUMPRODUCT($J$4:$J$58,AE4:AE58)</f>
        <v>0</v>
      </c>
      <c r="AF59" s="210">
        <f t="shared" si="6"/>
        <v>0</v>
      </c>
      <c r="AG59" s="210">
        <f t="shared" si="6"/>
        <v>0</v>
      </c>
      <c r="AH59" s="210">
        <f t="shared" si="6"/>
        <v>0</v>
      </c>
      <c r="AI59" s="210">
        <f t="shared" si="6"/>
        <v>0</v>
      </c>
      <c r="AJ59" s="210">
        <f t="shared" si="6"/>
        <v>0</v>
      </c>
      <c r="AK59" s="210">
        <f t="shared" si="6"/>
        <v>0</v>
      </c>
      <c r="AL59" s="210">
        <f t="shared" si="6"/>
        <v>0</v>
      </c>
    </row>
    <row r="60" spans="1:38" ht="39.950000000000003" customHeight="1" x14ac:dyDescent="0.25">
      <c r="K60" s="160">
        <f>SUMPRODUCT($J$4:$J$58,K4:K58)</f>
        <v>58952.689999999995</v>
      </c>
      <c r="L60" s="160">
        <f t="shared" ref="L60:M60" si="7">SUMPRODUCT($J$4:$J$58,L4:L58)</f>
        <v>19547.7</v>
      </c>
      <c r="M60" s="160">
        <f t="shared" si="7"/>
        <v>19547.7</v>
      </c>
      <c r="U60" s="201"/>
      <c r="V60" s="201"/>
      <c r="W60" s="201"/>
      <c r="X60" s="201"/>
      <c r="Y60" s="201"/>
      <c r="Z60" s="201"/>
      <c r="AA60" s="201"/>
      <c r="AB60" s="201"/>
      <c r="AC60" s="201"/>
    </row>
    <row r="61" spans="1:38" ht="39.950000000000003" customHeight="1" x14ac:dyDescent="0.25">
      <c r="U61" s="201"/>
      <c r="V61" s="201"/>
      <c r="W61" s="201"/>
      <c r="X61" s="201"/>
      <c r="Y61" s="201"/>
      <c r="Z61" s="201"/>
      <c r="AA61" s="201"/>
      <c r="AB61" s="201"/>
      <c r="AC61" s="201"/>
    </row>
    <row r="62" spans="1:38" ht="39.950000000000003" customHeight="1" x14ac:dyDescent="0.25">
      <c r="U62" s="201"/>
      <c r="V62" s="201"/>
      <c r="W62" s="201"/>
      <c r="X62" s="201"/>
      <c r="Y62" s="201"/>
      <c r="Z62" s="201"/>
      <c r="AA62" s="201"/>
      <c r="AB62" s="201"/>
      <c r="AC62" s="201"/>
    </row>
    <row r="63" spans="1:38" ht="39.950000000000003" customHeight="1" x14ac:dyDescent="0.25">
      <c r="U63" s="201"/>
      <c r="V63" s="201"/>
      <c r="W63" s="201"/>
      <c r="X63" s="201"/>
      <c r="Y63" s="201"/>
      <c r="Z63" s="201"/>
      <c r="AA63" s="201"/>
      <c r="AB63" s="201"/>
      <c r="AC63" s="201"/>
    </row>
    <row r="64" spans="1:38" ht="39.950000000000003" customHeight="1" x14ac:dyDescent="0.25">
      <c r="U64" s="201"/>
      <c r="V64" s="201"/>
      <c r="W64" s="201"/>
      <c r="X64" s="201"/>
      <c r="Y64" s="201"/>
      <c r="Z64" s="201"/>
      <c r="AA64" s="201"/>
      <c r="AB64" s="201"/>
      <c r="AC64" s="201"/>
    </row>
    <row r="65" spans="21:29" ht="39.950000000000003" customHeight="1" x14ac:dyDescent="0.25">
      <c r="U65" s="201"/>
      <c r="V65" s="201"/>
      <c r="W65" s="201"/>
      <c r="X65" s="201"/>
      <c r="Y65" s="201"/>
      <c r="Z65" s="201"/>
      <c r="AA65" s="201"/>
      <c r="AB65" s="201"/>
      <c r="AC65" s="201"/>
    </row>
    <row r="66" spans="21:29" ht="39.950000000000003" customHeight="1" x14ac:dyDescent="0.25">
      <c r="U66" s="201"/>
      <c r="V66" s="201"/>
      <c r="W66" s="201"/>
      <c r="X66" s="201"/>
      <c r="Y66" s="201"/>
      <c r="Z66" s="201"/>
      <c r="AA66" s="201"/>
      <c r="AB66" s="201"/>
      <c r="AC66" s="201"/>
    </row>
    <row r="67" spans="21:29" ht="39.950000000000003" customHeight="1" x14ac:dyDescent="0.25">
      <c r="U67" s="201"/>
      <c r="V67" s="201"/>
      <c r="W67" s="201"/>
      <c r="X67" s="201"/>
      <c r="Y67" s="201"/>
      <c r="Z67" s="201"/>
      <c r="AA67" s="201"/>
      <c r="AB67" s="201"/>
      <c r="AC67" s="201"/>
    </row>
    <row r="68" spans="21:29" ht="39.950000000000003" customHeight="1" x14ac:dyDescent="0.25">
      <c r="U68" s="201"/>
      <c r="V68" s="201"/>
      <c r="W68" s="201"/>
      <c r="X68" s="201"/>
      <c r="Y68" s="201"/>
      <c r="Z68" s="201"/>
      <c r="AA68" s="201"/>
      <c r="AB68" s="201"/>
      <c r="AC68" s="201"/>
    </row>
    <row r="69" spans="21:29" ht="39.950000000000003" customHeight="1" x14ac:dyDescent="0.25">
      <c r="U69" s="201"/>
      <c r="V69" s="201"/>
      <c r="W69" s="201"/>
      <c r="X69" s="201"/>
      <c r="Y69" s="201"/>
      <c r="Z69" s="201"/>
      <c r="AA69" s="201"/>
      <c r="AB69" s="201"/>
      <c r="AC69" s="201"/>
    </row>
    <row r="70" spans="21:29" ht="39.950000000000003" customHeight="1" x14ac:dyDescent="0.25">
      <c r="U70" s="201"/>
      <c r="V70" s="201"/>
      <c r="W70" s="201"/>
      <c r="X70" s="201"/>
      <c r="Y70" s="201"/>
      <c r="Z70" s="201"/>
      <c r="AA70" s="201"/>
      <c r="AB70" s="201"/>
      <c r="AC70" s="201"/>
    </row>
    <row r="71" spans="21:29" ht="39.950000000000003" customHeight="1" x14ac:dyDescent="0.25">
      <c r="U71" s="201"/>
      <c r="V71" s="201"/>
      <c r="W71" s="201"/>
      <c r="X71" s="201"/>
      <c r="Y71" s="201"/>
      <c r="Z71" s="201"/>
      <c r="AA71" s="201"/>
      <c r="AB71" s="201"/>
      <c r="AC71" s="201"/>
    </row>
    <row r="72" spans="21:29" ht="39.950000000000003" customHeight="1" x14ac:dyDescent="0.25">
      <c r="U72" s="201"/>
      <c r="V72" s="201"/>
      <c r="W72" s="201"/>
      <c r="X72" s="201"/>
      <c r="Y72" s="201"/>
      <c r="Z72" s="201"/>
      <c r="AA72" s="201"/>
      <c r="AB72" s="201"/>
      <c r="AC72" s="201"/>
    </row>
    <row r="73" spans="21:29" ht="39.950000000000003" customHeight="1" x14ac:dyDescent="0.25">
      <c r="U73" s="201"/>
      <c r="V73" s="201"/>
      <c r="W73" s="201"/>
      <c r="X73" s="201"/>
      <c r="Y73" s="201"/>
      <c r="Z73" s="201"/>
      <c r="AA73" s="201"/>
      <c r="AB73" s="201"/>
      <c r="AC73" s="201"/>
    </row>
    <row r="74" spans="21:29" ht="39.950000000000003" customHeight="1" x14ac:dyDescent="0.25">
      <c r="U74" s="201"/>
      <c r="V74" s="201"/>
      <c r="W74" s="201"/>
      <c r="X74" s="201"/>
      <c r="Y74" s="201"/>
      <c r="Z74" s="201"/>
      <c r="AA74" s="201"/>
      <c r="AB74" s="201"/>
      <c r="AC74" s="201"/>
    </row>
    <row r="75" spans="21:29" ht="39.950000000000003" customHeight="1" x14ac:dyDescent="0.25">
      <c r="U75" s="201"/>
      <c r="V75" s="201"/>
      <c r="W75" s="201"/>
      <c r="X75" s="201"/>
      <c r="Y75" s="201"/>
      <c r="Z75" s="201"/>
      <c r="AA75" s="201"/>
      <c r="AB75" s="201"/>
      <c r="AC75" s="201"/>
    </row>
    <row r="76" spans="21:29" ht="39.950000000000003" customHeight="1" x14ac:dyDescent="0.25">
      <c r="U76" s="201"/>
      <c r="V76" s="201"/>
      <c r="W76" s="201"/>
      <c r="X76" s="201"/>
      <c r="Y76" s="201"/>
      <c r="Z76" s="201"/>
      <c r="AA76" s="201"/>
      <c r="AB76" s="201"/>
      <c r="AC76" s="201"/>
    </row>
    <row r="77" spans="21:29" ht="39.950000000000003" customHeight="1" x14ac:dyDescent="0.25">
      <c r="U77" s="201"/>
      <c r="V77" s="201"/>
      <c r="W77" s="201"/>
      <c r="X77" s="201"/>
      <c r="Y77" s="201"/>
      <c r="Z77" s="201"/>
      <c r="AA77" s="201"/>
      <c r="AB77" s="201"/>
      <c r="AC77" s="201"/>
    </row>
    <row r="78" spans="21:29" ht="39.950000000000003" customHeight="1" x14ac:dyDescent="0.25">
      <c r="U78" s="201"/>
      <c r="V78" s="201"/>
      <c r="W78" s="201"/>
      <c r="X78" s="201"/>
      <c r="Y78" s="201"/>
      <c r="Z78" s="201"/>
      <c r="AA78" s="201"/>
      <c r="AB78" s="201"/>
      <c r="AC78" s="201"/>
    </row>
    <row r="79" spans="21:29" ht="39.950000000000003" customHeight="1" x14ac:dyDescent="0.25">
      <c r="U79" s="201"/>
      <c r="V79" s="201"/>
      <c r="W79" s="201"/>
      <c r="X79" s="201"/>
      <c r="Y79" s="201"/>
      <c r="Z79" s="201"/>
      <c r="AA79" s="201"/>
      <c r="AB79" s="201"/>
      <c r="AC79" s="201"/>
    </row>
    <row r="80" spans="21:29" ht="39.950000000000003" customHeight="1" x14ac:dyDescent="0.25">
      <c r="U80" s="201"/>
      <c r="V80" s="201"/>
      <c r="W80" s="201"/>
      <c r="X80" s="201"/>
      <c r="Y80" s="201"/>
      <c r="Z80" s="201"/>
      <c r="AA80" s="201"/>
      <c r="AB80" s="201"/>
      <c r="AC80" s="201"/>
    </row>
    <row r="81" spans="21:29" ht="39.950000000000003" customHeight="1" x14ac:dyDescent="0.25">
      <c r="U81" s="201"/>
      <c r="V81" s="201"/>
      <c r="W81" s="201"/>
      <c r="X81" s="201"/>
      <c r="Y81" s="201"/>
      <c r="Z81" s="201"/>
      <c r="AA81" s="201"/>
      <c r="AB81" s="201"/>
      <c r="AC81" s="201"/>
    </row>
    <row r="82" spans="21:29" ht="39.950000000000003" customHeight="1" x14ac:dyDescent="0.25">
      <c r="U82" s="201"/>
      <c r="V82" s="201"/>
      <c r="W82" s="201"/>
      <c r="X82" s="201"/>
      <c r="Y82" s="201"/>
      <c r="Z82" s="201"/>
      <c r="AA82" s="201"/>
      <c r="AB82" s="201"/>
      <c r="AC82" s="201"/>
    </row>
    <row r="83" spans="21:29" ht="39.950000000000003" customHeight="1" x14ac:dyDescent="0.25">
      <c r="U83" s="201"/>
      <c r="V83" s="201"/>
      <c r="W83" s="201"/>
      <c r="X83" s="201"/>
      <c r="Y83" s="201"/>
      <c r="Z83" s="201"/>
      <c r="AA83" s="201"/>
      <c r="AB83" s="201"/>
      <c r="AC83" s="201"/>
    </row>
    <row r="84" spans="21:29" ht="39.950000000000003" customHeight="1" x14ac:dyDescent="0.25">
      <c r="U84" s="201"/>
      <c r="V84" s="201"/>
      <c r="W84" s="201"/>
      <c r="X84" s="201"/>
      <c r="Y84" s="201"/>
      <c r="Z84" s="201"/>
      <c r="AA84" s="201"/>
      <c r="AB84" s="201"/>
      <c r="AC84" s="201"/>
    </row>
    <row r="85" spans="21:29" ht="39.950000000000003" customHeight="1" x14ac:dyDescent="0.25">
      <c r="U85" s="201"/>
      <c r="V85" s="201"/>
      <c r="W85" s="201"/>
      <c r="X85" s="201"/>
      <c r="Y85" s="201"/>
      <c r="Z85" s="201"/>
      <c r="AA85" s="201"/>
      <c r="AB85" s="201"/>
      <c r="AC85" s="201"/>
    </row>
    <row r="86" spans="21:29" ht="39.950000000000003" customHeight="1" x14ac:dyDescent="0.25">
      <c r="U86" s="201"/>
      <c r="V86" s="201"/>
      <c r="W86" s="201"/>
      <c r="X86" s="201"/>
      <c r="Y86" s="201"/>
      <c r="Z86" s="201"/>
      <c r="AA86" s="201"/>
      <c r="AB86" s="201"/>
      <c r="AC86" s="201"/>
    </row>
    <row r="87" spans="21:29" ht="39.950000000000003" customHeight="1" x14ac:dyDescent="0.25">
      <c r="U87" s="201"/>
      <c r="V87" s="201"/>
      <c r="W87" s="201"/>
      <c r="X87" s="201"/>
      <c r="Y87" s="201"/>
      <c r="Z87" s="201"/>
      <c r="AA87" s="201"/>
      <c r="AB87" s="201"/>
      <c r="AC87" s="201"/>
    </row>
    <row r="88" spans="21:29" ht="39.950000000000003" customHeight="1" x14ac:dyDescent="0.25">
      <c r="U88" s="201"/>
      <c r="V88" s="201"/>
      <c r="W88" s="201"/>
      <c r="X88" s="201"/>
      <c r="Y88" s="201"/>
      <c r="Z88" s="201"/>
      <c r="AA88" s="201"/>
      <c r="AB88" s="201"/>
      <c r="AC88" s="201"/>
    </row>
    <row r="89" spans="21:29" ht="39.950000000000003" customHeight="1" x14ac:dyDescent="0.25">
      <c r="U89" s="201"/>
      <c r="V89" s="201"/>
      <c r="W89" s="201"/>
      <c r="X89" s="201"/>
      <c r="Y89" s="201"/>
      <c r="Z89" s="201"/>
      <c r="AA89" s="201"/>
      <c r="AB89" s="201"/>
      <c r="AC89" s="201"/>
    </row>
    <row r="90" spans="21:29" ht="39.950000000000003" customHeight="1" x14ac:dyDescent="0.25">
      <c r="U90" s="201"/>
      <c r="V90" s="201"/>
      <c r="W90" s="201"/>
      <c r="X90" s="201"/>
      <c r="Y90" s="201"/>
      <c r="Z90" s="201"/>
      <c r="AA90" s="201"/>
      <c r="AB90" s="201"/>
      <c r="AC90" s="201"/>
    </row>
    <row r="91" spans="21:29" ht="39.950000000000003" customHeight="1" x14ac:dyDescent="0.25">
      <c r="U91" s="201"/>
      <c r="V91" s="201"/>
      <c r="W91" s="201"/>
      <c r="X91" s="201"/>
      <c r="Y91" s="201"/>
      <c r="Z91" s="201"/>
      <c r="AA91" s="201"/>
      <c r="AB91" s="201"/>
      <c r="AC91" s="201"/>
    </row>
    <row r="92" spans="21:29" ht="39.950000000000003" customHeight="1" x14ac:dyDescent="0.25">
      <c r="U92" s="201"/>
      <c r="V92" s="201"/>
      <c r="W92" s="201"/>
      <c r="X92" s="201"/>
      <c r="Y92" s="201"/>
      <c r="Z92" s="201"/>
      <c r="AA92" s="201"/>
      <c r="AB92" s="201"/>
      <c r="AC92" s="201"/>
    </row>
    <row r="93" spans="21:29" ht="39.950000000000003" customHeight="1" x14ac:dyDescent="0.25">
      <c r="U93" s="201"/>
      <c r="V93" s="201"/>
      <c r="W93" s="201"/>
      <c r="X93" s="201"/>
      <c r="Y93" s="201"/>
      <c r="Z93" s="201"/>
      <c r="AA93" s="201"/>
      <c r="AB93" s="201"/>
      <c r="AC93" s="201"/>
    </row>
    <row r="94" spans="21:29" ht="39.950000000000003" customHeight="1" x14ac:dyDescent="0.25">
      <c r="U94" s="201"/>
      <c r="V94" s="201"/>
      <c r="W94" s="201"/>
      <c r="X94" s="201"/>
      <c r="Y94" s="201"/>
      <c r="Z94" s="201"/>
      <c r="AA94" s="201"/>
      <c r="AB94" s="201"/>
      <c r="AC94" s="201"/>
    </row>
    <row r="95" spans="21:29" ht="39.950000000000003" customHeight="1" x14ac:dyDescent="0.25">
      <c r="U95" s="201"/>
      <c r="V95" s="201"/>
      <c r="W95" s="201"/>
      <c r="X95" s="201"/>
      <c r="Y95" s="201"/>
      <c r="Z95" s="201"/>
      <c r="AA95" s="201"/>
      <c r="AB95" s="201"/>
      <c r="AC95" s="201"/>
    </row>
    <row r="96" spans="21:29" ht="39.950000000000003" customHeight="1" x14ac:dyDescent="0.25">
      <c r="U96" s="201"/>
      <c r="V96" s="201"/>
      <c r="W96" s="201"/>
      <c r="X96" s="201"/>
      <c r="Y96" s="201"/>
      <c r="Z96" s="201"/>
      <c r="AA96" s="201"/>
      <c r="AB96" s="201"/>
      <c r="AC96" s="201"/>
    </row>
    <row r="97" spans="21:29" ht="39.950000000000003" customHeight="1" x14ac:dyDescent="0.25">
      <c r="U97" s="201"/>
      <c r="V97" s="201"/>
      <c r="W97" s="201"/>
      <c r="X97" s="201"/>
      <c r="Y97" s="201"/>
      <c r="Z97" s="201"/>
      <c r="AA97" s="201"/>
      <c r="AB97" s="201"/>
      <c r="AC97" s="201"/>
    </row>
    <row r="98" spans="21:29" ht="39.950000000000003" customHeight="1" x14ac:dyDescent="0.25">
      <c r="U98" s="201"/>
      <c r="V98" s="201"/>
      <c r="W98" s="201"/>
      <c r="X98" s="201"/>
      <c r="Y98" s="201"/>
      <c r="Z98" s="201"/>
      <c r="AA98" s="201"/>
      <c r="AB98" s="201"/>
      <c r="AC98" s="201"/>
    </row>
    <row r="99" spans="21:29" ht="39.950000000000003" customHeight="1" x14ac:dyDescent="0.25">
      <c r="U99" s="201"/>
      <c r="V99" s="201"/>
      <c r="W99" s="201"/>
      <c r="X99" s="201"/>
      <c r="Y99" s="201"/>
      <c r="Z99" s="201"/>
      <c r="AA99" s="201"/>
      <c r="AB99" s="201"/>
      <c r="AC99" s="201"/>
    </row>
    <row r="100" spans="21:29" ht="39.950000000000003" customHeight="1" x14ac:dyDescent="0.25">
      <c r="U100" s="201"/>
      <c r="V100" s="201"/>
      <c r="W100" s="201"/>
      <c r="X100" s="201"/>
      <c r="Y100" s="201"/>
      <c r="Z100" s="201"/>
      <c r="AA100" s="201"/>
      <c r="AB100" s="201"/>
      <c r="AC100" s="201"/>
    </row>
    <row r="101" spans="21:29" ht="39.950000000000003" customHeight="1" x14ac:dyDescent="0.25">
      <c r="U101" s="201"/>
      <c r="V101" s="201"/>
      <c r="W101" s="201"/>
      <c r="X101" s="201"/>
      <c r="Y101" s="201"/>
      <c r="Z101" s="201"/>
      <c r="AA101" s="201"/>
      <c r="AB101" s="201"/>
      <c r="AC101" s="201"/>
    </row>
    <row r="102" spans="21:29" ht="39.950000000000003" customHeight="1" x14ac:dyDescent="0.25">
      <c r="U102" s="201"/>
      <c r="V102" s="201"/>
      <c r="W102" s="201"/>
      <c r="X102" s="201"/>
      <c r="Y102" s="201"/>
      <c r="Z102" s="201"/>
      <c r="AA102" s="201"/>
      <c r="AB102" s="201"/>
      <c r="AC102" s="201"/>
    </row>
    <row r="103" spans="21:29" ht="39.950000000000003" customHeight="1" x14ac:dyDescent="0.25">
      <c r="U103" s="201"/>
      <c r="V103" s="201"/>
      <c r="W103" s="201"/>
      <c r="X103" s="201"/>
      <c r="Y103" s="201"/>
      <c r="Z103" s="201"/>
      <c r="AA103" s="201"/>
      <c r="AB103" s="201"/>
      <c r="AC103" s="201"/>
    </row>
    <row r="104" spans="21:29" ht="39.950000000000003" customHeight="1" x14ac:dyDescent="0.25">
      <c r="U104" s="201"/>
      <c r="V104" s="201"/>
      <c r="W104" s="201"/>
      <c r="X104" s="201"/>
      <c r="Y104" s="201"/>
      <c r="Z104" s="201"/>
      <c r="AA104" s="201"/>
      <c r="AB104" s="201"/>
      <c r="AC104" s="201"/>
    </row>
    <row r="105" spans="21:29" ht="39.950000000000003" customHeight="1" x14ac:dyDescent="0.25">
      <c r="U105" s="201"/>
      <c r="V105" s="201"/>
      <c r="W105" s="201"/>
      <c r="X105" s="201"/>
      <c r="Y105" s="201"/>
      <c r="Z105" s="201"/>
      <c r="AA105" s="201"/>
      <c r="AB105" s="201"/>
      <c r="AC105" s="201"/>
    </row>
    <row r="106" spans="21:29" ht="39.950000000000003" customHeight="1" x14ac:dyDescent="0.25">
      <c r="U106" s="201"/>
      <c r="V106" s="201"/>
      <c r="W106" s="201"/>
      <c r="X106" s="201"/>
      <c r="Y106" s="201"/>
      <c r="Z106" s="201"/>
      <c r="AA106" s="201"/>
      <c r="AB106" s="201"/>
      <c r="AC106" s="201"/>
    </row>
    <row r="107" spans="21:29" ht="39.950000000000003" customHeight="1" x14ac:dyDescent="0.25">
      <c r="U107" s="201"/>
      <c r="V107" s="201"/>
      <c r="W107" s="201"/>
      <c r="X107" s="201"/>
      <c r="Y107" s="201"/>
      <c r="Z107" s="201"/>
      <c r="AA107" s="201"/>
      <c r="AB107" s="201"/>
      <c r="AC107" s="201"/>
    </row>
    <row r="108" spans="21:29" ht="39.950000000000003" customHeight="1" x14ac:dyDescent="0.25">
      <c r="U108" s="201"/>
      <c r="V108" s="201"/>
      <c r="W108" s="201"/>
      <c r="X108" s="201"/>
      <c r="Y108" s="201"/>
      <c r="Z108" s="201"/>
      <c r="AA108" s="201"/>
      <c r="AB108" s="201"/>
      <c r="AC108" s="201"/>
    </row>
    <row r="109" spans="21:29" ht="39.950000000000003" customHeight="1" x14ac:dyDescent="0.25">
      <c r="U109" s="201"/>
      <c r="V109" s="201"/>
      <c r="W109" s="201"/>
      <c r="X109" s="201"/>
      <c r="Y109" s="201"/>
      <c r="Z109" s="201"/>
      <c r="AA109" s="201"/>
      <c r="AB109" s="201"/>
      <c r="AC109" s="201"/>
    </row>
    <row r="110" spans="21:29" ht="39.950000000000003" customHeight="1" x14ac:dyDescent="0.25">
      <c r="U110" s="201"/>
      <c r="V110" s="201"/>
      <c r="W110" s="201"/>
      <c r="X110" s="201"/>
      <c r="Y110" s="201"/>
      <c r="Z110" s="201"/>
      <c r="AA110" s="201"/>
      <c r="AB110" s="201"/>
      <c r="AC110" s="201"/>
    </row>
    <row r="111" spans="21:29" ht="39.950000000000003" customHeight="1" x14ac:dyDescent="0.25">
      <c r="U111" s="201"/>
      <c r="V111" s="201"/>
      <c r="W111" s="201"/>
      <c r="X111" s="201"/>
      <c r="Y111" s="201"/>
      <c r="Z111" s="201"/>
      <c r="AA111" s="201"/>
      <c r="AB111" s="201"/>
      <c r="AC111" s="201"/>
    </row>
    <row r="112" spans="21:29" ht="39.950000000000003" customHeight="1" x14ac:dyDescent="0.25">
      <c r="U112" s="201"/>
      <c r="V112" s="201"/>
      <c r="W112" s="201"/>
      <c r="X112" s="201"/>
      <c r="Y112" s="201"/>
      <c r="Z112" s="201"/>
      <c r="AA112" s="201"/>
      <c r="AB112" s="201"/>
      <c r="AC112" s="201"/>
    </row>
    <row r="113" spans="21:29" ht="39.950000000000003" customHeight="1" x14ac:dyDescent="0.25">
      <c r="U113" s="201"/>
      <c r="V113" s="201"/>
      <c r="W113" s="201"/>
      <c r="X113" s="201"/>
      <c r="Y113" s="201"/>
      <c r="Z113" s="201"/>
      <c r="AA113" s="201"/>
      <c r="AB113" s="201"/>
      <c r="AC113" s="201"/>
    </row>
    <row r="114" spans="21:29" ht="39.950000000000003" customHeight="1" x14ac:dyDescent="0.25">
      <c r="U114" s="201"/>
      <c r="V114" s="201"/>
      <c r="W114" s="201"/>
      <c r="X114" s="201"/>
      <c r="Y114" s="201"/>
      <c r="Z114" s="201"/>
      <c r="AA114" s="201"/>
      <c r="AB114" s="201"/>
      <c r="AC114" s="201"/>
    </row>
    <row r="115" spans="21:29" ht="39.950000000000003" customHeight="1" x14ac:dyDescent="0.25">
      <c r="U115" s="201"/>
      <c r="V115" s="201"/>
      <c r="W115" s="201"/>
      <c r="X115" s="201"/>
      <c r="Y115" s="201"/>
      <c r="Z115" s="201"/>
      <c r="AA115" s="201"/>
      <c r="AB115" s="201"/>
      <c r="AC115" s="201"/>
    </row>
    <row r="116" spans="21:29" ht="39.950000000000003" customHeight="1" x14ac:dyDescent="0.25">
      <c r="U116" s="201"/>
      <c r="V116" s="201"/>
      <c r="W116" s="201"/>
      <c r="X116" s="201"/>
      <c r="Y116" s="201"/>
      <c r="Z116" s="201"/>
      <c r="AA116" s="201"/>
      <c r="AB116" s="201"/>
      <c r="AC116" s="201"/>
    </row>
    <row r="117" spans="21:29" ht="39.950000000000003" customHeight="1" x14ac:dyDescent="0.25">
      <c r="U117" s="201"/>
      <c r="V117" s="201"/>
      <c r="W117" s="201"/>
      <c r="X117" s="201"/>
      <c r="Y117" s="201"/>
      <c r="Z117" s="201"/>
      <c r="AA117" s="201"/>
      <c r="AB117" s="201"/>
      <c r="AC117" s="201"/>
    </row>
    <row r="118" spans="21:29" ht="39.950000000000003" customHeight="1" x14ac:dyDescent="0.25">
      <c r="U118" s="201"/>
      <c r="V118" s="201"/>
      <c r="W118" s="201"/>
      <c r="X118" s="201"/>
      <c r="Y118" s="201"/>
      <c r="Z118" s="201"/>
      <c r="AA118" s="201"/>
      <c r="AB118" s="201"/>
      <c r="AC118" s="201"/>
    </row>
    <row r="119" spans="21:29" ht="39.950000000000003" customHeight="1" x14ac:dyDescent="0.25">
      <c r="U119" s="201"/>
      <c r="V119" s="201"/>
      <c r="W119" s="201"/>
      <c r="X119" s="201"/>
      <c r="Y119" s="201"/>
      <c r="Z119" s="201"/>
      <c r="AA119" s="201"/>
      <c r="AB119" s="201"/>
      <c r="AC119" s="201"/>
    </row>
    <row r="120" spans="21:29" ht="39.950000000000003" customHeight="1" x14ac:dyDescent="0.25">
      <c r="U120" s="201"/>
      <c r="V120" s="201"/>
      <c r="W120" s="201"/>
      <c r="X120" s="201"/>
      <c r="Y120" s="201"/>
      <c r="Z120" s="201"/>
      <c r="AA120" s="201"/>
      <c r="AB120" s="201"/>
      <c r="AC120" s="201"/>
    </row>
    <row r="121" spans="21:29" ht="39.950000000000003" customHeight="1" x14ac:dyDescent="0.25">
      <c r="U121" s="201"/>
      <c r="V121" s="201"/>
      <c r="W121" s="201"/>
      <c r="X121" s="201"/>
      <c r="Y121" s="201"/>
      <c r="Z121" s="201"/>
      <c r="AA121" s="201"/>
      <c r="AB121" s="201"/>
      <c r="AC121" s="201"/>
    </row>
    <row r="122" spans="21:29" ht="39.950000000000003" customHeight="1" x14ac:dyDescent="0.25">
      <c r="U122" s="201"/>
      <c r="V122" s="201"/>
      <c r="W122" s="201"/>
      <c r="X122" s="201"/>
      <c r="Y122" s="201"/>
      <c r="Z122" s="201"/>
      <c r="AA122" s="201"/>
      <c r="AB122" s="201"/>
      <c r="AC122" s="201"/>
    </row>
    <row r="123" spans="21:29" ht="39.950000000000003" customHeight="1" x14ac:dyDescent="0.25">
      <c r="U123" s="201"/>
      <c r="V123" s="201"/>
      <c r="W123" s="201"/>
      <c r="X123" s="201"/>
      <c r="Y123" s="201"/>
      <c r="Z123" s="201"/>
      <c r="AA123" s="201"/>
      <c r="AB123" s="201"/>
      <c r="AC123" s="201"/>
    </row>
    <row r="124" spans="21:29" ht="39.950000000000003" customHeight="1" x14ac:dyDescent="0.25">
      <c r="U124" s="201"/>
      <c r="V124" s="201"/>
      <c r="W124" s="201"/>
      <c r="X124" s="201"/>
      <c r="Y124" s="201"/>
      <c r="Z124" s="201"/>
      <c r="AA124" s="201"/>
      <c r="AB124" s="201"/>
      <c r="AC124" s="201"/>
    </row>
    <row r="125" spans="21:29" ht="39.950000000000003" customHeight="1" x14ac:dyDescent="0.25">
      <c r="U125" s="201"/>
      <c r="V125" s="201"/>
      <c r="W125" s="201"/>
      <c r="X125" s="201"/>
      <c r="Y125" s="201"/>
      <c r="Z125" s="201"/>
      <c r="AA125" s="201"/>
      <c r="AB125" s="201"/>
      <c r="AC125" s="201"/>
    </row>
    <row r="126" spans="21:29" ht="39.950000000000003" customHeight="1" x14ac:dyDescent="0.25">
      <c r="U126" s="201"/>
      <c r="V126" s="201"/>
      <c r="W126" s="201"/>
      <c r="X126" s="201"/>
      <c r="Y126" s="201"/>
      <c r="Z126" s="201"/>
      <c r="AA126" s="201"/>
      <c r="AB126" s="201"/>
      <c r="AC126" s="201"/>
    </row>
    <row r="127" spans="21:29" ht="39.950000000000003" customHeight="1" x14ac:dyDescent="0.25">
      <c r="U127" s="201"/>
      <c r="V127" s="201"/>
      <c r="W127" s="201"/>
      <c r="X127" s="201"/>
      <c r="Y127" s="201"/>
      <c r="Z127" s="201"/>
      <c r="AA127" s="201"/>
      <c r="AB127" s="201"/>
      <c r="AC127" s="201"/>
    </row>
    <row r="128" spans="21:29" ht="39.950000000000003" customHeight="1" x14ac:dyDescent="0.25">
      <c r="U128" s="201"/>
      <c r="V128" s="201"/>
      <c r="W128" s="201"/>
      <c r="X128" s="201"/>
      <c r="Y128" s="201"/>
      <c r="Z128" s="201"/>
      <c r="AA128" s="201"/>
      <c r="AB128" s="201"/>
      <c r="AC128" s="201"/>
    </row>
    <row r="129" spans="21:29" ht="39.950000000000003" customHeight="1" x14ac:dyDescent="0.25">
      <c r="U129" s="201"/>
      <c r="V129" s="201"/>
      <c r="W129" s="201"/>
      <c r="X129" s="201"/>
      <c r="Y129" s="201"/>
      <c r="Z129" s="201"/>
      <c r="AA129" s="201"/>
      <c r="AB129" s="201"/>
      <c r="AC129" s="201"/>
    </row>
    <row r="130" spans="21:29" ht="39.950000000000003" customHeight="1" x14ac:dyDescent="0.25">
      <c r="U130" s="201"/>
      <c r="V130" s="201"/>
      <c r="W130" s="201"/>
      <c r="X130" s="201"/>
      <c r="Y130" s="201"/>
      <c r="Z130" s="201"/>
      <c r="AA130" s="201"/>
      <c r="AB130" s="201"/>
      <c r="AC130" s="201"/>
    </row>
    <row r="131" spans="21:29" ht="39.950000000000003" customHeight="1" x14ac:dyDescent="0.25">
      <c r="U131" s="201"/>
      <c r="V131" s="201"/>
      <c r="W131" s="201"/>
      <c r="X131" s="201"/>
      <c r="Y131" s="201"/>
      <c r="Z131" s="201"/>
      <c r="AA131" s="201"/>
      <c r="AB131" s="201"/>
      <c r="AC131" s="201"/>
    </row>
    <row r="132" spans="21:29" ht="39.950000000000003" customHeight="1" x14ac:dyDescent="0.25">
      <c r="U132" s="201"/>
      <c r="V132" s="201"/>
      <c r="W132" s="201"/>
      <c r="X132" s="201"/>
      <c r="Y132" s="201"/>
      <c r="Z132" s="201"/>
      <c r="AA132" s="201"/>
      <c r="AB132" s="201"/>
      <c r="AC132" s="201"/>
    </row>
    <row r="133" spans="21:29" ht="39.950000000000003" customHeight="1" x14ac:dyDescent="0.25">
      <c r="U133" s="201"/>
      <c r="V133" s="201"/>
      <c r="W133" s="201"/>
      <c r="X133" s="201"/>
      <c r="Y133" s="201"/>
      <c r="Z133" s="201"/>
      <c r="AA133" s="201"/>
      <c r="AB133" s="201"/>
      <c r="AC133" s="201"/>
    </row>
    <row r="134" spans="21:29" ht="39.950000000000003" customHeight="1" x14ac:dyDescent="0.25">
      <c r="U134" s="201"/>
      <c r="V134" s="201"/>
      <c r="W134" s="201"/>
      <c r="X134" s="201"/>
      <c r="Y134" s="201"/>
      <c r="Z134" s="201"/>
      <c r="AA134" s="201"/>
      <c r="AB134" s="201"/>
      <c r="AC134" s="201"/>
    </row>
    <row r="135" spans="21:29" ht="39.950000000000003" customHeight="1" x14ac:dyDescent="0.25">
      <c r="U135" s="201"/>
      <c r="V135" s="201"/>
      <c r="W135" s="201"/>
      <c r="X135" s="201"/>
      <c r="Y135" s="201"/>
      <c r="Z135" s="201"/>
      <c r="AA135" s="201"/>
      <c r="AB135" s="201"/>
      <c r="AC135" s="201"/>
    </row>
    <row r="136" spans="21:29" ht="39.950000000000003" customHeight="1" x14ac:dyDescent="0.25">
      <c r="U136" s="201"/>
      <c r="V136" s="201"/>
      <c r="W136" s="201"/>
      <c r="X136" s="201"/>
      <c r="Y136" s="201"/>
      <c r="Z136" s="201"/>
      <c r="AA136" s="201"/>
      <c r="AB136" s="201"/>
      <c r="AC136" s="201"/>
    </row>
    <row r="137" spans="21:29" ht="39.950000000000003" customHeight="1" x14ac:dyDescent="0.25">
      <c r="U137" s="201"/>
      <c r="V137" s="201"/>
      <c r="W137" s="201"/>
      <c r="X137" s="201"/>
      <c r="Y137" s="201"/>
      <c r="Z137" s="201"/>
      <c r="AA137" s="201"/>
      <c r="AB137" s="201"/>
      <c r="AC137" s="201"/>
    </row>
    <row r="138" spans="21:29" ht="39.950000000000003" customHeight="1" x14ac:dyDescent="0.25">
      <c r="U138" s="201"/>
      <c r="V138" s="201"/>
      <c r="W138" s="201"/>
      <c r="X138" s="201"/>
      <c r="Y138" s="201"/>
      <c r="Z138" s="201"/>
      <c r="AA138" s="201"/>
      <c r="AB138" s="201"/>
      <c r="AC138" s="201"/>
    </row>
    <row r="139" spans="21:29" ht="39.950000000000003" customHeight="1" x14ac:dyDescent="0.25">
      <c r="U139" s="201"/>
      <c r="V139" s="201"/>
      <c r="W139" s="201"/>
      <c r="X139" s="201"/>
      <c r="Y139" s="201"/>
      <c r="Z139" s="201"/>
      <c r="AA139" s="201"/>
      <c r="AB139" s="201"/>
      <c r="AC139" s="201"/>
    </row>
    <row r="140" spans="21:29" ht="39.950000000000003" customHeight="1" x14ac:dyDescent="0.25">
      <c r="U140" s="201"/>
      <c r="V140" s="201"/>
      <c r="W140" s="201"/>
      <c r="X140" s="201"/>
      <c r="Y140" s="201"/>
      <c r="Z140" s="201"/>
      <c r="AA140" s="201"/>
      <c r="AB140" s="201"/>
      <c r="AC140" s="201"/>
    </row>
    <row r="141" spans="21:29" ht="39.950000000000003" customHeight="1" x14ac:dyDescent="0.25">
      <c r="U141" s="201"/>
      <c r="V141" s="201"/>
      <c r="W141" s="201"/>
      <c r="X141" s="201"/>
      <c r="Y141" s="201"/>
      <c r="Z141" s="201"/>
      <c r="AA141" s="201"/>
      <c r="AB141" s="201"/>
      <c r="AC141" s="201"/>
    </row>
    <row r="142" spans="21:29" ht="39.950000000000003" customHeight="1" x14ac:dyDescent="0.25">
      <c r="U142" s="201"/>
      <c r="V142" s="201"/>
      <c r="W142" s="201"/>
      <c r="X142" s="201"/>
      <c r="Y142" s="201"/>
      <c r="Z142" s="201"/>
      <c r="AA142" s="201"/>
      <c r="AB142" s="201"/>
      <c r="AC142" s="201"/>
    </row>
    <row r="143" spans="21:29" ht="39.950000000000003" customHeight="1" x14ac:dyDescent="0.25">
      <c r="U143" s="201"/>
      <c r="V143" s="201"/>
      <c r="W143" s="201"/>
      <c r="X143" s="201"/>
      <c r="Y143" s="201"/>
      <c r="Z143" s="201"/>
      <c r="AA143" s="201"/>
      <c r="AB143" s="201"/>
      <c r="AC143" s="201"/>
    </row>
    <row r="144" spans="21:29" ht="39.950000000000003" customHeight="1" x14ac:dyDescent="0.25">
      <c r="U144" s="201"/>
      <c r="V144" s="201"/>
      <c r="W144" s="201"/>
      <c r="X144" s="201"/>
      <c r="Y144" s="201"/>
      <c r="Z144" s="201"/>
      <c r="AA144" s="201"/>
      <c r="AB144" s="201"/>
      <c r="AC144" s="201"/>
    </row>
    <row r="145" spans="21:29" ht="39.950000000000003" customHeight="1" x14ac:dyDescent="0.25">
      <c r="U145" s="201"/>
      <c r="V145" s="201"/>
      <c r="W145" s="201"/>
      <c r="X145" s="201"/>
      <c r="Y145" s="201"/>
      <c r="Z145" s="201"/>
      <c r="AA145" s="201"/>
      <c r="AB145" s="201"/>
      <c r="AC145" s="201"/>
    </row>
    <row r="146" spans="21:29" ht="39.950000000000003" customHeight="1" x14ac:dyDescent="0.25">
      <c r="U146" s="201"/>
      <c r="V146" s="201"/>
      <c r="W146" s="201"/>
      <c r="X146" s="201"/>
      <c r="Y146" s="201"/>
      <c r="Z146" s="201"/>
      <c r="AA146" s="201"/>
      <c r="AB146" s="201"/>
      <c r="AC146" s="201"/>
    </row>
    <row r="147" spans="21:29" ht="39.950000000000003" customHeight="1" x14ac:dyDescent="0.25">
      <c r="U147" s="201"/>
      <c r="V147" s="201"/>
      <c r="W147" s="201"/>
      <c r="X147" s="201"/>
      <c r="Y147" s="201"/>
      <c r="Z147" s="201"/>
      <c r="AA147" s="201"/>
      <c r="AB147" s="201"/>
      <c r="AC147" s="201"/>
    </row>
    <row r="148" spans="21:29" ht="39.950000000000003" customHeight="1" x14ac:dyDescent="0.25">
      <c r="U148" s="201"/>
      <c r="V148" s="201"/>
      <c r="W148" s="201"/>
      <c r="X148" s="201"/>
      <c r="Y148" s="201"/>
      <c r="Z148" s="201"/>
      <c r="AA148" s="201"/>
      <c r="AB148" s="201"/>
      <c r="AC148" s="201"/>
    </row>
    <row r="149" spans="21:29" ht="39.950000000000003" customHeight="1" x14ac:dyDescent="0.25">
      <c r="U149" s="201"/>
      <c r="V149" s="201"/>
      <c r="W149" s="201"/>
      <c r="X149" s="201"/>
      <c r="Y149" s="201"/>
      <c r="Z149" s="201"/>
      <c r="AA149" s="201"/>
      <c r="AB149" s="201"/>
      <c r="AC149" s="201"/>
    </row>
    <row r="150" spans="21:29" ht="39.950000000000003" customHeight="1" x14ac:dyDescent="0.25">
      <c r="U150" s="201"/>
      <c r="V150" s="201"/>
      <c r="W150" s="201"/>
      <c r="X150" s="201"/>
      <c r="Y150" s="201"/>
      <c r="Z150" s="201"/>
      <c r="AA150" s="201"/>
      <c r="AB150" s="201"/>
      <c r="AC150" s="201"/>
    </row>
    <row r="151" spans="21:29" ht="39.950000000000003" customHeight="1" x14ac:dyDescent="0.25">
      <c r="U151" s="201"/>
      <c r="V151" s="201"/>
      <c r="W151" s="201"/>
      <c r="X151" s="201"/>
      <c r="Y151" s="201"/>
      <c r="Z151" s="201"/>
      <c r="AA151" s="201"/>
      <c r="AB151" s="201"/>
      <c r="AC151" s="201"/>
    </row>
    <row r="152" spans="21:29" ht="39.950000000000003" customHeight="1" x14ac:dyDescent="0.25">
      <c r="U152" s="201"/>
      <c r="V152" s="201"/>
      <c r="W152" s="201"/>
      <c r="X152" s="201"/>
      <c r="Y152" s="201"/>
      <c r="Z152" s="201"/>
      <c r="AA152" s="201"/>
      <c r="AB152" s="201"/>
      <c r="AC152" s="201"/>
    </row>
    <row r="153" spans="21:29" ht="39.950000000000003" customHeight="1" x14ac:dyDescent="0.25">
      <c r="U153" s="201"/>
      <c r="V153" s="201"/>
      <c r="W153" s="201"/>
      <c r="X153" s="201"/>
      <c r="Y153" s="201"/>
      <c r="Z153" s="201"/>
      <c r="AA153" s="201"/>
      <c r="AB153" s="201"/>
      <c r="AC153" s="201"/>
    </row>
    <row r="154" spans="21:29" ht="39.950000000000003" customHeight="1" x14ac:dyDescent="0.25">
      <c r="U154" s="201"/>
      <c r="V154" s="201"/>
      <c r="W154" s="201"/>
      <c r="X154" s="201"/>
      <c r="Y154" s="201"/>
      <c r="Z154" s="201"/>
      <c r="AA154" s="201"/>
      <c r="AB154" s="201"/>
      <c r="AC154" s="201"/>
    </row>
    <row r="155" spans="21:29" ht="39.950000000000003" customHeight="1" x14ac:dyDescent="0.25">
      <c r="U155" s="201"/>
      <c r="V155" s="201"/>
      <c r="W155" s="201"/>
      <c r="X155" s="201"/>
      <c r="Y155" s="201"/>
      <c r="Z155" s="201"/>
      <c r="AA155" s="201"/>
      <c r="AB155" s="201"/>
      <c r="AC155" s="201"/>
    </row>
    <row r="156" spans="21:29" ht="39.950000000000003" customHeight="1" x14ac:dyDescent="0.25">
      <c r="U156" s="201"/>
      <c r="V156" s="201"/>
      <c r="W156" s="201"/>
      <c r="X156" s="201"/>
      <c r="Y156" s="201"/>
      <c r="Z156" s="201"/>
      <c r="AA156" s="201"/>
      <c r="AB156" s="201"/>
      <c r="AC156" s="201"/>
    </row>
    <row r="157" spans="21:29" ht="39.950000000000003" customHeight="1" x14ac:dyDescent="0.25">
      <c r="U157" s="201"/>
      <c r="V157" s="201"/>
      <c r="W157" s="201"/>
      <c r="X157" s="201"/>
      <c r="Y157" s="201"/>
      <c r="Z157" s="201"/>
      <c r="AA157" s="201"/>
      <c r="AB157" s="201"/>
      <c r="AC157" s="201"/>
    </row>
    <row r="158" spans="21:29" ht="39.950000000000003" customHeight="1" x14ac:dyDescent="0.25">
      <c r="U158" s="201"/>
      <c r="V158" s="201"/>
      <c r="W158" s="201"/>
      <c r="X158" s="201"/>
      <c r="Y158" s="201"/>
      <c r="Z158" s="201"/>
      <c r="AA158" s="201"/>
      <c r="AB158" s="201"/>
      <c r="AC158" s="201"/>
    </row>
    <row r="159" spans="21:29" ht="39.950000000000003" customHeight="1" x14ac:dyDescent="0.25">
      <c r="U159" s="201"/>
      <c r="V159" s="201"/>
      <c r="W159" s="201"/>
      <c r="X159" s="201"/>
      <c r="Y159" s="201"/>
      <c r="Z159" s="201"/>
      <c r="AA159" s="201"/>
      <c r="AB159" s="201"/>
      <c r="AC159" s="201"/>
    </row>
    <row r="160" spans="21:29" ht="39.950000000000003" customHeight="1" x14ac:dyDescent="0.25">
      <c r="U160" s="201"/>
      <c r="V160" s="201"/>
      <c r="W160" s="201"/>
      <c r="X160" s="201"/>
      <c r="Y160" s="201"/>
      <c r="Z160" s="201"/>
      <c r="AA160" s="201"/>
      <c r="AB160" s="201"/>
      <c r="AC160" s="201"/>
    </row>
    <row r="161" spans="21:29" ht="39.950000000000003" customHeight="1" x14ac:dyDescent="0.25">
      <c r="U161" s="201"/>
      <c r="V161" s="201"/>
      <c r="W161" s="201"/>
      <c r="X161" s="201"/>
      <c r="Y161" s="201"/>
      <c r="Z161" s="201"/>
      <c r="AA161" s="201"/>
      <c r="AB161" s="201"/>
      <c r="AC161" s="201"/>
    </row>
    <row r="162" spans="21:29" ht="39.950000000000003" customHeight="1" x14ac:dyDescent="0.25">
      <c r="U162" s="201"/>
      <c r="V162" s="201"/>
      <c r="W162" s="201"/>
      <c r="X162" s="201"/>
      <c r="Y162" s="201"/>
      <c r="Z162" s="201"/>
      <c r="AA162" s="201"/>
      <c r="AB162" s="201"/>
      <c r="AC162" s="201"/>
    </row>
    <row r="163" spans="21:29" ht="39.950000000000003" customHeight="1" x14ac:dyDescent="0.25">
      <c r="U163" s="201"/>
      <c r="V163" s="201"/>
      <c r="W163" s="201"/>
      <c r="X163" s="201"/>
      <c r="Y163" s="201"/>
      <c r="Z163" s="201"/>
      <c r="AA163" s="201"/>
      <c r="AB163" s="201"/>
      <c r="AC163" s="201"/>
    </row>
    <row r="164" spans="21:29" ht="39.950000000000003" customHeight="1" x14ac:dyDescent="0.25">
      <c r="U164" s="201"/>
      <c r="V164" s="201"/>
      <c r="W164" s="201"/>
      <c r="X164" s="201"/>
      <c r="Y164" s="201"/>
      <c r="Z164" s="201"/>
      <c r="AA164" s="201"/>
      <c r="AB164" s="201"/>
      <c r="AC164" s="201"/>
    </row>
    <row r="165" spans="21:29" ht="39.950000000000003" customHeight="1" x14ac:dyDescent="0.25">
      <c r="U165" s="201"/>
      <c r="V165" s="201"/>
      <c r="W165" s="201"/>
      <c r="X165" s="201"/>
      <c r="Y165" s="201"/>
      <c r="Z165" s="201"/>
      <c r="AA165" s="201"/>
      <c r="AB165" s="201"/>
      <c r="AC165" s="201"/>
    </row>
    <row r="166" spans="21:29" ht="39.950000000000003" customHeight="1" x14ac:dyDescent="0.25">
      <c r="U166" s="201"/>
      <c r="V166" s="201"/>
      <c r="W166" s="201"/>
      <c r="X166" s="201"/>
      <c r="Y166" s="201"/>
      <c r="Z166" s="201"/>
      <c r="AA166" s="201"/>
      <c r="AB166" s="201"/>
      <c r="AC166" s="201"/>
    </row>
    <row r="167" spans="21:29" ht="39.950000000000003" customHeight="1" x14ac:dyDescent="0.25">
      <c r="U167" s="201"/>
      <c r="V167" s="201"/>
      <c r="W167" s="201"/>
      <c r="X167" s="201"/>
      <c r="Y167" s="201"/>
      <c r="Z167" s="201"/>
      <c r="AA167" s="201"/>
      <c r="AB167" s="201"/>
      <c r="AC167" s="201"/>
    </row>
    <row r="168" spans="21:29" ht="39.950000000000003" customHeight="1" x14ac:dyDescent="0.25">
      <c r="U168" s="201"/>
      <c r="V168" s="201"/>
      <c r="W168" s="201"/>
      <c r="X168" s="201"/>
      <c r="Y168" s="201"/>
      <c r="Z168" s="201"/>
      <c r="AA168" s="201"/>
      <c r="AB168" s="201"/>
      <c r="AC168" s="201"/>
    </row>
    <row r="169" spans="21:29" ht="39.950000000000003" customHeight="1" x14ac:dyDescent="0.25">
      <c r="U169" s="201"/>
      <c r="V169" s="201"/>
      <c r="W169" s="201"/>
      <c r="X169" s="201"/>
      <c r="Y169" s="201"/>
      <c r="Z169" s="201"/>
      <c r="AA169" s="201"/>
      <c r="AB169" s="201"/>
      <c r="AC169" s="201"/>
    </row>
    <row r="170" spans="21:29" ht="39.950000000000003" customHeight="1" x14ac:dyDescent="0.25">
      <c r="U170" s="201"/>
      <c r="V170" s="201"/>
      <c r="W170" s="201"/>
      <c r="X170" s="201"/>
      <c r="Y170" s="201"/>
      <c r="Z170" s="201"/>
      <c r="AA170" s="201"/>
      <c r="AB170" s="201"/>
      <c r="AC170" s="201"/>
    </row>
    <row r="171" spans="21:29" ht="39.950000000000003" customHeight="1" x14ac:dyDescent="0.25">
      <c r="U171" s="201"/>
      <c r="V171" s="201"/>
      <c r="W171" s="201"/>
      <c r="X171" s="201"/>
      <c r="Y171" s="201"/>
      <c r="Z171" s="201"/>
      <c r="AA171" s="201"/>
      <c r="AB171" s="201"/>
      <c r="AC171" s="201"/>
    </row>
    <row r="172" spans="21:29" ht="39.950000000000003" customHeight="1" x14ac:dyDescent="0.25">
      <c r="U172" s="201"/>
      <c r="V172" s="201"/>
      <c r="W172" s="201"/>
      <c r="X172" s="201"/>
      <c r="Y172" s="201"/>
      <c r="Z172" s="201"/>
      <c r="AA172" s="201"/>
      <c r="AB172" s="201"/>
      <c r="AC172" s="201"/>
    </row>
    <row r="173" spans="21:29" ht="39.950000000000003" customHeight="1" x14ac:dyDescent="0.25">
      <c r="U173" s="201"/>
      <c r="V173" s="201"/>
      <c r="W173" s="201"/>
      <c r="X173" s="201"/>
      <c r="Y173" s="201"/>
      <c r="Z173" s="201"/>
      <c r="AA173" s="201"/>
      <c r="AB173" s="201"/>
      <c r="AC173" s="201"/>
    </row>
    <row r="174" spans="21:29" ht="39.950000000000003" customHeight="1" x14ac:dyDescent="0.25">
      <c r="U174" s="201"/>
      <c r="V174" s="201"/>
      <c r="W174" s="201"/>
      <c r="X174" s="201"/>
      <c r="Y174" s="201"/>
      <c r="Z174" s="201"/>
      <c r="AA174" s="201"/>
      <c r="AB174" s="201"/>
      <c r="AC174" s="201"/>
    </row>
    <row r="175" spans="21:29" ht="39.950000000000003" customHeight="1" x14ac:dyDescent="0.25">
      <c r="U175" s="201"/>
      <c r="V175" s="201"/>
      <c r="W175" s="201"/>
      <c r="X175" s="201"/>
      <c r="Y175" s="201"/>
      <c r="Z175" s="201"/>
      <c r="AA175" s="201"/>
      <c r="AB175" s="201"/>
      <c r="AC175" s="201"/>
    </row>
    <row r="176" spans="21:29" ht="39.950000000000003" customHeight="1" x14ac:dyDescent="0.25">
      <c r="U176" s="201"/>
      <c r="V176" s="201"/>
      <c r="W176" s="201"/>
      <c r="X176" s="201"/>
      <c r="Y176" s="201"/>
      <c r="Z176" s="201"/>
      <c r="AA176" s="201"/>
      <c r="AB176" s="201"/>
      <c r="AC176" s="201"/>
    </row>
    <row r="177" spans="21:29" ht="39.950000000000003" customHeight="1" x14ac:dyDescent="0.25">
      <c r="U177" s="201"/>
      <c r="V177" s="201"/>
      <c r="W177" s="201"/>
      <c r="X177" s="201"/>
      <c r="Y177" s="201"/>
      <c r="Z177" s="201"/>
      <c r="AA177" s="201"/>
      <c r="AB177" s="201"/>
      <c r="AC177" s="201"/>
    </row>
    <row r="178" spans="21:29" ht="39.950000000000003" customHeight="1" x14ac:dyDescent="0.25">
      <c r="U178" s="201"/>
      <c r="V178" s="201"/>
      <c r="W178" s="201"/>
      <c r="X178" s="201"/>
      <c r="Y178" s="201"/>
      <c r="Z178" s="201"/>
      <c r="AA178" s="201"/>
      <c r="AB178" s="201"/>
      <c r="AC178" s="201"/>
    </row>
    <row r="179" spans="21:29" ht="39.950000000000003" customHeight="1" x14ac:dyDescent="0.25">
      <c r="U179" s="201"/>
      <c r="V179" s="201"/>
      <c r="W179" s="201"/>
      <c r="X179" s="201"/>
      <c r="Y179" s="201"/>
      <c r="Z179" s="201"/>
      <c r="AA179" s="201"/>
      <c r="AB179" s="201"/>
      <c r="AC179" s="201"/>
    </row>
    <row r="180" spans="21:29" ht="39.950000000000003" customHeight="1" x14ac:dyDescent="0.25">
      <c r="U180" s="201"/>
      <c r="V180" s="201"/>
      <c r="W180" s="201"/>
      <c r="X180" s="201"/>
      <c r="Y180" s="201"/>
      <c r="Z180" s="201"/>
      <c r="AA180" s="201"/>
      <c r="AB180" s="201"/>
      <c r="AC180" s="201"/>
    </row>
    <row r="181" spans="21:29" ht="39.950000000000003" customHeight="1" x14ac:dyDescent="0.25">
      <c r="U181" s="201"/>
      <c r="V181" s="201"/>
      <c r="W181" s="201"/>
      <c r="X181" s="201"/>
      <c r="Y181" s="201"/>
      <c r="Z181" s="201"/>
      <c r="AA181" s="201"/>
      <c r="AB181" s="201"/>
      <c r="AC181" s="201"/>
    </row>
    <row r="182" spans="21:29" ht="39.950000000000003" customHeight="1" x14ac:dyDescent="0.25">
      <c r="U182" s="201"/>
      <c r="V182" s="201"/>
      <c r="W182" s="201"/>
      <c r="X182" s="201"/>
      <c r="Y182" s="201"/>
      <c r="Z182" s="201"/>
      <c r="AA182" s="201"/>
      <c r="AB182" s="201"/>
      <c r="AC182" s="201"/>
    </row>
    <row r="183" spans="21:29" ht="39.950000000000003" customHeight="1" x14ac:dyDescent="0.25">
      <c r="U183" s="201"/>
      <c r="V183" s="201"/>
      <c r="W183" s="201"/>
      <c r="X183" s="201"/>
      <c r="Y183" s="201"/>
      <c r="Z183" s="201"/>
      <c r="AA183" s="201"/>
      <c r="AB183" s="201"/>
      <c r="AC183" s="201"/>
    </row>
    <row r="184" spans="21:29" ht="39.950000000000003" customHeight="1" x14ac:dyDescent="0.25">
      <c r="U184" s="201"/>
      <c r="V184" s="201"/>
      <c r="W184" s="201"/>
      <c r="X184" s="201"/>
      <c r="Y184" s="201"/>
      <c r="Z184" s="201"/>
      <c r="AA184" s="201"/>
      <c r="AB184" s="201"/>
      <c r="AC184" s="201"/>
    </row>
    <row r="185" spans="21:29" ht="39.950000000000003" customHeight="1" x14ac:dyDescent="0.25">
      <c r="U185" s="201"/>
      <c r="V185" s="201"/>
      <c r="W185" s="201"/>
      <c r="X185" s="201"/>
      <c r="Y185" s="201"/>
      <c r="Z185" s="201"/>
      <c r="AA185" s="201"/>
      <c r="AB185" s="201"/>
      <c r="AC185" s="201"/>
    </row>
    <row r="186" spans="21:29" ht="39.950000000000003" customHeight="1" x14ac:dyDescent="0.25">
      <c r="U186" s="201"/>
      <c r="V186" s="201"/>
      <c r="W186" s="201"/>
      <c r="X186" s="201"/>
      <c r="Y186" s="201"/>
      <c r="Z186" s="201"/>
      <c r="AA186" s="201"/>
      <c r="AB186" s="201"/>
      <c r="AC186" s="201"/>
    </row>
    <row r="187" spans="21:29" ht="39.950000000000003" customHeight="1" x14ac:dyDescent="0.25">
      <c r="U187" s="201"/>
      <c r="V187" s="201"/>
      <c r="W187" s="201"/>
      <c r="X187" s="201"/>
      <c r="Y187" s="201"/>
      <c r="Z187" s="201"/>
      <c r="AA187" s="201"/>
      <c r="AB187" s="201"/>
      <c r="AC187" s="201"/>
    </row>
    <row r="188" spans="21:29" ht="39.950000000000003" customHeight="1" x14ac:dyDescent="0.25">
      <c r="U188" s="201"/>
      <c r="V188" s="201"/>
      <c r="W188" s="201"/>
      <c r="X188" s="201"/>
      <c r="Y188" s="201"/>
      <c r="Z188" s="201"/>
      <c r="AA188" s="201"/>
      <c r="AB188" s="201"/>
      <c r="AC188" s="201"/>
    </row>
    <row r="189" spans="21:29" ht="39.950000000000003" customHeight="1" x14ac:dyDescent="0.25">
      <c r="U189" s="201"/>
      <c r="V189" s="201"/>
      <c r="W189" s="201"/>
      <c r="X189" s="201"/>
      <c r="Y189" s="201"/>
      <c r="Z189" s="201"/>
      <c r="AA189" s="201"/>
      <c r="AB189" s="201"/>
      <c r="AC189" s="201"/>
    </row>
    <row r="190" spans="21:29" ht="39.950000000000003" customHeight="1" x14ac:dyDescent="0.25">
      <c r="U190" s="201"/>
      <c r="V190" s="201"/>
      <c r="W190" s="201"/>
      <c r="X190" s="201"/>
      <c r="Y190" s="201"/>
      <c r="Z190" s="201"/>
      <c r="AA190" s="201"/>
      <c r="AB190" s="201"/>
      <c r="AC190" s="201"/>
    </row>
    <row r="191" spans="21:29" ht="39.950000000000003" customHeight="1" x14ac:dyDescent="0.25">
      <c r="U191" s="201"/>
      <c r="V191" s="201"/>
      <c r="W191" s="201"/>
      <c r="X191" s="201"/>
      <c r="Y191" s="201"/>
      <c r="Z191" s="201"/>
      <c r="AA191" s="201"/>
      <c r="AB191" s="201"/>
      <c r="AC191" s="201"/>
    </row>
    <row r="192" spans="21:29" ht="39.950000000000003" customHeight="1" x14ac:dyDescent="0.25">
      <c r="U192" s="201"/>
      <c r="V192" s="201"/>
      <c r="W192" s="201"/>
      <c r="X192" s="201"/>
      <c r="Y192" s="201"/>
      <c r="Z192" s="201"/>
      <c r="AA192" s="201"/>
      <c r="AB192" s="201"/>
      <c r="AC192" s="201"/>
    </row>
    <row r="193" spans="21:29" ht="39.950000000000003" customHeight="1" x14ac:dyDescent="0.25">
      <c r="U193" s="201"/>
      <c r="V193" s="201"/>
      <c r="W193" s="201"/>
      <c r="X193" s="201"/>
      <c r="Y193" s="201"/>
      <c r="Z193" s="201"/>
      <c r="AA193" s="201"/>
      <c r="AB193" s="201"/>
      <c r="AC193" s="201"/>
    </row>
    <row r="194" spans="21:29" ht="39.950000000000003" customHeight="1" x14ac:dyDescent="0.25">
      <c r="U194" s="201"/>
      <c r="V194" s="201"/>
      <c r="W194" s="201"/>
      <c r="X194" s="201"/>
      <c r="Y194" s="201"/>
      <c r="Z194" s="201"/>
      <c r="AA194" s="201"/>
      <c r="AB194" s="201"/>
      <c r="AC194" s="201"/>
    </row>
    <row r="195" spans="21:29" ht="39.950000000000003" customHeight="1" x14ac:dyDescent="0.25">
      <c r="U195" s="201"/>
      <c r="V195" s="201"/>
      <c r="W195" s="201"/>
      <c r="X195" s="201"/>
      <c r="Y195" s="201"/>
      <c r="Z195" s="201"/>
      <c r="AA195" s="201"/>
      <c r="AB195" s="201"/>
      <c r="AC195" s="201"/>
    </row>
    <row r="196" spans="21:29" ht="39.950000000000003" customHeight="1" x14ac:dyDescent="0.25">
      <c r="U196" s="201"/>
      <c r="V196" s="201"/>
      <c r="W196" s="201"/>
      <c r="X196" s="201"/>
      <c r="Y196" s="201"/>
      <c r="Z196" s="201"/>
      <c r="AA196" s="201"/>
      <c r="AB196" s="201"/>
      <c r="AC196" s="201"/>
    </row>
    <row r="197" spans="21:29" ht="39.950000000000003" customHeight="1" x14ac:dyDescent="0.25">
      <c r="U197" s="201"/>
      <c r="V197" s="201"/>
      <c r="W197" s="201"/>
      <c r="X197" s="201"/>
      <c r="Y197" s="201"/>
      <c r="Z197" s="201"/>
      <c r="AA197" s="201"/>
      <c r="AB197" s="201"/>
      <c r="AC197" s="201"/>
    </row>
    <row r="198" spans="21:29" ht="39.950000000000003" customHeight="1" x14ac:dyDescent="0.25">
      <c r="U198" s="201"/>
      <c r="V198" s="201"/>
      <c r="W198" s="201"/>
      <c r="X198" s="201"/>
      <c r="Y198" s="201"/>
      <c r="Z198" s="201"/>
      <c r="AA198" s="201"/>
      <c r="AB198" s="201"/>
      <c r="AC198" s="201"/>
    </row>
    <row r="199" spans="21:29" ht="39.950000000000003" customHeight="1" x14ac:dyDescent="0.25">
      <c r="U199" s="201"/>
      <c r="V199" s="201"/>
      <c r="W199" s="201"/>
      <c r="X199" s="201"/>
      <c r="Y199" s="201"/>
      <c r="Z199" s="201"/>
      <c r="AA199" s="201"/>
      <c r="AB199" s="201"/>
      <c r="AC199" s="201"/>
    </row>
    <row r="200" spans="21:29" ht="39.950000000000003" customHeight="1" x14ac:dyDescent="0.25">
      <c r="U200" s="201"/>
      <c r="V200" s="201"/>
      <c r="W200" s="201"/>
      <c r="X200" s="201"/>
      <c r="Y200" s="201"/>
      <c r="Z200" s="201"/>
      <c r="AA200" s="201"/>
      <c r="AB200" s="201"/>
      <c r="AC200" s="201"/>
    </row>
    <row r="201" spans="21:29" ht="39.950000000000003" customHeight="1" x14ac:dyDescent="0.25">
      <c r="U201" s="201"/>
      <c r="V201" s="201"/>
      <c r="W201" s="201"/>
      <c r="X201" s="201"/>
      <c r="Y201" s="201"/>
      <c r="Z201" s="201"/>
      <c r="AA201" s="201"/>
      <c r="AB201" s="201"/>
      <c r="AC201" s="201"/>
    </row>
    <row r="202" spans="21:29" ht="39.950000000000003" customHeight="1" x14ac:dyDescent="0.25">
      <c r="U202" s="201"/>
      <c r="V202" s="201"/>
      <c r="W202" s="201"/>
      <c r="X202" s="201"/>
      <c r="Y202" s="201"/>
      <c r="Z202" s="201"/>
      <c r="AA202" s="201"/>
      <c r="AB202" s="201"/>
      <c r="AC202" s="201"/>
    </row>
    <row r="203" spans="21:29" ht="39.950000000000003" customHeight="1" x14ac:dyDescent="0.25">
      <c r="U203" s="201"/>
      <c r="V203" s="201"/>
      <c r="W203" s="201"/>
      <c r="X203" s="201"/>
      <c r="Y203" s="201"/>
      <c r="Z203" s="201"/>
      <c r="AA203" s="201"/>
      <c r="AB203" s="201"/>
      <c r="AC203" s="201"/>
    </row>
    <row r="204" spans="21:29" ht="39.950000000000003" customHeight="1" x14ac:dyDescent="0.25">
      <c r="U204" s="201"/>
      <c r="V204" s="201"/>
      <c r="W204" s="201"/>
      <c r="X204" s="201"/>
      <c r="Y204" s="201"/>
      <c r="Z204" s="201"/>
      <c r="AA204" s="201"/>
      <c r="AB204" s="201"/>
      <c r="AC204" s="201"/>
    </row>
    <row r="205" spans="21:29" ht="39.950000000000003" customHeight="1" x14ac:dyDescent="0.25">
      <c r="U205" s="201"/>
      <c r="V205" s="201"/>
      <c r="W205" s="201"/>
      <c r="X205" s="201"/>
      <c r="Y205" s="201"/>
      <c r="Z205" s="201"/>
      <c r="AA205" s="201"/>
      <c r="AB205" s="201"/>
      <c r="AC205" s="201"/>
    </row>
    <row r="206" spans="21:29" ht="39.950000000000003" customHeight="1" x14ac:dyDescent="0.25">
      <c r="U206" s="201"/>
      <c r="V206" s="201"/>
      <c r="W206" s="201"/>
      <c r="X206" s="201"/>
      <c r="Y206" s="201"/>
      <c r="Z206" s="201"/>
      <c r="AA206" s="201"/>
      <c r="AB206" s="201"/>
      <c r="AC206" s="201"/>
    </row>
    <row r="207" spans="21:29" ht="39.950000000000003" customHeight="1" x14ac:dyDescent="0.25">
      <c r="U207" s="201"/>
      <c r="V207" s="201"/>
      <c r="W207" s="201"/>
      <c r="X207" s="201"/>
      <c r="Y207" s="201"/>
      <c r="Z207" s="201"/>
      <c r="AA207" s="201"/>
      <c r="AB207" s="201"/>
      <c r="AC207" s="201"/>
    </row>
    <row r="208" spans="21:29" ht="39.950000000000003" customHeight="1" x14ac:dyDescent="0.25">
      <c r="U208" s="201"/>
      <c r="V208" s="201"/>
      <c r="W208" s="201"/>
      <c r="X208" s="201"/>
      <c r="Y208" s="201"/>
      <c r="Z208" s="201"/>
      <c r="AA208" s="201"/>
      <c r="AB208" s="201"/>
      <c r="AC208" s="201"/>
    </row>
    <row r="209" spans="21:29" ht="39.950000000000003" customHeight="1" x14ac:dyDescent="0.25">
      <c r="U209" s="201"/>
      <c r="V209" s="201"/>
      <c r="W209" s="201"/>
      <c r="X209" s="201"/>
      <c r="Y209" s="201"/>
      <c r="Z209" s="201"/>
      <c r="AA209" s="201"/>
      <c r="AB209" s="201"/>
      <c r="AC209" s="201"/>
    </row>
    <row r="210" spans="21:29" ht="39.950000000000003" customHeight="1" x14ac:dyDescent="0.25">
      <c r="U210" s="201"/>
      <c r="V210" s="201"/>
      <c r="W210" s="201"/>
      <c r="X210" s="201"/>
      <c r="Y210" s="201"/>
      <c r="Z210" s="201"/>
      <c r="AA210" s="201"/>
      <c r="AB210" s="201"/>
      <c r="AC210" s="201"/>
    </row>
    <row r="211" spans="21:29" ht="39.950000000000003" customHeight="1" x14ac:dyDescent="0.25">
      <c r="U211" s="201"/>
      <c r="V211" s="201"/>
      <c r="W211" s="201"/>
      <c r="X211" s="201"/>
      <c r="Y211" s="201"/>
      <c r="Z211" s="201"/>
      <c r="AA211" s="201"/>
      <c r="AB211" s="201"/>
      <c r="AC211" s="201"/>
    </row>
    <row r="212" spans="21:29" ht="39.950000000000003" customHeight="1" x14ac:dyDescent="0.25">
      <c r="U212" s="201"/>
      <c r="V212" s="201"/>
      <c r="W212" s="201"/>
      <c r="X212" s="201"/>
      <c r="Y212" s="201"/>
      <c r="Z212" s="201"/>
      <c r="AA212" s="201"/>
      <c r="AB212" s="201"/>
      <c r="AC212" s="201"/>
    </row>
    <row r="213" spans="21:29" ht="39.950000000000003" customHeight="1" x14ac:dyDescent="0.25">
      <c r="U213" s="201"/>
      <c r="V213" s="201"/>
      <c r="W213" s="201"/>
      <c r="X213" s="201"/>
      <c r="Y213" s="201"/>
      <c r="Z213" s="201"/>
      <c r="AA213" s="201"/>
      <c r="AB213" s="201"/>
      <c r="AC213" s="201"/>
    </row>
    <row r="214" spans="21:29" ht="39.950000000000003" customHeight="1" x14ac:dyDescent="0.25">
      <c r="U214" s="201"/>
      <c r="V214" s="201"/>
      <c r="W214" s="201"/>
      <c r="X214" s="201"/>
      <c r="Y214" s="201"/>
      <c r="Z214" s="201"/>
      <c r="AA214" s="201"/>
      <c r="AB214" s="201"/>
      <c r="AC214" s="201"/>
    </row>
    <row r="215" spans="21:29" ht="39.950000000000003" customHeight="1" x14ac:dyDescent="0.25">
      <c r="U215" s="201"/>
      <c r="V215" s="201"/>
      <c r="W215" s="201"/>
      <c r="X215" s="201"/>
      <c r="Y215" s="201"/>
      <c r="Z215" s="201"/>
      <c r="AA215" s="201"/>
      <c r="AB215" s="201"/>
      <c r="AC215" s="201"/>
    </row>
    <row r="216" spans="21:29" ht="39.950000000000003" customHeight="1" x14ac:dyDescent="0.25">
      <c r="U216" s="201"/>
      <c r="V216" s="201"/>
      <c r="W216" s="201"/>
      <c r="X216" s="201"/>
      <c r="Y216" s="201"/>
      <c r="Z216" s="201"/>
      <c r="AA216" s="201"/>
      <c r="AB216" s="201"/>
      <c r="AC216" s="201"/>
    </row>
    <row r="217" spans="21:29" ht="39.950000000000003" customHeight="1" x14ac:dyDescent="0.25">
      <c r="U217" s="201"/>
      <c r="V217" s="201"/>
      <c r="W217" s="201"/>
      <c r="X217" s="201"/>
      <c r="Y217" s="201"/>
      <c r="Z217" s="201"/>
      <c r="AA217" s="201"/>
      <c r="AB217" s="201"/>
      <c r="AC217" s="201"/>
    </row>
    <row r="218" spans="21:29" ht="39.950000000000003" customHeight="1" x14ac:dyDescent="0.25">
      <c r="U218" s="201"/>
      <c r="V218" s="201"/>
      <c r="W218" s="201"/>
      <c r="X218" s="201"/>
      <c r="Y218" s="201"/>
      <c r="Z218" s="201"/>
      <c r="AA218" s="201"/>
      <c r="AB218" s="201"/>
      <c r="AC218" s="201"/>
    </row>
    <row r="219" spans="21:29" ht="39.950000000000003" customHeight="1" x14ac:dyDescent="0.25">
      <c r="U219" s="201"/>
      <c r="V219" s="201"/>
      <c r="W219" s="201"/>
      <c r="X219" s="201"/>
      <c r="Y219" s="201"/>
      <c r="Z219" s="201"/>
      <c r="AA219" s="201"/>
      <c r="AB219" s="201"/>
      <c r="AC219" s="201"/>
    </row>
    <row r="220" spans="21:29" ht="39.950000000000003" customHeight="1" x14ac:dyDescent="0.25">
      <c r="U220" s="201"/>
      <c r="V220" s="201"/>
      <c r="W220" s="201"/>
      <c r="X220" s="201"/>
      <c r="Y220" s="201"/>
      <c r="Z220" s="201"/>
      <c r="AA220" s="201"/>
      <c r="AB220" s="201"/>
      <c r="AC220" s="201"/>
    </row>
    <row r="221" spans="21:29" ht="39.950000000000003" customHeight="1" x14ac:dyDescent="0.25">
      <c r="U221" s="201"/>
      <c r="V221" s="201"/>
      <c r="W221" s="201"/>
      <c r="X221" s="201"/>
      <c r="Y221" s="201"/>
      <c r="Z221" s="201"/>
      <c r="AA221" s="201"/>
      <c r="AB221" s="201"/>
      <c r="AC221" s="201"/>
    </row>
    <row r="222" spans="21:29" ht="39.950000000000003" customHeight="1" x14ac:dyDescent="0.25">
      <c r="U222" s="201"/>
      <c r="V222" s="201"/>
      <c r="W222" s="201"/>
      <c r="X222" s="201"/>
      <c r="Y222" s="201"/>
      <c r="Z222" s="201"/>
      <c r="AA222" s="201"/>
      <c r="AB222" s="201"/>
      <c r="AC222" s="201"/>
    </row>
    <row r="223" spans="21:29" ht="39.950000000000003" customHeight="1" x14ac:dyDescent="0.25">
      <c r="U223" s="201"/>
      <c r="V223" s="201"/>
      <c r="W223" s="201"/>
      <c r="X223" s="201"/>
      <c r="Y223" s="201"/>
      <c r="Z223" s="201"/>
      <c r="AA223" s="201"/>
      <c r="AB223" s="201"/>
      <c r="AC223" s="201"/>
    </row>
    <row r="224" spans="21:29" ht="39.950000000000003" customHeight="1" x14ac:dyDescent="0.25">
      <c r="U224" s="201"/>
      <c r="V224" s="201"/>
      <c r="W224" s="201"/>
      <c r="X224" s="201"/>
      <c r="Y224" s="201"/>
      <c r="Z224" s="201"/>
      <c r="AA224" s="201"/>
      <c r="AB224" s="201"/>
      <c r="AC224" s="201"/>
    </row>
    <row r="225" spans="21:29" ht="39.950000000000003" customHeight="1" x14ac:dyDescent="0.25">
      <c r="U225" s="201"/>
      <c r="V225" s="201"/>
      <c r="W225" s="201"/>
      <c r="X225" s="201"/>
      <c r="Y225" s="201"/>
      <c r="Z225" s="201"/>
      <c r="AA225" s="201"/>
      <c r="AB225" s="201"/>
      <c r="AC225" s="201"/>
    </row>
    <row r="226" spans="21:29" ht="39.950000000000003" customHeight="1" x14ac:dyDescent="0.25">
      <c r="U226" s="201"/>
      <c r="V226" s="201"/>
      <c r="W226" s="201"/>
      <c r="X226" s="201"/>
      <c r="Y226" s="201"/>
      <c r="Z226" s="201"/>
      <c r="AA226" s="201"/>
      <c r="AB226" s="201"/>
      <c r="AC226" s="201"/>
    </row>
    <row r="227" spans="21:29" ht="39.950000000000003" customHeight="1" x14ac:dyDescent="0.25">
      <c r="U227" s="201"/>
      <c r="V227" s="201"/>
      <c r="W227" s="201"/>
      <c r="X227" s="201"/>
      <c r="Y227" s="201"/>
      <c r="Z227" s="201"/>
      <c r="AA227" s="201"/>
      <c r="AB227" s="201"/>
      <c r="AC227" s="201"/>
    </row>
    <row r="228" spans="21:29" ht="39.950000000000003" customHeight="1" x14ac:dyDescent="0.25">
      <c r="U228" s="201"/>
      <c r="V228" s="201"/>
      <c r="W228" s="201"/>
      <c r="X228" s="201"/>
      <c r="Y228" s="201"/>
      <c r="Z228" s="201"/>
      <c r="AA228" s="201"/>
      <c r="AB228" s="201"/>
      <c r="AC228" s="201"/>
    </row>
    <row r="229" spans="21:29" ht="39.950000000000003" customHeight="1" x14ac:dyDescent="0.25">
      <c r="U229" s="201"/>
      <c r="V229" s="201"/>
      <c r="W229" s="201"/>
      <c r="X229" s="201"/>
      <c r="Y229" s="201"/>
      <c r="Z229" s="201"/>
      <c r="AA229" s="201"/>
      <c r="AB229" s="201"/>
      <c r="AC229" s="201"/>
    </row>
    <row r="230" spans="21:29" ht="39.950000000000003" customHeight="1" x14ac:dyDescent="0.25">
      <c r="U230" s="201"/>
      <c r="V230" s="201"/>
      <c r="W230" s="201"/>
      <c r="X230" s="201"/>
      <c r="Y230" s="201"/>
      <c r="Z230" s="201"/>
      <c r="AA230" s="201"/>
      <c r="AB230" s="201"/>
      <c r="AC230" s="201"/>
    </row>
    <row r="231" spans="21:29" ht="39.950000000000003" customHeight="1" x14ac:dyDescent="0.25">
      <c r="U231" s="201"/>
      <c r="V231" s="201"/>
      <c r="W231" s="201"/>
      <c r="X231" s="201"/>
      <c r="Y231" s="201"/>
      <c r="Z231" s="201"/>
      <c r="AA231" s="201"/>
      <c r="AB231" s="201"/>
      <c r="AC231" s="201"/>
    </row>
    <row r="232" spans="21:29" ht="39.950000000000003" customHeight="1" x14ac:dyDescent="0.25">
      <c r="U232" s="201"/>
      <c r="V232" s="201"/>
      <c r="W232" s="201"/>
      <c r="X232" s="201"/>
      <c r="Y232" s="201"/>
      <c r="Z232" s="201"/>
      <c r="AA232" s="201"/>
      <c r="AB232" s="201"/>
      <c r="AC232" s="201"/>
    </row>
    <row r="233" spans="21:29" ht="39.950000000000003" customHeight="1" x14ac:dyDescent="0.25">
      <c r="U233" s="201"/>
      <c r="V233" s="201"/>
      <c r="W233" s="201"/>
      <c r="X233" s="201"/>
      <c r="Y233" s="201"/>
      <c r="Z233" s="201"/>
      <c r="AA233" s="201"/>
      <c r="AB233" s="201"/>
      <c r="AC233" s="201"/>
    </row>
    <row r="234" spans="21:29" ht="39.950000000000003" customHeight="1" x14ac:dyDescent="0.25">
      <c r="U234" s="201"/>
      <c r="V234" s="201"/>
      <c r="W234" s="201"/>
      <c r="X234" s="201"/>
      <c r="Y234" s="201"/>
      <c r="Z234" s="201"/>
      <c r="AA234" s="201"/>
      <c r="AB234" s="201"/>
      <c r="AC234" s="201"/>
    </row>
    <row r="235" spans="21:29" ht="39.950000000000003" customHeight="1" x14ac:dyDescent="0.25">
      <c r="U235" s="201"/>
      <c r="V235" s="201"/>
      <c r="W235" s="201"/>
      <c r="X235" s="201"/>
      <c r="Y235" s="201"/>
      <c r="Z235" s="201"/>
      <c r="AA235" s="201"/>
      <c r="AB235" s="201"/>
      <c r="AC235" s="201"/>
    </row>
    <row r="236" spans="21:29" ht="39.950000000000003" customHeight="1" x14ac:dyDescent="0.25">
      <c r="U236" s="201"/>
      <c r="V236" s="201"/>
      <c r="W236" s="201"/>
      <c r="X236" s="201"/>
      <c r="Y236" s="201"/>
      <c r="Z236" s="201"/>
      <c r="AA236" s="201"/>
      <c r="AB236" s="201"/>
      <c r="AC236" s="201"/>
    </row>
    <row r="237" spans="21:29" ht="39.950000000000003" customHeight="1" x14ac:dyDescent="0.25">
      <c r="U237" s="201"/>
      <c r="V237" s="201"/>
      <c r="W237" s="201"/>
      <c r="X237" s="201"/>
      <c r="Y237" s="201"/>
      <c r="Z237" s="201"/>
      <c r="AA237" s="201"/>
      <c r="AB237" s="201"/>
      <c r="AC237" s="201"/>
    </row>
    <row r="238" spans="21:29" ht="39.950000000000003" customHeight="1" x14ac:dyDescent="0.25">
      <c r="U238" s="201"/>
      <c r="V238" s="201"/>
      <c r="W238" s="201"/>
      <c r="X238" s="201"/>
      <c r="Y238" s="201"/>
      <c r="Z238" s="201"/>
      <c r="AA238" s="201"/>
      <c r="AB238" s="201"/>
      <c r="AC238" s="201"/>
    </row>
    <row r="239" spans="21:29" ht="39.950000000000003" customHeight="1" x14ac:dyDescent="0.25">
      <c r="U239" s="201"/>
      <c r="V239" s="201"/>
      <c r="W239" s="201"/>
      <c r="X239" s="201"/>
      <c r="Y239" s="201"/>
      <c r="Z239" s="201"/>
      <c r="AA239" s="201"/>
      <c r="AB239" s="201"/>
      <c r="AC239" s="201"/>
    </row>
    <row r="240" spans="21:29" ht="39.950000000000003" customHeight="1" x14ac:dyDescent="0.25">
      <c r="U240" s="201"/>
      <c r="V240" s="201"/>
      <c r="W240" s="201"/>
      <c r="X240" s="201"/>
      <c r="Y240" s="201"/>
      <c r="Z240" s="201"/>
      <c r="AA240" s="201"/>
      <c r="AB240" s="201"/>
      <c r="AC240" s="201"/>
    </row>
    <row r="241" spans="21:29" ht="39.950000000000003" customHeight="1" x14ac:dyDescent="0.25">
      <c r="U241" s="201"/>
      <c r="V241" s="201"/>
      <c r="W241" s="201"/>
      <c r="X241" s="201"/>
      <c r="Y241" s="201"/>
      <c r="Z241" s="201"/>
      <c r="AA241" s="201"/>
      <c r="AB241" s="201"/>
      <c r="AC241" s="201"/>
    </row>
    <row r="242" spans="21:29" ht="39.950000000000003" customHeight="1" x14ac:dyDescent="0.25">
      <c r="U242" s="201"/>
      <c r="V242" s="201"/>
      <c r="W242" s="201"/>
      <c r="X242" s="201"/>
      <c r="Y242" s="201"/>
      <c r="Z242" s="201"/>
      <c r="AA242" s="201"/>
      <c r="AB242" s="201"/>
      <c r="AC242" s="201"/>
    </row>
    <row r="243" spans="21:29" ht="39.950000000000003" customHeight="1" x14ac:dyDescent="0.25">
      <c r="U243" s="201"/>
      <c r="V243" s="201"/>
      <c r="W243" s="201"/>
      <c r="X243" s="201"/>
      <c r="Y243" s="201"/>
      <c r="Z243" s="201"/>
      <c r="AA243" s="201"/>
      <c r="AB243" s="201"/>
      <c r="AC243" s="201"/>
    </row>
    <row r="244" spans="21:29" ht="39.950000000000003" customHeight="1" x14ac:dyDescent="0.25">
      <c r="U244" s="201"/>
      <c r="V244" s="201"/>
      <c r="W244" s="201"/>
      <c r="X244" s="201"/>
      <c r="Y244" s="201"/>
      <c r="Z244" s="201"/>
      <c r="AA244" s="201"/>
      <c r="AB244" s="201"/>
      <c r="AC244" s="201"/>
    </row>
    <row r="245" spans="21:29" ht="39.950000000000003" customHeight="1" x14ac:dyDescent="0.25">
      <c r="U245" s="201"/>
      <c r="V245" s="201"/>
      <c r="W245" s="201"/>
      <c r="X245" s="201"/>
      <c r="Y245" s="201"/>
      <c r="Z245" s="201"/>
      <c r="AA245" s="201"/>
      <c r="AB245" s="201"/>
      <c r="AC245" s="201"/>
    </row>
    <row r="246" spans="21:29" ht="39.950000000000003" customHeight="1" x14ac:dyDescent="0.25">
      <c r="U246" s="201"/>
      <c r="V246" s="201"/>
      <c r="W246" s="201"/>
      <c r="X246" s="201"/>
      <c r="Y246" s="201"/>
      <c r="Z246" s="201"/>
      <c r="AA246" s="201"/>
      <c r="AB246" s="201"/>
      <c r="AC246" s="201"/>
    </row>
    <row r="247" spans="21:29" ht="39.950000000000003" customHeight="1" x14ac:dyDescent="0.25">
      <c r="U247" s="201"/>
      <c r="V247" s="201"/>
      <c r="W247" s="201"/>
      <c r="X247" s="201"/>
      <c r="Y247" s="201"/>
      <c r="Z247" s="201"/>
      <c r="AA247" s="201"/>
      <c r="AB247" s="201"/>
      <c r="AC247" s="201"/>
    </row>
    <row r="248" spans="21:29" ht="39.950000000000003" customHeight="1" x14ac:dyDescent="0.25">
      <c r="U248" s="201"/>
      <c r="V248" s="201"/>
      <c r="W248" s="201"/>
      <c r="X248" s="201"/>
      <c r="Y248" s="201"/>
      <c r="Z248" s="201"/>
      <c r="AA248" s="201"/>
      <c r="AB248" s="201"/>
      <c r="AC248" s="201"/>
    </row>
    <row r="249" spans="21:29" ht="39.950000000000003" customHeight="1" x14ac:dyDescent="0.25">
      <c r="U249" s="201"/>
      <c r="V249" s="201"/>
      <c r="W249" s="201"/>
      <c r="X249" s="201"/>
      <c r="Y249" s="201"/>
      <c r="Z249" s="201"/>
      <c r="AA249" s="201"/>
      <c r="AB249" s="201"/>
      <c r="AC249" s="201"/>
    </row>
    <row r="250" spans="21:29" ht="39.950000000000003" customHeight="1" x14ac:dyDescent="0.25">
      <c r="U250" s="201"/>
      <c r="V250" s="201"/>
      <c r="W250" s="201"/>
      <c r="X250" s="201"/>
      <c r="Y250" s="201"/>
      <c r="Z250" s="201"/>
      <c r="AA250" s="201"/>
      <c r="AB250" s="201"/>
      <c r="AC250" s="201"/>
    </row>
    <row r="251" spans="21:29" ht="39.950000000000003" customHeight="1" x14ac:dyDescent="0.25">
      <c r="U251" s="201"/>
      <c r="V251" s="201"/>
      <c r="W251" s="201"/>
      <c r="X251" s="201"/>
      <c r="Y251" s="201"/>
      <c r="Z251" s="201"/>
      <c r="AA251" s="201"/>
      <c r="AB251" s="201"/>
      <c r="AC251" s="201"/>
    </row>
    <row r="252" spans="21:29" ht="39.950000000000003" customHeight="1" x14ac:dyDescent="0.25">
      <c r="U252" s="201"/>
      <c r="V252" s="201"/>
      <c r="W252" s="201"/>
      <c r="X252" s="201"/>
      <c r="Y252" s="201"/>
      <c r="Z252" s="201"/>
      <c r="AA252" s="201"/>
      <c r="AB252" s="201"/>
      <c r="AC252" s="201"/>
    </row>
    <row r="253" spans="21:29" ht="39.950000000000003" customHeight="1" x14ac:dyDescent="0.25">
      <c r="U253" s="201"/>
      <c r="V253" s="201"/>
      <c r="W253" s="201"/>
      <c r="X253" s="201"/>
      <c r="Y253" s="201"/>
      <c r="Z253" s="201"/>
      <c r="AA253" s="201"/>
      <c r="AB253" s="201"/>
      <c r="AC253" s="201"/>
    </row>
    <row r="254" spans="21:29" ht="39.950000000000003" customHeight="1" x14ac:dyDescent="0.25">
      <c r="U254" s="201"/>
      <c r="V254" s="201"/>
      <c r="W254" s="201"/>
      <c r="X254" s="201"/>
      <c r="Y254" s="201"/>
      <c r="Z254" s="201"/>
      <c r="AA254" s="201"/>
      <c r="AB254" s="201"/>
      <c r="AC254" s="201"/>
    </row>
    <row r="255" spans="21:29" ht="39.950000000000003" customHeight="1" x14ac:dyDescent="0.25">
      <c r="U255" s="201"/>
      <c r="V255" s="201"/>
      <c r="W255" s="201"/>
      <c r="X255" s="201"/>
      <c r="Y255" s="201"/>
      <c r="Z255" s="201"/>
      <c r="AA255" s="201"/>
      <c r="AB255" s="201"/>
      <c r="AC255" s="201"/>
    </row>
    <row r="256" spans="21:29" ht="39.950000000000003" customHeight="1" x14ac:dyDescent="0.25">
      <c r="U256" s="201"/>
      <c r="V256" s="201"/>
      <c r="W256" s="201"/>
      <c r="X256" s="201"/>
      <c r="Y256" s="201"/>
      <c r="Z256" s="201"/>
      <c r="AA256" s="201"/>
      <c r="AB256" s="201"/>
      <c r="AC256" s="201"/>
    </row>
    <row r="257" spans="21:29" ht="39.950000000000003" customHeight="1" x14ac:dyDescent="0.25">
      <c r="U257" s="201"/>
      <c r="V257" s="201"/>
      <c r="W257" s="201"/>
      <c r="X257" s="201"/>
      <c r="Y257" s="201"/>
      <c r="Z257" s="201"/>
      <c r="AA257" s="201"/>
      <c r="AB257" s="201"/>
      <c r="AC257" s="201"/>
    </row>
    <row r="258" spans="21:29" ht="39.950000000000003" customHeight="1" x14ac:dyDescent="0.25">
      <c r="U258" s="201"/>
      <c r="V258" s="201"/>
      <c r="W258" s="201"/>
      <c r="X258" s="201"/>
      <c r="Y258" s="201"/>
      <c r="Z258" s="201"/>
      <c r="AA258" s="201"/>
      <c r="AB258" s="201"/>
      <c r="AC258" s="201"/>
    </row>
    <row r="259" spans="21:29" ht="39.950000000000003" customHeight="1" x14ac:dyDescent="0.25">
      <c r="U259" s="201"/>
      <c r="V259" s="201"/>
      <c r="W259" s="201"/>
      <c r="X259" s="201"/>
      <c r="Y259" s="201"/>
      <c r="Z259" s="201"/>
      <c r="AA259" s="201"/>
      <c r="AB259" s="201"/>
      <c r="AC259" s="201"/>
    </row>
    <row r="260" spans="21:29" ht="39.950000000000003" customHeight="1" x14ac:dyDescent="0.25">
      <c r="U260" s="201"/>
      <c r="V260" s="201"/>
      <c r="W260" s="201"/>
      <c r="X260" s="201"/>
      <c r="Y260" s="201"/>
      <c r="Z260" s="201"/>
      <c r="AA260" s="201"/>
      <c r="AB260" s="201"/>
      <c r="AC260" s="201"/>
    </row>
    <row r="261" spans="21:29" ht="39.950000000000003" customHeight="1" x14ac:dyDescent="0.25">
      <c r="U261" s="201"/>
      <c r="V261" s="201"/>
      <c r="W261" s="201"/>
      <c r="X261" s="201"/>
      <c r="Y261" s="201"/>
      <c r="Z261" s="201"/>
      <c r="AA261" s="201"/>
      <c r="AB261" s="201"/>
      <c r="AC261" s="201"/>
    </row>
    <row r="262" spans="21:29" ht="39.950000000000003" customHeight="1" x14ac:dyDescent="0.25">
      <c r="U262" s="201"/>
      <c r="V262" s="201"/>
      <c r="W262" s="201"/>
      <c r="X262" s="201"/>
      <c r="Y262" s="201"/>
      <c r="Z262" s="201"/>
      <c r="AA262" s="201"/>
      <c r="AB262" s="201"/>
      <c r="AC262" s="201"/>
    </row>
    <row r="263" spans="21:29" ht="39.950000000000003" customHeight="1" x14ac:dyDescent="0.25">
      <c r="U263" s="201"/>
      <c r="V263" s="201"/>
      <c r="W263" s="201"/>
      <c r="X263" s="201"/>
      <c r="Y263" s="201"/>
      <c r="Z263" s="201"/>
      <c r="AA263" s="201"/>
      <c r="AB263" s="201"/>
      <c r="AC263" s="201"/>
    </row>
    <row r="264" spans="21:29" ht="39.950000000000003" customHeight="1" x14ac:dyDescent="0.25">
      <c r="U264" s="201"/>
      <c r="V264" s="201"/>
      <c r="W264" s="201"/>
      <c r="X264" s="201"/>
      <c r="Y264" s="201"/>
      <c r="Z264" s="201"/>
      <c r="AA264" s="201"/>
      <c r="AB264" s="201"/>
      <c r="AC264" s="201"/>
    </row>
    <row r="265" spans="21:29" ht="39.950000000000003" customHeight="1" x14ac:dyDescent="0.25">
      <c r="U265" s="201"/>
      <c r="V265" s="201"/>
      <c r="W265" s="201"/>
      <c r="X265" s="201"/>
      <c r="Y265" s="201"/>
      <c r="Z265" s="201"/>
      <c r="AA265" s="201"/>
      <c r="AB265" s="201"/>
      <c r="AC265" s="201"/>
    </row>
    <row r="266" spans="21:29" ht="39.950000000000003" customHeight="1" x14ac:dyDescent="0.25">
      <c r="U266" s="201"/>
      <c r="V266" s="201"/>
      <c r="W266" s="201"/>
      <c r="X266" s="201"/>
      <c r="Y266" s="201"/>
      <c r="Z266" s="201"/>
      <c r="AA266" s="201"/>
      <c r="AB266" s="201"/>
      <c r="AC266" s="201"/>
    </row>
    <row r="267" spans="21:29" ht="39.950000000000003" customHeight="1" x14ac:dyDescent="0.25">
      <c r="U267" s="201"/>
      <c r="V267" s="201"/>
      <c r="W267" s="201"/>
      <c r="X267" s="201"/>
      <c r="Y267" s="201"/>
      <c r="Z267" s="201"/>
      <c r="AA267" s="201"/>
      <c r="AB267" s="201"/>
      <c r="AC267" s="201"/>
    </row>
    <row r="268" spans="21:29" ht="39.950000000000003" customHeight="1" x14ac:dyDescent="0.25">
      <c r="U268" s="201"/>
      <c r="V268" s="201"/>
      <c r="W268" s="201"/>
      <c r="X268" s="201"/>
      <c r="Y268" s="201"/>
      <c r="Z268" s="201"/>
      <c r="AA268" s="201"/>
      <c r="AB268" s="201"/>
      <c r="AC268" s="201"/>
    </row>
    <row r="269" spans="21:29" ht="39.950000000000003" customHeight="1" x14ac:dyDescent="0.25">
      <c r="U269" s="201"/>
      <c r="V269" s="201"/>
      <c r="W269" s="201"/>
      <c r="X269" s="201"/>
      <c r="Y269" s="201"/>
      <c r="Z269" s="201"/>
      <c r="AA269" s="201"/>
      <c r="AB269" s="201"/>
      <c r="AC269" s="201"/>
    </row>
    <row r="270" spans="21:29" ht="39.950000000000003" customHeight="1" x14ac:dyDescent="0.25">
      <c r="U270" s="201"/>
      <c r="V270" s="201"/>
      <c r="W270" s="201"/>
      <c r="X270" s="201"/>
      <c r="Y270" s="201"/>
      <c r="Z270" s="201"/>
      <c r="AA270" s="201"/>
      <c r="AB270" s="201"/>
      <c r="AC270" s="201"/>
    </row>
    <row r="271" spans="21:29" ht="39.950000000000003" customHeight="1" x14ac:dyDescent="0.25">
      <c r="U271" s="201"/>
      <c r="V271" s="201"/>
      <c r="W271" s="201"/>
      <c r="X271" s="201"/>
      <c r="Y271" s="201"/>
      <c r="Z271" s="201"/>
      <c r="AA271" s="201"/>
      <c r="AB271" s="201"/>
      <c r="AC271" s="201"/>
    </row>
    <row r="272" spans="21:29" ht="39.950000000000003" customHeight="1" x14ac:dyDescent="0.25">
      <c r="U272" s="201"/>
      <c r="V272" s="201"/>
      <c r="W272" s="201"/>
      <c r="X272" s="201"/>
      <c r="Y272" s="201"/>
      <c r="Z272" s="201"/>
      <c r="AA272" s="201"/>
      <c r="AB272" s="201"/>
      <c r="AC272" s="201"/>
    </row>
    <row r="273" spans="21:29" ht="39.950000000000003" customHeight="1" x14ac:dyDescent="0.25">
      <c r="U273" s="201"/>
      <c r="V273" s="201"/>
      <c r="W273" s="201"/>
      <c r="X273" s="201"/>
      <c r="Y273" s="201"/>
      <c r="Z273" s="201"/>
      <c r="AA273" s="201"/>
      <c r="AB273" s="201"/>
      <c r="AC273" s="201"/>
    </row>
    <row r="274" spans="21:29" ht="39.950000000000003" customHeight="1" x14ac:dyDescent="0.25">
      <c r="U274" s="201"/>
      <c r="V274" s="201"/>
      <c r="W274" s="201"/>
      <c r="X274" s="201"/>
      <c r="Y274" s="201"/>
      <c r="Z274" s="201"/>
      <c r="AA274" s="201"/>
      <c r="AB274" s="201"/>
      <c r="AC274" s="201"/>
    </row>
    <row r="275" spans="21:29" ht="39.950000000000003" customHeight="1" x14ac:dyDescent="0.25">
      <c r="U275" s="201"/>
      <c r="V275" s="201"/>
      <c r="W275" s="201"/>
      <c r="X275" s="201"/>
      <c r="Y275" s="201"/>
      <c r="Z275" s="201"/>
      <c r="AA275" s="201"/>
      <c r="AB275" s="201"/>
      <c r="AC275" s="201"/>
    </row>
    <row r="276" spans="21:29" ht="39.950000000000003" customHeight="1" x14ac:dyDescent="0.25">
      <c r="U276" s="201"/>
      <c r="V276" s="201"/>
      <c r="W276" s="201"/>
      <c r="X276" s="201"/>
      <c r="Y276" s="201"/>
      <c r="Z276" s="201"/>
      <c r="AA276" s="201"/>
      <c r="AB276" s="201"/>
      <c r="AC276" s="201"/>
    </row>
    <row r="277" spans="21:29" ht="39.950000000000003" customHeight="1" x14ac:dyDescent="0.25">
      <c r="U277" s="201"/>
      <c r="V277" s="201"/>
      <c r="W277" s="201"/>
      <c r="X277" s="201"/>
      <c r="Y277" s="201"/>
      <c r="Z277" s="201"/>
      <c r="AA277" s="201"/>
      <c r="AB277" s="201"/>
      <c r="AC277" s="201"/>
    </row>
    <row r="278" spans="21:29" ht="39.950000000000003" customHeight="1" x14ac:dyDescent="0.25">
      <c r="U278" s="201"/>
      <c r="V278" s="201"/>
      <c r="W278" s="201"/>
      <c r="X278" s="201"/>
      <c r="Y278" s="201"/>
      <c r="Z278" s="201"/>
      <c r="AA278" s="201"/>
      <c r="AB278" s="201"/>
      <c r="AC278" s="201"/>
    </row>
    <row r="279" spans="21:29" ht="39.950000000000003" customHeight="1" x14ac:dyDescent="0.25">
      <c r="U279" s="201"/>
      <c r="V279" s="201"/>
      <c r="W279" s="201"/>
      <c r="X279" s="201"/>
      <c r="Y279" s="201"/>
      <c r="Z279" s="201"/>
      <c r="AA279" s="201"/>
      <c r="AB279" s="201"/>
      <c r="AC279" s="201"/>
    </row>
    <row r="280" spans="21:29" ht="39.950000000000003" customHeight="1" x14ac:dyDescent="0.25">
      <c r="U280" s="201"/>
      <c r="V280" s="201"/>
      <c r="W280" s="201"/>
      <c r="X280" s="201"/>
      <c r="Y280" s="201"/>
      <c r="Z280" s="201"/>
      <c r="AA280" s="201"/>
      <c r="AB280" s="201"/>
      <c r="AC280" s="201"/>
    </row>
    <row r="281" spans="21:29" ht="39.950000000000003" customHeight="1" x14ac:dyDescent="0.25">
      <c r="U281" s="201"/>
      <c r="V281" s="201"/>
      <c r="W281" s="201"/>
      <c r="X281" s="201"/>
      <c r="Y281" s="201"/>
      <c r="Z281" s="201"/>
      <c r="AA281" s="201"/>
      <c r="AB281" s="201"/>
      <c r="AC281" s="201"/>
    </row>
    <row r="282" spans="21:29" ht="39.950000000000003" customHeight="1" x14ac:dyDescent="0.25">
      <c r="U282" s="201"/>
      <c r="V282" s="201"/>
      <c r="W282" s="201"/>
      <c r="X282" s="201"/>
      <c r="Y282" s="201"/>
      <c r="Z282" s="201"/>
      <c r="AA282" s="201"/>
      <c r="AB282" s="201"/>
      <c r="AC282" s="201"/>
    </row>
    <row r="283" spans="21:29" ht="39.950000000000003" customHeight="1" x14ac:dyDescent="0.25">
      <c r="U283" s="201"/>
      <c r="V283" s="201"/>
      <c r="W283" s="201"/>
      <c r="X283" s="201"/>
      <c r="Y283" s="201"/>
      <c r="Z283" s="201"/>
      <c r="AA283" s="201"/>
      <c r="AB283" s="201"/>
      <c r="AC283" s="201"/>
    </row>
    <row r="284" spans="21:29" ht="39.950000000000003" customHeight="1" x14ac:dyDescent="0.25">
      <c r="U284" s="201"/>
      <c r="V284" s="201"/>
      <c r="W284" s="201"/>
      <c r="X284" s="201"/>
      <c r="Y284" s="201"/>
      <c r="Z284" s="201"/>
      <c r="AA284" s="201"/>
      <c r="AB284" s="201"/>
      <c r="AC284" s="201"/>
    </row>
    <row r="285" spans="21:29" ht="39.950000000000003" customHeight="1" x14ac:dyDescent="0.25">
      <c r="U285" s="201"/>
      <c r="V285" s="201"/>
      <c r="W285" s="201"/>
      <c r="X285" s="201"/>
      <c r="Y285" s="201"/>
      <c r="Z285" s="201"/>
      <c r="AA285" s="201"/>
      <c r="AB285" s="201"/>
      <c r="AC285" s="201"/>
    </row>
    <row r="286" spans="21:29" ht="39.950000000000003" customHeight="1" x14ac:dyDescent="0.25">
      <c r="U286" s="201"/>
      <c r="V286" s="201"/>
      <c r="W286" s="201"/>
      <c r="X286" s="201"/>
      <c r="Y286" s="201"/>
      <c r="Z286" s="201"/>
      <c r="AA286" s="201"/>
      <c r="AB286" s="201"/>
      <c r="AC286" s="201"/>
    </row>
    <row r="287" spans="21:29" ht="39.950000000000003" customHeight="1" x14ac:dyDescent="0.25">
      <c r="U287" s="201"/>
      <c r="V287" s="201"/>
      <c r="W287" s="201"/>
      <c r="X287" s="201"/>
      <c r="Y287" s="201"/>
      <c r="Z287" s="201"/>
      <c r="AA287" s="201"/>
      <c r="AB287" s="201"/>
      <c r="AC287" s="201"/>
    </row>
    <row r="288" spans="21:29" ht="39.950000000000003" customHeight="1" x14ac:dyDescent="0.25">
      <c r="U288" s="201"/>
      <c r="V288" s="201"/>
      <c r="W288" s="201"/>
      <c r="X288" s="201"/>
      <c r="Y288" s="201"/>
      <c r="Z288" s="201"/>
      <c r="AA288" s="201"/>
      <c r="AB288" s="201"/>
      <c r="AC288" s="201"/>
    </row>
    <row r="289" spans="21:29" ht="39.950000000000003" customHeight="1" x14ac:dyDescent="0.25">
      <c r="U289" s="201"/>
      <c r="V289" s="201"/>
      <c r="W289" s="201"/>
      <c r="X289" s="201"/>
      <c r="Y289" s="201"/>
      <c r="Z289" s="201"/>
      <c r="AA289" s="201"/>
      <c r="AB289" s="201"/>
      <c r="AC289" s="201"/>
    </row>
    <row r="290" spans="21:29" ht="39.950000000000003" customHeight="1" x14ac:dyDescent="0.25">
      <c r="U290" s="201"/>
      <c r="V290" s="201"/>
      <c r="W290" s="201"/>
      <c r="X290" s="201"/>
      <c r="Y290" s="201"/>
      <c r="Z290" s="201"/>
      <c r="AA290" s="201"/>
      <c r="AB290" s="201"/>
      <c r="AC290" s="201"/>
    </row>
    <row r="291" spans="21:29" ht="39.950000000000003" customHeight="1" x14ac:dyDescent="0.25">
      <c r="U291" s="201"/>
      <c r="V291" s="201"/>
      <c r="W291" s="201"/>
      <c r="X291" s="201"/>
      <c r="Y291" s="201"/>
      <c r="Z291" s="201"/>
      <c r="AA291" s="201"/>
      <c r="AB291" s="201"/>
      <c r="AC291" s="201"/>
    </row>
    <row r="292" spans="21:29" ht="39.950000000000003" customHeight="1" x14ac:dyDescent="0.25">
      <c r="U292" s="201"/>
      <c r="V292" s="201"/>
      <c r="W292" s="201"/>
      <c r="X292" s="201"/>
      <c r="Y292" s="201"/>
      <c r="Z292" s="201"/>
      <c r="AA292" s="201"/>
      <c r="AB292" s="201"/>
      <c r="AC292" s="201"/>
    </row>
    <row r="293" spans="21:29" ht="39.950000000000003" customHeight="1" x14ac:dyDescent="0.25">
      <c r="U293" s="201"/>
      <c r="V293" s="201"/>
      <c r="W293" s="201"/>
      <c r="X293" s="201"/>
      <c r="Y293" s="201"/>
      <c r="Z293" s="201"/>
      <c r="AA293" s="201"/>
      <c r="AB293" s="201"/>
      <c r="AC293" s="201"/>
    </row>
    <row r="294" spans="21:29" ht="39.950000000000003" customHeight="1" x14ac:dyDescent="0.25">
      <c r="U294" s="201"/>
      <c r="V294" s="201"/>
      <c r="W294" s="201"/>
      <c r="X294" s="201"/>
      <c r="Y294" s="201"/>
      <c r="Z294" s="201"/>
      <c r="AA294" s="201"/>
      <c r="AB294" s="201"/>
      <c r="AC294" s="201"/>
    </row>
    <row r="295" spans="21:29" ht="39.950000000000003" customHeight="1" x14ac:dyDescent="0.25">
      <c r="U295" s="201"/>
      <c r="V295" s="201"/>
      <c r="W295" s="201"/>
      <c r="X295" s="201"/>
      <c r="Y295" s="201"/>
      <c r="Z295" s="201"/>
      <c r="AA295" s="201"/>
      <c r="AB295" s="201"/>
      <c r="AC295" s="201"/>
    </row>
    <row r="296" spans="21:29" ht="39.950000000000003" customHeight="1" x14ac:dyDescent="0.25">
      <c r="U296" s="201"/>
      <c r="V296" s="201"/>
      <c r="W296" s="201"/>
      <c r="X296" s="201"/>
      <c r="Y296" s="201"/>
      <c r="Z296" s="201"/>
      <c r="AA296" s="201"/>
      <c r="AB296" s="201"/>
      <c r="AC296" s="201"/>
    </row>
    <row r="297" spans="21:29" ht="39.950000000000003" customHeight="1" x14ac:dyDescent="0.25">
      <c r="U297" s="201"/>
      <c r="V297" s="201"/>
      <c r="W297" s="201"/>
      <c r="X297" s="201"/>
      <c r="Y297" s="201"/>
      <c r="Z297" s="201"/>
      <c r="AA297" s="201"/>
      <c r="AB297" s="201"/>
      <c r="AC297" s="201"/>
    </row>
    <row r="298" spans="21:29" ht="39.950000000000003" customHeight="1" x14ac:dyDescent="0.25">
      <c r="U298" s="201"/>
      <c r="V298" s="201"/>
      <c r="W298" s="201"/>
      <c r="X298" s="201"/>
      <c r="Y298" s="201"/>
      <c r="Z298" s="201"/>
      <c r="AA298" s="201"/>
      <c r="AB298" s="201"/>
      <c r="AC298" s="201"/>
    </row>
    <row r="299" spans="21:29" ht="39.950000000000003" customHeight="1" x14ac:dyDescent="0.25">
      <c r="U299" s="201"/>
      <c r="V299" s="201"/>
      <c r="W299" s="201"/>
      <c r="X299" s="201"/>
      <c r="Y299" s="201"/>
      <c r="Z299" s="201"/>
      <c r="AA299" s="201"/>
      <c r="AB299" s="201"/>
      <c r="AC299" s="201"/>
    </row>
    <row r="300" spans="21:29" ht="39.950000000000003" customHeight="1" x14ac:dyDescent="0.25">
      <c r="U300" s="201"/>
      <c r="V300" s="201"/>
      <c r="W300" s="201"/>
      <c r="X300" s="201"/>
      <c r="Y300" s="201"/>
      <c r="Z300" s="201"/>
      <c r="AA300" s="201"/>
      <c r="AB300" s="201"/>
      <c r="AC300" s="201"/>
    </row>
    <row r="301" spans="21:29" ht="39.950000000000003" customHeight="1" x14ac:dyDescent="0.25">
      <c r="U301" s="201"/>
      <c r="V301" s="201"/>
      <c r="W301" s="201"/>
      <c r="X301" s="201"/>
      <c r="Y301" s="201"/>
      <c r="Z301" s="201"/>
      <c r="AA301" s="201"/>
      <c r="AB301" s="201"/>
      <c r="AC301" s="201"/>
    </row>
    <row r="302" spans="21:29" ht="39.950000000000003" customHeight="1" x14ac:dyDescent="0.25">
      <c r="U302" s="201"/>
      <c r="V302" s="201"/>
      <c r="W302" s="201"/>
      <c r="X302" s="201"/>
      <c r="Y302" s="201"/>
      <c r="Z302" s="201"/>
      <c r="AA302" s="201"/>
      <c r="AB302" s="201"/>
      <c r="AC302" s="201"/>
    </row>
    <row r="303" spans="21:29" ht="39.950000000000003" customHeight="1" x14ac:dyDescent="0.25">
      <c r="U303" s="201"/>
      <c r="V303" s="201"/>
      <c r="W303" s="201"/>
      <c r="X303" s="201"/>
      <c r="Y303" s="201"/>
      <c r="Z303" s="201"/>
      <c r="AA303" s="201"/>
      <c r="AB303" s="201"/>
      <c r="AC303" s="201"/>
    </row>
    <row r="304" spans="21:29" ht="39.950000000000003" customHeight="1" x14ac:dyDescent="0.25">
      <c r="U304" s="201"/>
      <c r="V304" s="201"/>
      <c r="W304" s="201"/>
      <c r="X304" s="201"/>
      <c r="Y304" s="201"/>
      <c r="Z304" s="201"/>
      <c r="AA304" s="201"/>
      <c r="AB304" s="201"/>
      <c r="AC304" s="201"/>
    </row>
    <row r="305" spans="21:29" ht="39.950000000000003" customHeight="1" x14ac:dyDescent="0.25">
      <c r="U305" s="201"/>
      <c r="V305" s="201"/>
      <c r="W305" s="201"/>
      <c r="X305" s="201"/>
      <c r="Y305" s="201"/>
      <c r="Z305" s="201"/>
      <c r="AA305" s="201"/>
      <c r="AB305" s="201"/>
      <c r="AC305" s="201"/>
    </row>
    <row r="306" spans="21:29" ht="39.950000000000003" customHeight="1" x14ac:dyDescent="0.25">
      <c r="U306" s="201"/>
      <c r="V306" s="201"/>
      <c r="W306" s="201"/>
      <c r="X306" s="201"/>
      <c r="Y306" s="201"/>
      <c r="Z306" s="201"/>
      <c r="AA306" s="201"/>
      <c r="AB306" s="201"/>
      <c r="AC306" s="201"/>
    </row>
    <row r="307" spans="21:29" ht="39.950000000000003" customHeight="1" x14ac:dyDescent="0.25">
      <c r="U307" s="201"/>
      <c r="V307" s="201"/>
      <c r="W307" s="201"/>
      <c r="X307" s="201"/>
      <c r="Y307" s="201"/>
      <c r="Z307" s="201"/>
      <c r="AA307" s="201"/>
      <c r="AB307" s="201"/>
      <c r="AC307" s="201"/>
    </row>
    <row r="308" spans="21:29" ht="39.950000000000003" customHeight="1" x14ac:dyDescent="0.25">
      <c r="U308" s="201"/>
      <c r="V308" s="201"/>
      <c r="W308" s="201"/>
      <c r="X308" s="201"/>
      <c r="Y308" s="201"/>
      <c r="Z308" s="201"/>
      <c r="AA308" s="201"/>
      <c r="AB308" s="201"/>
      <c r="AC308" s="201"/>
    </row>
    <row r="309" spans="21:29" ht="39.950000000000003" customHeight="1" x14ac:dyDescent="0.25">
      <c r="U309" s="201"/>
      <c r="V309" s="201"/>
      <c r="W309" s="201"/>
      <c r="X309" s="201"/>
      <c r="Y309" s="201"/>
      <c r="Z309" s="201"/>
      <c r="AA309" s="201"/>
      <c r="AB309" s="201"/>
      <c r="AC309" s="201"/>
    </row>
    <row r="310" spans="21:29" ht="39.950000000000003" customHeight="1" x14ac:dyDescent="0.25">
      <c r="U310" s="201"/>
      <c r="V310" s="201"/>
      <c r="W310" s="201"/>
      <c r="X310" s="201"/>
      <c r="Y310" s="201"/>
      <c r="Z310" s="201"/>
      <c r="AA310" s="201"/>
      <c r="AB310" s="201"/>
      <c r="AC310" s="201"/>
    </row>
    <row r="311" spans="21:29" ht="39.950000000000003" customHeight="1" x14ac:dyDescent="0.25">
      <c r="U311" s="201"/>
      <c r="V311" s="201"/>
      <c r="W311" s="201"/>
      <c r="X311" s="201"/>
      <c r="Y311" s="201"/>
      <c r="Z311" s="201"/>
      <c r="AA311" s="201"/>
      <c r="AB311" s="201"/>
      <c r="AC311" s="201"/>
    </row>
    <row r="312" spans="21:29" ht="39.950000000000003" customHeight="1" x14ac:dyDescent="0.25">
      <c r="U312" s="201"/>
      <c r="V312" s="201"/>
      <c r="W312" s="201"/>
      <c r="X312" s="201"/>
      <c r="Y312" s="201"/>
      <c r="Z312" s="201"/>
      <c r="AA312" s="201"/>
      <c r="AB312" s="201"/>
      <c r="AC312" s="201"/>
    </row>
    <row r="313" spans="21:29" ht="39.950000000000003" customHeight="1" x14ac:dyDescent="0.25">
      <c r="U313" s="201"/>
      <c r="V313" s="201"/>
      <c r="W313" s="201"/>
      <c r="X313" s="201"/>
      <c r="Y313" s="201"/>
      <c r="Z313" s="201"/>
      <c r="AA313" s="201"/>
      <c r="AB313" s="201"/>
      <c r="AC313" s="201"/>
    </row>
    <row r="314" spans="21:29" ht="39.950000000000003" customHeight="1" x14ac:dyDescent="0.25">
      <c r="U314" s="201"/>
      <c r="V314" s="201"/>
      <c r="W314" s="201"/>
      <c r="X314" s="201"/>
      <c r="Y314" s="201"/>
      <c r="Z314" s="201"/>
      <c r="AA314" s="201"/>
      <c r="AB314" s="201"/>
      <c r="AC314" s="201"/>
    </row>
    <row r="315" spans="21:29" ht="39.950000000000003" customHeight="1" x14ac:dyDescent="0.25">
      <c r="U315" s="201"/>
      <c r="V315" s="201"/>
      <c r="W315" s="201"/>
      <c r="X315" s="201"/>
      <c r="Y315" s="201"/>
      <c r="Z315" s="201"/>
      <c r="AA315" s="201"/>
      <c r="AB315" s="201"/>
      <c r="AC315" s="201"/>
    </row>
    <row r="316" spans="21:29" ht="39.950000000000003" customHeight="1" x14ac:dyDescent="0.25">
      <c r="U316" s="201"/>
      <c r="V316" s="201"/>
      <c r="W316" s="201"/>
      <c r="X316" s="201"/>
      <c r="Y316" s="201"/>
      <c r="Z316" s="201"/>
      <c r="AA316" s="201"/>
      <c r="AB316" s="201"/>
      <c r="AC316" s="201"/>
    </row>
    <row r="317" spans="21:29" ht="39.950000000000003" customHeight="1" x14ac:dyDescent="0.25">
      <c r="U317" s="201"/>
      <c r="V317" s="201"/>
      <c r="W317" s="201"/>
      <c r="X317" s="201"/>
      <c r="Y317" s="201"/>
      <c r="Z317" s="201"/>
      <c r="AA317" s="201"/>
      <c r="AB317" s="201"/>
      <c r="AC317" s="201"/>
    </row>
    <row r="318" spans="21:29" ht="39.950000000000003" customHeight="1" x14ac:dyDescent="0.25">
      <c r="U318" s="201"/>
      <c r="V318" s="201"/>
      <c r="W318" s="201"/>
      <c r="X318" s="201"/>
      <c r="Y318" s="201"/>
      <c r="Z318" s="201"/>
      <c r="AA318" s="201"/>
      <c r="AB318" s="201"/>
      <c r="AC318" s="201"/>
    </row>
    <row r="319" spans="21:29" ht="39.950000000000003" customHeight="1" x14ac:dyDescent="0.25">
      <c r="U319" s="201"/>
      <c r="V319" s="201"/>
      <c r="W319" s="201"/>
      <c r="X319" s="201"/>
      <c r="Y319" s="201"/>
      <c r="Z319" s="201"/>
      <c r="AA319" s="201"/>
      <c r="AB319" s="201"/>
      <c r="AC319" s="201"/>
    </row>
    <row r="320" spans="21:29" ht="39.950000000000003" customHeight="1" x14ac:dyDescent="0.25">
      <c r="U320" s="201"/>
      <c r="V320" s="201"/>
      <c r="W320" s="201"/>
      <c r="X320" s="201"/>
      <c r="Y320" s="201"/>
      <c r="Z320" s="201"/>
      <c r="AA320" s="201"/>
      <c r="AB320" s="201"/>
      <c r="AC320" s="201"/>
    </row>
    <row r="321" spans="21:29" ht="39.950000000000003" customHeight="1" x14ac:dyDescent="0.25">
      <c r="U321" s="201"/>
      <c r="V321" s="201"/>
      <c r="W321" s="201"/>
      <c r="X321" s="201"/>
      <c r="Y321" s="201"/>
      <c r="Z321" s="201"/>
      <c r="AA321" s="201"/>
      <c r="AB321" s="201"/>
      <c r="AC321" s="201"/>
    </row>
    <row r="322" spans="21:29" ht="39.950000000000003" customHeight="1" x14ac:dyDescent="0.25">
      <c r="U322" s="201"/>
      <c r="V322" s="201"/>
      <c r="W322" s="201"/>
      <c r="X322" s="201"/>
      <c r="Y322" s="201"/>
      <c r="Z322" s="201"/>
      <c r="AA322" s="201"/>
      <c r="AB322" s="201"/>
      <c r="AC322" s="201"/>
    </row>
    <row r="323" spans="21:29" ht="39.950000000000003" customHeight="1" x14ac:dyDescent="0.25">
      <c r="U323" s="201"/>
      <c r="V323" s="201"/>
      <c r="W323" s="201"/>
      <c r="X323" s="201"/>
      <c r="Y323" s="201"/>
      <c r="Z323" s="201"/>
      <c r="AA323" s="201"/>
      <c r="AB323" s="201"/>
      <c r="AC323" s="201"/>
    </row>
    <row r="324" spans="21:29" ht="39.950000000000003" customHeight="1" x14ac:dyDescent="0.25">
      <c r="U324" s="201"/>
      <c r="V324" s="201"/>
      <c r="W324" s="201"/>
      <c r="X324" s="201"/>
      <c r="Y324" s="201"/>
      <c r="Z324" s="201"/>
      <c r="AA324" s="201"/>
      <c r="AB324" s="201"/>
      <c r="AC324" s="201"/>
    </row>
    <row r="325" spans="21:29" ht="39.950000000000003" customHeight="1" x14ac:dyDescent="0.25">
      <c r="U325" s="201"/>
      <c r="V325" s="201"/>
      <c r="W325" s="201"/>
      <c r="X325" s="201"/>
      <c r="Y325" s="201"/>
      <c r="Z325" s="201"/>
      <c r="AA325" s="201"/>
      <c r="AB325" s="201"/>
      <c r="AC325" s="201"/>
    </row>
    <row r="326" spans="21:29" ht="39.950000000000003" customHeight="1" x14ac:dyDescent="0.25">
      <c r="U326" s="201"/>
      <c r="V326" s="201"/>
      <c r="W326" s="201"/>
      <c r="X326" s="201"/>
      <c r="Y326" s="201"/>
      <c r="Z326" s="201"/>
      <c r="AA326" s="201"/>
      <c r="AB326" s="201"/>
      <c r="AC326" s="201"/>
    </row>
    <row r="327" spans="21:29" ht="39.950000000000003" customHeight="1" x14ac:dyDescent="0.25">
      <c r="U327" s="201"/>
      <c r="V327" s="201"/>
      <c r="W327" s="201"/>
      <c r="X327" s="201"/>
      <c r="Y327" s="201"/>
      <c r="Z327" s="201"/>
      <c r="AA327" s="201"/>
      <c r="AB327" s="201"/>
      <c r="AC327" s="201"/>
    </row>
    <row r="328" spans="21:29" ht="39.950000000000003" customHeight="1" x14ac:dyDescent="0.25">
      <c r="U328" s="201"/>
      <c r="V328" s="201"/>
      <c r="W328" s="201"/>
      <c r="X328" s="201"/>
      <c r="Y328" s="201"/>
      <c r="Z328" s="201"/>
      <c r="AA328" s="201"/>
      <c r="AB328" s="201"/>
      <c r="AC328" s="201"/>
    </row>
    <row r="329" spans="21:29" ht="39.950000000000003" customHeight="1" x14ac:dyDescent="0.25">
      <c r="U329" s="201"/>
      <c r="V329" s="201"/>
      <c r="W329" s="201"/>
      <c r="X329" s="201"/>
      <c r="Y329" s="201"/>
      <c r="Z329" s="201"/>
      <c r="AA329" s="201"/>
      <c r="AB329" s="201"/>
      <c r="AC329" s="201"/>
    </row>
    <row r="330" spans="21:29" ht="39.950000000000003" customHeight="1" x14ac:dyDescent="0.25">
      <c r="U330" s="201"/>
      <c r="V330" s="201"/>
      <c r="W330" s="201"/>
      <c r="X330" s="201"/>
      <c r="Y330" s="201"/>
      <c r="Z330" s="201"/>
      <c r="AA330" s="201"/>
      <c r="AB330" s="201"/>
      <c r="AC330" s="201"/>
    </row>
    <row r="331" spans="21:29" ht="39.950000000000003" customHeight="1" x14ac:dyDescent="0.25">
      <c r="U331" s="201"/>
      <c r="V331" s="201"/>
      <c r="W331" s="201"/>
      <c r="X331" s="201"/>
      <c r="Y331" s="201"/>
      <c r="Z331" s="201"/>
      <c r="AA331" s="201"/>
      <c r="AB331" s="201"/>
      <c r="AC331" s="201"/>
    </row>
    <row r="332" spans="21:29" ht="39.950000000000003" customHeight="1" x14ac:dyDescent="0.25">
      <c r="U332" s="201"/>
      <c r="V332" s="201"/>
      <c r="W332" s="201"/>
      <c r="X332" s="201"/>
      <c r="Y332" s="201"/>
      <c r="Z332" s="201"/>
      <c r="AA332" s="201"/>
      <c r="AB332" s="201"/>
      <c r="AC332" s="201"/>
    </row>
    <row r="333" spans="21:29" ht="39.950000000000003" customHeight="1" x14ac:dyDescent="0.25">
      <c r="U333" s="201"/>
      <c r="V333" s="201"/>
      <c r="W333" s="201"/>
      <c r="X333" s="201"/>
      <c r="Y333" s="201"/>
      <c r="Z333" s="201"/>
      <c r="AA333" s="201"/>
      <c r="AB333" s="201"/>
      <c r="AC333" s="201"/>
    </row>
    <row r="334" spans="21:29" ht="39.950000000000003" customHeight="1" x14ac:dyDescent="0.25">
      <c r="U334" s="201"/>
      <c r="V334" s="201"/>
      <c r="W334" s="201"/>
      <c r="X334" s="201"/>
      <c r="Y334" s="201"/>
      <c r="Z334" s="201"/>
      <c r="AA334" s="201"/>
      <c r="AB334" s="201"/>
      <c r="AC334" s="201"/>
    </row>
    <row r="335" spans="21:29" ht="39.950000000000003" customHeight="1" x14ac:dyDescent="0.25">
      <c r="U335" s="201"/>
      <c r="V335" s="201"/>
      <c r="W335" s="201"/>
      <c r="X335" s="201"/>
      <c r="Y335" s="201"/>
      <c r="Z335" s="201"/>
      <c r="AA335" s="201"/>
      <c r="AB335" s="201"/>
      <c r="AC335" s="201"/>
    </row>
    <row r="336" spans="21:29" ht="39.950000000000003" customHeight="1" x14ac:dyDescent="0.25">
      <c r="U336" s="201"/>
      <c r="V336" s="201"/>
      <c r="W336" s="201"/>
      <c r="X336" s="201"/>
      <c r="Y336" s="201"/>
      <c r="Z336" s="201"/>
      <c r="AA336" s="201"/>
      <c r="AB336" s="201"/>
      <c r="AC336" s="201"/>
    </row>
    <row r="337" spans="21:29" ht="39.950000000000003" customHeight="1" x14ac:dyDescent="0.25">
      <c r="U337" s="201"/>
      <c r="V337" s="201"/>
      <c r="W337" s="201"/>
      <c r="X337" s="201"/>
      <c r="Y337" s="201"/>
      <c r="Z337" s="201"/>
      <c r="AA337" s="201"/>
      <c r="AB337" s="201"/>
      <c r="AC337" s="201"/>
    </row>
    <row r="338" spans="21:29" ht="39.950000000000003" customHeight="1" x14ac:dyDescent="0.25">
      <c r="U338" s="201"/>
      <c r="V338" s="201"/>
      <c r="W338" s="201"/>
      <c r="X338" s="201"/>
      <c r="Y338" s="201"/>
      <c r="Z338" s="201"/>
      <c r="AA338" s="201"/>
      <c r="AB338" s="201"/>
      <c r="AC338" s="201"/>
    </row>
    <row r="339" spans="21:29" ht="39.950000000000003" customHeight="1" x14ac:dyDescent="0.25">
      <c r="U339" s="201"/>
      <c r="V339" s="201"/>
      <c r="W339" s="201"/>
      <c r="X339" s="201"/>
      <c r="Y339" s="201"/>
      <c r="Z339" s="201"/>
      <c r="AA339" s="201"/>
      <c r="AB339" s="201"/>
      <c r="AC339" s="201"/>
    </row>
    <row r="340" spans="21:29" ht="39.950000000000003" customHeight="1" x14ac:dyDescent="0.25">
      <c r="U340" s="201"/>
      <c r="V340" s="201"/>
      <c r="W340" s="201"/>
      <c r="X340" s="201"/>
      <c r="Y340" s="201"/>
      <c r="Z340" s="201"/>
      <c r="AA340" s="201"/>
      <c r="AB340" s="201"/>
      <c r="AC340" s="201"/>
    </row>
    <row r="341" spans="21:29" ht="39.950000000000003" customHeight="1" x14ac:dyDescent="0.25">
      <c r="U341" s="201"/>
      <c r="V341" s="201"/>
      <c r="W341" s="201"/>
      <c r="X341" s="201"/>
      <c r="Y341" s="201"/>
      <c r="Z341" s="201"/>
      <c r="AA341" s="201"/>
      <c r="AB341" s="201"/>
      <c r="AC341" s="201"/>
    </row>
    <row r="342" spans="21:29" ht="39.950000000000003" customHeight="1" x14ac:dyDescent="0.25">
      <c r="U342" s="201"/>
      <c r="V342" s="201"/>
      <c r="W342" s="201"/>
      <c r="X342" s="201"/>
      <c r="Y342" s="201"/>
      <c r="Z342" s="201"/>
      <c r="AA342" s="201"/>
      <c r="AB342" s="201"/>
      <c r="AC342" s="201"/>
    </row>
    <row r="343" spans="21:29" ht="39.950000000000003" customHeight="1" x14ac:dyDescent="0.25">
      <c r="U343" s="201"/>
      <c r="V343" s="201"/>
      <c r="W343" s="201"/>
      <c r="X343" s="201"/>
      <c r="Y343" s="201"/>
      <c r="Z343" s="201"/>
      <c r="AA343" s="201"/>
      <c r="AB343" s="201"/>
      <c r="AC343" s="201"/>
    </row>
    <row r="344" spans="21:29" ht="39.950000000000003" customHeight="1" x14ac:dyDescent="0.25">
      <c r="U344" s="201"/>
      <c r="V344" s="201"/>
      <c r="W344" s="201"/>
      <c r="X344" s="201"/>
      <c r="Y344" s="201"/>
      <c r="Z344" s="201"/>
      <c r="AA344" s="201"/>
      <c r="AB344" s="201"/>
      <c r="AC344" s="201"/>
    </row>
    <row r="345" spans="21:29" ht="39.950000000000003" customHeight="1" x14ac:dyDescent="0.25">
      <c r="U345" s="201"/>
      <c r="V345" s="201"/>
      <c r="W345" s="201"/>
      <c r="X345" s="201"/>
      <c r="Y345" s="201"/>
      <c r="Z345" s="201"/>
      <c r="AA345" s="201"/>
      <c r="AB345" s="201"/>
      <c r="AC345" s="201"/>
    </row>
    <row r="346" spans="21:29" ht="39.950000000000003" customHeight="1" x14ac:dyDescent="0.25">
      <c r="U346" s="201"/>
      <c r="V346" s="201"/>
      <c r="W346" s="201"/>
      <c r="X346" s="201"/>
      <c r="Y346" s="201"/>
      <c r="Z346" s="201"/>
      <c r="AA346" s="201"/>
      <c r="AB346" s="201"/>
      <c r="AC346" s="201"/>
    </row>
    <row r="347" spans="21:29" ht="39.950000000000003" customHeight="1" x14ac:dyDescent="0.25">
      <c r="U347" s="201"/>
      <c r="V347" s="201"/>
      <c r="W347" s="201"/>
      <c r="X347" s="201"/>
      <c r="Y347" s="201"/>
      <c r="Z347" s="201"/>
      <c r="AA347" s="201"/>
      <c r="AB347" s="201"/>
      <c r="AC347" s="201"/>
    </row>
    <row r="348" spans="21:29" ht="39.950000000000003" customHeight="1" x14ac:dyDescent="0.25">
      <c r="U348" s="201"/>
      <c r="V348" s="201"/>
      <c r="W348" s="201"/>
      <c r="X348" s="201"/>
      <c r="Y348" s="201"/>
      <c r="Z348" s="201"/>
      <c r="AA348" s="201"/>
      <c r="AB348" s="201"/>
      <c r="AC348" s="201"/>
    </row>
    <row r="349" spans="21:29" ht="39.950000000000003" customHeight="1" x14ac:dyDescent="0.25">
      <c r="U349" s="201"/>
      <c r="V349" s="201"/>
      <c r="W349" s="201"/>
      <c r="X349" s="201"/>
      <c r="Y349" s="201"/>
      <c r="Z349" s="201"/>
      <c r="AA349" s="201"/>
      <c r="AB349" s="201"/>
      <c r="AC349" s="201"/>
    </row>
    <row r="350" spans="21:29" ht="39.950000000000003" customHeight="1" x14ac:dyDescent="0.25">
      <c r="U350" s="201"/>
      <c r="V350" s="201"/>
      <c r="W350" s="201"/>
      <c r="X350" s="201"/>
      <c r="Y350" s="201"/>
      <c r="Z350" s="201"/>
      <c r="AA350" s="201"/>
      <c r="AB350" s="201"/>
      <c r="AC350" s="201"/>
    </row>
    <row r="351" spans="21:29" ht="39.950000000000003" customHeight="1" x14ac:dyDescent="0.25">
      <c r="U351" s="201"/>
      <c r="V351" s="201"/>
      <c r="W351" s="201"/>
      <c r="X351" s="201"/>
      <c r="Y351" s="201"/>
      <c r="Z351" s="201"/>
      <c r="AA351" s="201"/>
      <c r="AB351" s="201"/>
      <c r="AC351" s="201"/>
    </row>
    <row r="352" spans="21:29" ht="39.950000000000003" customHeight="1" x14ac:dyDescent="0.25">
      <c r="U352" s="201"/>
      <c r="V352" s="201"/>
      <c r="W352" s="201"/>
      <c r="X352" s="201"/>
      <c r="Y352" s="201"/>
      <c r="Z352" s="201"/>
      <c r="AA352" s="201"/>
      <c r="AB352" s="201"/>
      <c r="AC352" s="201"/>
    </row>
    <row r="353" spans="21:29" ht="39.950000000000003" customHeight="1" x14ac:dyDescent="0.25">
      <c r="U353" s="201"/>
      <c r="V353" s="201"/>
      <c r="W353" s="201"/>
      <c r="X353" s="201"/>
      <c r="Y353" s="201"/>
      <c r="Z353" s="201"/>
      <c r="AA353" s="201"/>
      <c r="AB353" s="201"/>
      <c r="AC353" s="201"/>
    </row>
    <row r="354" spans="21:29" ht="39.950000000000003" customHeight="1" x14ac:dyDescent="0.25">
      <c r="U354" s="201"/>
      <c r="V354" s="201"/>
      <c r="W354" s="201"/>
      <c r="X354" s="201"/>
      <c r="Y354" s="201"/>
      <c r="Z354" s="201"/>
      <c r="AA354" s="201"/>
      <c r="AB354" s="201"/>
      <c r="AC354" s="201"/>
    </row>
    <row r="355" spans="21:29" ht="39.950000000000003" customHeight="1" x14ac:dyDescent="0.25">
      <c r="U355" s="201"/>
      <c r="V355" s="201"/>
      <c r="W355" s="201"/>
      <c r="X355" s="201"/>
      <c r="Y355" s="201"/>
      <c r="Z355" s="201"/>
      <c r="AA355" s="201"/>
      <c r="AB355" s="201"/>
      <c r="AC355" s="201"/>
    </row>
    <row r="356" spans="21:29" ht="39.950000000000003" customHeight="1" x14ac:dyDescent="0.25">
      <c r="U356" s="201"/>
      <c r="V356" s="201"/>
      <c r="W356" s="201"/>
      <c r="X356" s="201"/>
      <c r="Y356" s="201"/>
      <c r="Z356" s="201"/>
      <c r="AA356" s="201"/>
      <c r="AB356" s="201"/>
      <c r="AC356" s="201"/>
    </row>
    <row r="357" spans="21:29" ht="39.950000000000003" customHeight="1" x14ac:dyDescent="0.25">
      <c r="U357" s="201"/>
      <c r="V357" s="201"/>
      <c r="W357" s="201"/>
      <c r="X357" s="201"/>
      <c r="Y357" s="201"/>
      <c r="Z357" s="201"/>
      <c r="AA357" s="201"/>
      <c r="AB357" s="201"/>
      <c r="AC357" s="201"/>
    </row>
    <row r="358" spans="21:29" ht="39.950000000000003" customHeight="1" x14ac:dyDescent="0.25">
      <c r="U358" s="201"/>
      <c r="V358" s="201"/>
      <c r="W358" s="201"/>
      <c r="X358" s="201"/>
      <c r="Y358" s="201"/>
      <c r="Z358" s="201"/>
      <c r="AA358" s="201"/>
      <c r="AB358" s="201"/>
      <c r="AC358" s="201"/>
    </row>
    <row r="359" spans="21:29" ht="39.950000000000003" customHeight="1" x14ac:dyDescent="0.25">
      <c r="U359" s="201"/>
      <c r="V359" s="201"/>
      <c r="W359" s="201"/>
      <c r="X359" s="201"/>
      <c r="Y359" s="201"/>
      <c r="Z359" s="201"/>
      <c r="AA359" s="201"/>
      <c r="AB359" s="201"/>
      <c r="AC359" s="201"/>
    </row>
    <row r="360" spans="21:29" ht="39.950000000000003" customHeight="1" x14ac:dyDescent="0.25">
      <c r="U360" s="201"/>
      <c r="V360" s="201"/>
      <c r="W360" s="201"/>
      <c r="X360" s="201"/>
      <c r="Y360" s="201"/>
      <c r="Z360" s="201"/>
      <c r="AA360" s="201"/>
      <c r="AB360" s="201"/>
      <c r="AC360" s="201"/>
    </row>
    <row r="361" spans="21:29" ht="39.950000000000003" customHeight="1" x14ac:dyDescent="0.25">
      <c r="U361" s="201"/>
      <c r="V361" s="201"/>
      <c r="W361" s="201"/>
      <c r="X361" s="201"/>
      <c r="Y361" s="201"/>
      <c r="Z361" s="201"/>
      <c r="AA361" s="201"/>
      <c r="AB361" s="201"/>
      <c r="AC361" s="201"/>
    </row>
    <row r="362" spans="21:29" ht="39.950000000000003" customHeight="1" x14ac:dyDescent="0.25">
      <c r="U362" s="201"/>
      <c r="V362" s="201"/>
      <c r="W362" s="201"/>
      <c r="X362" s="201"/>
      <c r="Y362" s="201"/>
      <c r="Z362" s="201"/>
      <c r="AA362" s="201"/>
      <c r="AB362" s="201"/>
      <c r="AC362" s="201"/>
    </row>
    <row r="363" spans="21:29" ht="39.950000000000003" customHeight="1" x14ac:dyDescent="0.25">
      <c r="U363" s="201"/>
      <c r="V363" s="201"/>
      <c r="W363" s="201"/>
      <c r="X363" s="201"/>
      <c r="Y363" s="201"/>
      <c r="Z363" s="201"/>
      <c r="AA363" s="201"/>
      <c r="AB363" s="201"/>
      <c r="AC363" s="201"/>
    </row>
    <row r="364" spans="21:29" ht="39.950000000000003" customHeight="1" x14ac:dyDescent="0.25">
      <c r="U364" s="201"/>
      <c r="V364" s="201"/>
      <c r="W364" s="201"/>
      <c r="X364" s="201"/>
      <c r="Y364" s="201"/>
      <c r="Z364" s="201"/>
      <c r="AA364" s="201"/>
      <c r="AB364" s="201"/>
      <c r="AC364" s="201"/>
    </row>
    <row r="365" spans="21:29" ht="39.950000000000003" customHeight="1" x14ac:dyDescent="0.25">
      <c r="U365" s="201"/>
      <c r="V365" s="201"/>
      <c r="W365" s="201"/>
      <c r="X365" s="201"/>
      <c r="Y365" s="201"/>
      <c r="Z365" s="201"/>
      <c r="AA365" s="201"/>
      <c r="AB365" s="201"/>
      <c r="AC365" s="201"/>
    </row>
    <row r="366" spans="21:29" ht="39.950000000000003" customHeight="1" x14ac:dyDescent="0.25">
      <c r="U366" s="201"/>
      <c r="V366" s="201"/>
      <c r="W366" s="201"/>
      <c r="X366" s="201"/>
      <c r="Y366" s="201"/>
      <c r="Z366" s="201"/>
      <c r="AA366" s="201"/>
      <c r="AB366" s="201"/>
      <c r="AC366" s="201"/>
    </row>
    <row r="367" spans="21:29" ht="39.950000000000003" customHeight="1" x14ac:dyDescent="0.25">
      <c r="U367" s="201"/>
      <c r="V367" s="201"/>
      <c r="W367" s="201"/>
      <c r="X367" s="201"/>
      <c r="Y367" s="201"/>
      <c r="Z367" s="201"/>
      <c r="AA367" s="201"/>
      <c r="AB367" s="201"/>
      <c r="AC367" s="201"/>
    </row>
    <row r="368" spans="21:29" ht="39.950000000000003" customHeight="1" x14ac:dyDescent="0.25">
      <c r="U368" s="201"/>
      <c r="V368" s="201"/>
      <c r="W368" s="201"/>
      <c r="X368" s="201"/>
      <c r="Y368" s="201"/>
      <c r="Z368" s="201"/>
      <c r="AA368" s="201"/>
      <c r="AB368" s="201"/>
      <c r="AC368" s="201"/>
    </row>
    <row r="369" spans="21:29" ht="39.950000000000003" customHeight="1" x14ac:dyDescent="0.25">
      <c r="U369" s="201"/>
      <c r="V369" s="201"/>
      <c r="W369" s="201"/>
      <c r="X369" s="201"/>
      <c r="Y369" s="201"/>
      <c r="Z369" s="201"/>
      <c r="AA369" s="201"/>
      <c r="AB369" s="201"/>
      <c r="AC369" s="201"/>
    </row>
    <row r="370" spans="21:29" ht="39.950000000000003" customHeight="1" x14ac:dyDescent="0.25">
      <c r="U370" s="201"/>
      <c r="V370" s="201"/>
      <c r="W370" s="201"/>
      <c r="X370" s="201"/>
      <c r="Y370" s="201"/>
      <c r="Z370" s="201"/>
      <c r="AA370" s="201"/>
      <c r="AB370" s="201"/>
      <c r="AC370" s="201"/>
    </row>
    <row r="371" spans="21:29" ht="39.950000000000003" customHeight="1" x14ac:dyDescent="0.25">
      <c r="U371" s="201"/>
      <c r="V371" s="201"/>
      <c r="W371" s="201"/>
      <c r="X371" s="201"/>
      <c r="Y371" s="201"/>
      <c r="Z371" s="201"/>
      <c r="AA371" s="201"/>
      <c r="AB371" s="201"/>
      <c r="AC371" s="201"/>
    </row>
    <row r="372" spans="21:29" ht="39.950000000000003" customHeight="1" x14ac:dyDescent="0.25">
      <c r="U372" s="201"/>
      <c r="V372" s="201"/>
      <c r="W372" s="201"/>
      <c r="X372" s="201"/>
      <c r="Y372" s="201"/>
      <c r="Z372" s="201"/>
      <c r="AA372" s="201"/>
      <c r="AB372" s="201"/>
      <c r="AC372" s="201"/>
    </row>
    <row r="373" spans="21:29" ht="39.950000000000003" customHeight="1" x14ac:dyDescent="0.25">
      <c r="U373" s="201"/>
      <c r="V373" s="201"/>
      <c r="W373" s="201"/>
      <c r="X373" s="201"/>
      <c r="Y373" s="201"/>
      <c r="Z373" s="201"/>
      <c r="AA373" s="201"/>
      <c r="AB373" s="201"/>
      <c r="AC373" s="201"/>
    </row>
    <row r="374" spans="21:29" ht="39.950000000000003" customHeight="1" x14ac:dyDescent="0.25">
      <c r="U374" s="201"/>
      <c r="V374" s="201"/>
      <c r="W374" s="201"/>
      <c r="X374" s="201"/>
      <c r="Y374" s="201"/>
      <c r="Z374" s="201"/>
      <c r="AA374" s="201"/>
      <c r="AB374" s="201"/>
      <c r="AC374" s="201"/>
    </row>
    <row r="375" spans="21:29" ht="39.950000000000003" customHeight="1" x14ac:dyDescent="0.25">
      <c r="U375" s="201"/>
      <c r="V375" s="201"/>
      <c r="W375" s="201"/>
      <c r="X375" s="201"/>
      <c r="Y375" s="201"/>
      <c r="Z375" s="201"/>
      <c r="AA375" s="201"/>
      <c r="AB375" s="201"/>
      <c r="AC375" s="201"/>
    </row>
    <row r="376" spans="21:29" ht="39.950000000000003" customHeight="1" x14ac:dyDescent="0.25">
      <c r="U376" s="201"/>
      <c r="V376" s="201"/>
      <c r="W376" s="201"/>
      <c r="X376" s="201"/>
      <c r="Y376" s="201"/>
      <c r="Z376" s="201"/>
      <c r="AA376" s="201"/>
      <c r="AB376" s="201"/>
      <c r="AC376" s="201"/>
    </row>
    <row r="377" spans="21:29" ht="39.950000000000003" customHeight="1" x14ac:dyDescent="0.25">
      <c r="U377" s="201"/>
      <c r="V377" s="201"/>
      <c r="W377" s="201"/>
      <c r="X377" s="201"/>
      <c r="Y377" s="201"/>
      <c r="Z377" s="201"/>
      <c r="AA377" s="201"/>
      <c r="AB377" s="201"/>
      <c r="AC377" s="201"/>
    </row>
    <row r="378" spans="21:29" ht="39.950000000000003" customHeight="1" x14ac:dyDescent="0.25">
      <c r="U378" s="201"/>
      <c r="V378" s="201"/>
      <c r="W378" s="201"/>
      <c r="X378" s="201"/>
      <c r="Y378" s="201"/>
      <c r="Z378" s="201"/>
      <c r="AA378" s="201"/>
      <c r="AB378" s="201"/>
      <c r="AC378" s="201"/>
    </row>
    <row r="379" spans="21:29" ht="39.950000000000003" customHeight="1" x14ac:dyDescent="0.25">
      <c r="U379" s="201"/>
      <c r="V379" s="201"/>
      <c r="W379" s="201"/>
      <c r="X379" s="201"/>
      <c r="Y379" s="201"/>
      <c r="Z379" s="201"/>
      <c r="AA379" s="201"/>
      <c r="AB379" s="201"/>
      <c r="AC379" s="201"/>
    </row>
    <row r="380" spans="21:29" ht="39.950000000000003" customHeight="1" x14ac:dyDescent="0.25">
      <c r="U380" s="201"/>
      <c r="V380" s="201"/>
      <c r="W380" s="201"/>
      <c r="X380" s="201"/>
      <c r="Y380" s="201"/>
      <c r="Z380" s="201"/>
      <c r="AA380" s="201"/>
      <c r="AB380" s="201"/>
      <c r="AC380" s="201"/>
    </row>
    <row r="381" spans="21:29" ht="39.950000000000003" customHeight="1" x14ac:dyDescent="0.25">
      <c r="U381" s="201"/>
      <c r="V381" s="201"/>
      <c r="W381" s="201"/>
      <c r="X381" s="201"/>
      <c r="Y381" s="201"/>
      <c r="Z381" s="201"/>
      <c r="AA381" s="201"/>
      <c r="AB381" s="201"/>
      <c r="AC381" s="201"/>
    </row>
    <row r="382" spans="21:29" ht="39.950000000000003" customHeight="1" x14ac:dyDescent="0.25">
      <c r="U382" s="201"/>
      <c r="V382" s="201"/>
      <c r="W382" s="201"/>
      <c r="X382" s="201"/>
      <c r="Y382" s="201"/>
      <c r="Z382" s="201"/>
      <c r="AA382" s="201"/>
      <c r="AB382" s="201"/>
      <c r="AC382" s="201"/>
    </row>
    <row r="383" spans="21:29" ht="39.950000000000003" customHeight="1" x14ac:dyDescent="0.25">
      <c r="U383" s="201"/>
      <c r="V383" s="201"/>
      <c r="W383" s="201"/>
      <c r="X383" s="201"/>
      <c r="Y383" s="201"/>
      <c r="Z383" s="201"/>
      <c r="AA383" s="201"/>
      <c r="AB383" s="201"/>
      <c r="AC383" s="201"/>
    </row>
    <row r="384" spans="21:29" ht="39.950000000000003" customHeight="1" x14ac:dyDescent="0.25">
      <c r="U384" s="201"/>
      <c r="V384" s="201"/>
      <c r="W384" s="201"/>
      <c r="X384" s="201"/>
      <c r="Y384" s="201"/>
      <c r="Z384" s="201"/>
      <c r="AA384" s="201"/>
      <c r="AB384" s="201"/>
      <c r="AC384" s="201"/>
    </row>
    <row r="385" spans="21:29" ht="39.950000000000003" customHeight="1" x14ac:dyDescent="0.25">
      <c r="U385" s="201"/>
      <c r="V385" s="201"/>
      <c r="W385" s="201"/>
      <c r="X385" s="201"/>
      <c r="Y385" s="201"/>
      <c r="Z385" s="201"/>
      <c r="AA385" s="201"/>
      <c r="AB385" s="201"/>
      <c r="AC385" s="201"/>
    </row>
    <row r="386" spans="21:29" ht="39.950000000000003" customHeight="1" x14ac:dyDescent="0.25">
      <c r="U386" s="201"/>
      <c r="V386" s="201"/>
      <c r="W386" s="201"/>
      <c r="X386" s="201"/>
      <c r="Y386" s="201"/>
      <c r="Z386" s="201"/>
      <c r="AA386" s="201"/>
      <c r="AB386" s="201"/>
      <c r="AC386" s="201"/>
    </row>
    <row r="387" spans="21:29" ht="39.950000000000003" customHeight="1" x14ac:dyDescent="0.25">
      <c r="U387" s="201"/>
      <c r="V387" s="201"/>
      <c r="W387" s="201"/>
      <c r="X387" s="201"/>
      <c r="Y387" s="201"/>
      <c r="Z387" s="201"/>
      <c r="AA387" s="201"/>
      <c r="AB387" s="201"/>
      <c r="AC387" s="201"/>
    </row>
    <row r="388" spans="21:29" ht="39.950000000000003" customHeight="1" x14ac:dyDescent="0.25">
      <c r="U388" s="201"/>
      <c r="V388" s="201"/>
      <c r="W388" s="201"/>
      <c r="X388" s="201"/>
      <c r="Y388" s="201"/>
      <c r="Z388" s="201"/>
      <c r="AA388" s="201"/>
      <c r="AB388" s="201"/>
      <c r="AC388" s="201"/>
    </row>
    <row r="389" spans="21:29" ht="39.950000000000003" customHeight="1" x14ac:dyDescent="0.25">
      <c r="U389" s="201"/>
      <c r="V389" s="201"/>
      <c r="W389" s="201"/>
      <c r="X389" s="201"/>
      <c r="Y389" s="201"/>
      <c r="Z389" s="201"/>
      <c r="AA389" s="201"/>
      <c r="AB389" s="201"/>
      <c r="AC389" s="201"/>
    </row>
    <row r="390" spans="21:29" ht="39.950000000000003" customHeight="1" x14ac:dyDescent="0.25">
      <c r="U390" s="201"/>
      <c r="V390" s="201"/>
      <c r="W390" s="201"/>
      <c r="X390" s="201"/>
      <c r="Y390" s="201"/>
      <c r="Z390" s="201"/>
      <c r="AA390" s="201"/>
      <c r="AB390" s="201"/>
      <c r="AC390" s="201"/>
    </row>
    <row r="391" spans="21:29" ht="39.950000000000003" customHeight="1" x14ac:dyDescent="0.25">
      <c r="U391" s="201"/>
      <c r="V391" s="201"/>
      <c r="W391" s="201"/>
      <c r="X391" s="201"/>
      <c r="Y391" s="201"/>
      <c r="Z391" s="201"/>
      <c r="AA391" s="201"/>
      <c r="AB391" s="201"/>
      <c r="AC391" s="201"/>
    </row>
    <row r="392" spans="21:29" ht="39.950000000000003" customHeight="1" x14ac:dyDescent="0.25">
      <c r="U392" s="201"/>
      <c r="V392" s="201"/>
      <c r="W392" s="201"/>
      <c r="X392" s="201"/>
      <c r="Y392" s="201"/>
      <c r="Z392" s="201"/>
      <c r="AA392" s="201"/>
      <c r="AB392" s="201"/>
      <c r="AC392" s="201"/>
    </row>
    <row r="393" spans="21:29" ht="39.950000000000003" customHeight="1" x14ac:dyDescent="0.25">
      <c r="U393" s="201"/>
      <c r="V393" s="201"/>
      <c r="W393" s="201"/>
      <c r="X393" s="201"/>
      <c r="Y393" s="201"/>
      <c r="Z393" s="201"/>
      <c r="AA393" s="201"/>
      <c r="AB393" s="201"/>
      <c r="AC393" s="201"/>
    </row>
    <row r="394" spans="21:29" ht="39.950000000000003" customHeight="1" x14ac:dyDescent="0.25">
      <c r="U394" s="201"/>
      <c r="V394" s="201"/>
      <c r="W394" s="201"/>
      <c r="X394" s="201"/>
      <c r="Y394" s="201"/>
      <c r="Z394" s="201"/>
      <c r="AA394" s="201"/>
      <c r="AB394" s="201"/>
      <c r="AC394" s="201"/>
    </row>
    <row r="395" spans="21:29" ht="39.950000000000003" customHeight="1" x14ac:dyDescent="0.25">
      <c r="U395" s="201"/>
      <c r="V395" s="201"/>
      <c r="W395" s="201"/>
      <c r="X395" s="201"/>
      <c r="Y395" s="201"/>
      <c r="Z395" s="201"/>
      <c r="AA395" s="201"/>
      <c r="AB395" s="201"/>
      <c r="AC395" s="201"/>
    </row>
    <row r="396" spans="21:29" ht="39.950000000000003" customHeight="1" x14ac:dyDescent="0.25">
      <c r="U396" s="201"/>
      <c r="V396" s="201"/>
      <c r="W396" s="201"/>
      <c r="X396" s="201"/>
      <c r="Y396" s="201"/>
      <c r="Z396" s="201"/>
      <c r="AA396" s="201"/>
      <c r="AB396" s="201"/>
      <c r="AC396" s="201"/>
    </row>
    <row r="397" spans="21:29" ht="39.950000000000003" customHeight="1" x14ac:dyDescent="0.25">
      <c r="U397" s="201"/>
      <c r="V397" s="201"/>
      <c r="W397" s="201"/>
      <c r="X397" s="201"/>
      <c r="Y397" s="201"/>
      <c r="Z397" s="201"/>
      <c r="AA397" s="201"/>
      <c r="AB397" s="201"/>
      <c r="AC397" s="201"/>
    </row>
    <row r="398" spans="21:29" ht="39.950000000000003" customHeight="1" x14ac:dyDescent="0.25">
      <c r="U398" s="201"/>
      <c r="V398" s="201"/>
      <c r="W398" s="201"/>
      <c r="X398" s="201"/>
      <c r="Y398" s="201"/>
      <c r="Z398" s="201"/>
      <c r="AA398" s="201"/>
      <c r="AB398" s="201"/>
      <c r="AC398" s="201"/>
    </row>
    <row r="399" spans="21:29" ht="39.950000000000003" customHeight="1" x14ac:dyDescent="0.25">
      <c r="U399" s="201"/>
      <c r="V399" s="201"/>
      <c r="W399" s="201"/>
      <c r="X399" s="201"/>
      <c r="Y399" s="201"/>
      <c r="Z399" s="201"/>
      <c r="AA399" s="201"/>
      <c r="AB399" s="201"/>
      <c r="AC399" s="201"/>
    </row>
    <row r="400" spans="21:29" ht="39.950000000000003" customHeight="1" x14ac:dyDescent="0.25">
      <c r="U400" s="201"/>
      <c r="V400" s="201"/>
      <c r="W400" s="201"/>
      <c r="X400" s="201"/>
      <c r="Y400" s="201"/>
      <c r="Z400" s="201"/>
      <c r="AA400" s="201"/>
      <c r="AB400" s="201"/>
      <c r="AC400" s="201"/>
    </row>
    <row r="401" spans="21:29" ht="39.950000000000003" customHeight="1" x14ac:dyDescent="0.25">
      <c r="U401" s="201"/>
      <c r="V401" s="201"/>
      <c r="W401" s="201"/>
      <c r="X401" s="201"/>
      <c r="Y401" s="201"/>
      <c r="Z401" s="201"/>
      <c r="AA401" s="201"/>
      <c r="AB401" s="201"/>
      <c r="AC401" s="201"/>
    </row>
    <row r="402" spans="21:29" ht="39.950000000000003" customHeight="1" x14ac:dyDescent="0.25">
      <c r="U402" s="201"/>
      <c r="V402" s="201"/>
      <c r="W402" s="201"/>
      <c r="X402" s="201"/>
      <c r="Y402" s="201"/>
      <c r="Z402" s="201"/>
      <c r="AA402" s="201"/>
      <c r="AB402" s="201"/>
      <c r="AC402" s="201"/>
    </row>
    <row r="403" spans="21:29" ht="39.950000000000003" customHeight="1" x14ac:dyDescent="0.25">
      <c r="U403" s="201"/>
      <c r="V403" s="201"/>
      <c r="W403" s="201"/>
      <c r="X403" s="201"/>
      <c r="Y403" s="201"/>
      <c r="Z403" s="201"/>
      <c r="AA403" s="201"/>
      <c r="AB403" s="201"/>
      <c r="AC403" s="201"/>
    </row>
    <row r="404" spans="21:29" ht="39.950000000000003" customHeight="1" x14ac:dyDescent="0.25">
      <c r="U404" s="201"/>
      <c r="V404" s="201"/>
      <c r="W404" s="201"/>
      <c r="X404" s="201"/>
      <c r="Y404" s="201"/>
      <c r="Z404" s="201"/>
      <c r="AA404" s="201"/>
      <c r="AB404" s="201"/>
      <c r="AC404" s="201"/>
    </row>
    <row r="405" spans="21:29" ht="39.950000000000003" customHeight="1" x14ac:dyDescent="0.25">
      <c r="U405" s="201"/>
      <c r="V405" s="201"/>
      <c r="W405" s="201"/>
      <c r="X405" s="201"/>
      <c r="Y405" s="201"/>
      <c r="Z405" s="201"/>
      <c r="AA405" s="201"/>
      <c r="AB405" s="201"/>
      <c r="AC405" s="201"/>
    </row>
    <row r="406" spans="21:29" ht="39.950000000000003" customHeight="1" x14ac:dyDescent="0.25">
      <c r="U406" s="201"/>
      <c r="V406" s="201"/>
      <c r="W406" s="201"/>
      <c r="X406" s="201"/>
      <c r="Y406" s="201"/>
      <c r="Z406" s="201"/>
      <c r="AA406" s="201"/>
      <c r="AB406" s="201"/>
      <c r="AC406" s="201"/>
    </row>
    <row r="407" spans="21:29" ht="39.950000000000003" customHeight="1" x14ac:dyDescent="0.25">
      <c r="U407" s="201"/>
      <c r="V407" s="201"/>
      <c r="W407" s="201"/>
      <c r="X407" s="201"/>
      <c r="Y407" s="201"/>
      <c r="Z407" s="201"/>
      <c r="AA407" s="201"/>
      <c r="AB407" s="201"/>
      <c r="AC407" s="201"/>
    </row>
    <row r="408" spans="21:29" ht="39.950000000000003" customHeight="1" x14ac:dyDescent="0.25">
      <c r="U408" s="201"/>
      <c r="V408" s="201"/>
      <c r="W408" s="201"/>
      <c r="X408" s="201"/>
      <c r="Y408" s="201"/>
      <c r="Z408" s="201"/>
      <c r="AA408" s="201"/>
      <c r="AB408" s="201"/>
      <c r="AC408" s="201"/>
    </row>
    <row r="409" spans="21:29" ht="39.950000000000003" customHeight="1" x14ac:dyDescent="0.25">
      <c r="U409" s="201"/>
      <c r="V409" s="201"/>
      <c r="W409" s="201"/>
      <c r="X409" s="201"/>
      <c r="Y409" s="201"/>
      <c r="Z409" s="201"/>
      <c r="AA409" s="201"/>
      <c r="AB409" s="201"/>
      <c r="AC409" s="201"/>
    </row>
    <row r="410" spans="21:29" ht="39.950000000000003" customHeight="1" x14ac:dyDescent="0.25">
      <c r="U410" s="201"/>
      <c r="V410" s="201"/>
      <c r="W410" s="201"/>
      <c r="X410" s="201"/>
      <c r="Y410" s="201"/>
      <c r="Z410" s="201"/>
      <c r="AA410" s="201"/>
      <c r="AB410" s="201"/>
      <c r="AC410" s="201"/>
    </row>
    <row r="411" spans="21:29" ht="39.950000000000003" customHeight="1" x14ac:dyDescent="0.25">
      <c r="U411" s="201"/>
      <c r="V411" s="201"/>
      <c r="W411" s="201"/>
      <c r="X411" s="201"/>
      <c r="Y411" s="201"/>
      <c r="Z411" s="201"/>
      <c r="AA411" s="201"/>
      <c r="AB411" s="201"/>
      <c r="AC411" s="201"/>
    </row>
    <row r="412" spans="21:29" ht="39.950000000000003" customHeight="1" x14ac:dyDescent="0.25">
      <c r="U412" s="201"/>
      <c r="V412" s="201"/>
      <c r="W412" s="201"/>
      <c r="X412" s="201"/>
      <c r="Y412" s="201"/>
      <c r="Z412" s="201"/>
      <c r="AA412" s="201"/>
      <c r="AB412" s="201"/>
      <c r="AC412" s="201"/>
    </row>
    <row r="413" spans="21:29" ht="39.950000000000003" customHeight="1" x14ac:dyDescent="0.25">
      <c r="U413" s="201"/>
      <c r="V413" s="201"/>
      <c r="W413" s="201"/>
      <c r="X413" s="201"/>
      <c r="Y413" s="201"/>
      <c r="Z413" s="201"/>
      <c r="AA413" s="201"/>
      <c r="AB413" s="201"/>
      <c r="AC413" s="201"/>
    </row>
    <row r="414" spans="21:29" ht="39.950000000000003" customHeight="1" x14ac:dyDescent="0.25">
      <c r="U414" s="201"/>
      <c r="V414" s="201"/>
      <c r="W414" s="201"/>
      <c r="X414" s="201"/>
      <c r="Y414" s="201"/>
      <c r="Z414" s="201"/>
      <c r="AA414" s="201"/>
      <c r="AB414" s="201"/>
      <c r="AC414" s="201"/>
    </row>
    <row r="415" spans="21:29" ht="39.950000000000003" customHeight="1" x14ac:dyDescent="0.25">
      <c r="U415" s="201"/>
      <c r="V415" s="201"/>
      <c r="W415" s="201"/>
      <c r="X415" s="201"/>
      <c r="Y415" s="201"/>
      <c r="Z415" s="201"/>
      <c r="AA415" s="201"/>
      <c r="AB415" s="201"/>
      <c r="AC415" s="201"/>
    </row>
    <row r="416" spans="21:29" ht="39.950000000000003" customHeight="1" x14ac:dyDescent="0.25">
      <c r="U416" s="201"/>
      <c r="V416" s="201"/>
      <c r="W416" s="201"/>
      <c r="X416" s="201"/>
      <c r="Y416" s="201"/>
      <c r="Z416" s="201"/>
      <c r="AA416" s="201"/>
      <c r="AB416" s="201"/>
      <c r="AC416" s="201"/>
    </row>
    <row r="417" spans="21:29" ht="39.950000000000003" customHeight="1" x14ac:dyDescent="0.25">
      <c r="U417" s="201"/>
      <c r="V417" s="201"/>
      <c r="W417" s="201"/>
      <c r="X417" s="201"/>
      <c r="Y417" s="201"/>
      <c r="Z417" s="201"/>
      <c r="AA417" s="201"/>
      <c r="AB417" s="201"/>
      <c r="AC417" s="201"/>
    </row>
    <row r="418" spans="21:29" ht="39.950000000000003" customHeight="1" x14ac:dyDescent="0.25">
      <c r="U418" s="201"/>
      <c r="V418" s="201"/>
      <c r="W418" s="201"/>
      <c r="X418" s="201"/>
      <c r="Y418" s="201"/>
      <c r="Z418" s="201"/>
      <c r="AA418" s="201"/>
      <c r="AB418" s="201"/>
      <c r="AC418" s="201"/>
    </row>
    <row r="419" spans="21:29" ht="39.950000000000003" customHeight="1" x14ac:dyDescent="0.25">
      <c r="U419" s="201"/>
      <c r="V419" s="201"/>
      <c r="W419" s="201"/>
      <c r="X419" s="201"/>
      <c r="Y419" s="201"/>
      <c r="Z419" s="201"/>
      <c r="AA419" s="201"/>
      <c r="AB419" s="201"/>
      <c r="AC419" s="201"/>
    </row>
    <row r="420" spans="21:29" ht="39.950000000000003" customHeight="1" x14ac:dyDescent="0.25">
      <c r="U420" s="201"/>
      <c r="V420" s="201"/>
      <c r="W420" s="201"/>
      <c r="X420" s="201"/>
      <c r="Y420" s="201"/>
      <c r="Z420" s="201"/>
      <c r="AA420" s="201"/>
      <c r="AB420" s="201"/>
      <c r="AC420" s="201"/>
    </row>
    <row r="421" spans="21:29" ht="39.950000000000003" customHeight="1" x14ac:dyDescent="0.25">
      <c r="U421" s="201"/>
      <c r="V421" s="201"/>
      <c r="W421" s="201"/>
      <c r="X421" s="201"/>
      <c r="Y421" s="201"/>
      <c r="Z421" s="201"/>
      <c r="AA421" s="201"/>
      <c r="AB421" s="201"/>
      <c r="AC421" s="201"/>
    </row>
    <row r="422" spans="21:29" ht="39.950000000000003" customHeight="1" x14ac:dyDescent="0.25">
      <c r="U422" s="201"/>
      <c r="V422" s="201"/>
      <c r="W422" s="201"/>
      <c r="X422" s="201"/>
      <c r="Y422" s="201"/>
      <c r="Z422" s="201"/>
      <c r="AA422" s="201"/>
      <c r="AB422" s="201"/>
      <c r="AC422" s="201"/>
    </row>
    <row r="423" spans="21:29" ht="39.950000000000003" customHeight="1" x14ac:dyDescent="0.25">
      <c r="U423" s="201"/>
      <c r="V423" s="201"/>
      <c r="W423" s="201"/>
      <c r="X423" s="201"/>
      <c r="Y423" s="201"/>
      <c r="Z423" s="201"/>
      <c r="AA423" s="201"/>
      <c r="AB423" s="201"/>
      <c r="AC423" s="201"/>
    </row>
    <row r="424" spans="21:29" ht="39.950000000000003" customHeight="1" x14ac:dyDescent="0.25">
      <c r="U424" s="201"/>
      <c r="V424" s="201"/>
      <c r="W424" s="201"/>
      <c r="X424" s="201"/>
      <c r="Y424" s="201"/>
      <c r="Z424" s="201"/>
      <c r="AA424" s="201"/>
      <c r="AB424" s="201"/>
      <c r="AC424" s="201"/>
    </row>
    <row r="425" spans="21:29" ht="39.950000000000003" customHeight="1" x14ac:dyDescent="0.25">
      <c r="U425" s="201"/>
      <c r="V425" s="201"/>
      <c r="W425" s="201"/>
      <c r="X425" s="201"/>
      <c r="Y425" s="201"/>
      <c r="Z425" s="201"/>
      <c r="AA425" s="201"/>
      <c r="AB425" s="201"/>
      <c r="AC425" s="201"/>
    </row>
    <row r="426" spans="21:29" ht="39.950000000000003" customHeight="1" x14ac:dyDescent="0.25">
      <c r="U426" s="201"/>
      <c r="V426" s="201"/>
      <c r="W426" s="201"/>
      <c r="X426" s="201"/>
      <c r="Y426" s="201"/>
      <c r="Z426" s="201"/>
      <c r="AA426" s="201"/>
      <c r="AB426" s="201"/>
      <c r="AC426" s="201"/>
    </row>
    <row r="427" spans="21:29" ht="39.950000000000003" customHeight="1" x14ac:dyDescent="0.25">
      <c r="U427" s="201"/>
      <c r="V427" s="201"/>
      <c r="W427" s="201"/>
      <c r="X427" s="201"/>
      <c r="Y427" s="201"/>
      <c r="Z427" s="201"/>
      <c r="AA427" s="201"/>
      <c r="AB427" s="201"/>
      <c r="AC427" s="201"/>
    </row>
    <row r="428" spans="21:29" ht="39.950000000000003" customHeight="1" x14ac:dyDescent="0.25">
      <c r="U428" s="201"/>
      <c r="V428" s="201"/>
      <c r="W428" s="201"/>
      <c r="X428" s="201"/>
      <c r="Y428" s="201"/>
      <c r="Z428" s="201"/>
      <c r="AA428" s="201"/>
      <c r="AB428" s="201"/>
      <c r="AC428" s="201"/>
    </row>
    <row r="429" spans="21:29" ht="39.950000000000003" customHeight="1" x14ac:dyDescent="0.25">
      <c r="U429" s="201"/>
      <c r="V429" s="201"/>
      <c r="W429" s="201"/>
      <c r="X429" s="201"/>
      <c r="Y429" s="201"/>
      <c r="Z429" s="201"/>
      <c r="AA429" s="201"/>
      <c r="AB429" s="201"/>
      <c r="AC429" s="201"/>
    </row>
    <row r="430" spans="21:29" ht="39.950000000000003" customHeight="1" x14ac:dyDescent="0.25">
      <c r="U430" s="201"/>
      <c r="V430" s="201"/>
      <c r="W430" s="201"/>
      <c r="X430" s="201"/>
      <c r="Y430" s="201"/>
      <c r="Z430" s="201"/>
      <c r="AA430" s="201"/>
      <c r="AB430" s="201"/>
      <c r="AC430" s="201"/>
    </row>
    <row r="431" spans="21:29" ht="39.950000000000003" customHeight="1" x14ac:dyDescent="0.25">
      <c r="U431" s="201"/>
      <c r="V431" s="201"/>
      <c r="W431" s="201"/>
      <c r="X431" s="201"/>
      <c r="Y431" s="201"/>
      <c r="Z431" s="201"/>
      <c r="AA431" s="201"/>
      <c r="AB431" s="201"/>
      <c r="AC431" s="201"/>
    </row>
    <row r="432" spans="21:29" ht="39.950000000000003" customHeight="1" x14ac:dyDescent="0.25">
      <c r="U432" s="201"/>
      <c r="V432" s="201"/>
      <c r="W432" s="201"/>
      <c r="X432" s="201"/>
      <c r="Y432" s="201"/>
      <c r="Z432" s="201"/>
      <c r="AA432" s="201"/>
      <c r="AB432" s="201"/>
      <c r="AC432" s="201"/>
    </row>
    <row r="433" spans="21:29" ht="39.950000000000003" customHeight="1" x14ac:dyDescent="0.25">
      <c r="U433" s="201"/>
      <c r="V433" s="201"/>
      <c r="W433" s="201"/>
      <c r="X433" s="201"/>
      <c r="Y433" s="201"/>
      <c r="Z433" s="201"/>
      <c r="AA433" s="201"/>
      <c r="AB433" s="201"/>
      <c r="AC433" s="201"/>
    </row>
    <row r="434" spans="21:29" ht="39.950000000000003" customHeight="1" x14ac:dyDescent="0.25">
      <c r="U434" s="201"/>
      <c r="V434" s="201"/>
      <c r="W434" s="201"/>
      <c r="X434" s="201"/>
      <c r="Y434" s="201"/>
      <c r="Z434" s="201"/>
      <c r="AA434" s="201"/>
      <c r="AB434" s="201"/>
      <c r="AC434" s="201"/>
    </row>
    <row r="435" spans="21:29" ht="39.950000000000003" customHeight="1" x14ac:dyDescent="0.25">
      <c r="U435" s="201"/>
      <c r="V435" s="201"/>
      <c r="W435" s="201"/>
      <c r="X435" s="201"/>
      <c r="Y435" s="201"/>
      <c r="Z435" s="201"/>
      <c r="AA435" s="201"/>
      <c r="AB435" s="201"/>
      <c r="AC435" s="201"/>
    </row>
    <row r="436" spans="21:29" ht="39.950000000000003" customHeight="1" x14ac:dyDescent="0.25">
      <c r="U436" s="201"/>
      <c r="V436" s="201"/>
      <c r="W436" s="201"/>
      <c r="X436" s="201"/>
      <c r="Y436" s="201"/>
      <c r="Z436" s="201"/>
      <c r="AA436" s="201"/>
      <c r="AB436" s="201"/>
      <c r="AC436" s="201"/>
    </row>
    <row r="437" spans="21:29" ht="39.950000000000003" customHeight="1" x14ac:dyDescent="0.25">
      <c r="U437" s="201"/>
      <c r="V437" s="201"/>
      <c r="W437" s="201"/>
      <c r="X437" s="201"/>
      <c r="Y437" s="201"/>
      <c r="Z437" s="201"/>
      <c r="AA437" s="201"/>
      <c r="AB437" s="201"/>
      <c r="AC437" s="201"/>
    </row>
    <row r="438" spans="21:29" ht="39.950000000000003" customHeight="1" x14ac:dyDescent="0.25">
      <c r="U438" s="201"/>
      <c r="V438" s="201"/>
      <c r="W438" s="201"/>
      <c r="X438" s="201"/>
      <c r="Y438" s="201"/>
      <c r="Z438" s="201"/>
      <c r="AA438" s="201"/>
      <c r="AB438" s="201"/>
      <c r="AC438" s="201"/>
    </row>
    <row r="439" spans="21:29" ht="39.950000000000003" customHeight="1" x14ac:dyDescent="0.25">
      <c r="U439" s="201"/>
      <c r="V439" s="201"/>
      <c r="W439" s="201"/>
      <c r="X439" s="201"/>
      <c r="Y439" s="201"/>
      <c r="Z439" s="201"/>
      <c r="AA439" s="201"/>
      <c r="AB439" s="201"/>
      <c r="AC439" s="201"/>
    </row>
    <row r="440" spans="21:29" ht="39.950000000000003" customHeight="1" x14ac:dyDescent="0.25">
      <c r="U440" s="201"/>
      <c r="V440" s="201"/>
      <c r="W440" s="201"/>
      <c r="X440" s="201"/>
      <c r="Y440" s="201"/>
      <c r="Z440" s="201"/>
      <c r="AA440" s="201"/>
      <c r="AB440" s="201"/>
      <c r="AC440" s="201"/>
    </row>
    <row r="441" spans="21:29" ht="39.950000000000003" customHeight="1" x14ac:dyDescent="0.25">
      <c r="U441" s="201"/>
      <c r="V441" s="201"/>
      <c r="W441" s="201"/>
      <c r="X441" s="201"/>
      <c r="Y441" s="201"/>
      <c r="Z441" s="201"/>
      <c r="AA441" s="201"/>
      <c r="AB441" s="201"/>
      <c r="AC441" s="201"/>
    </row>
    <row r="442" spans="21:29" ht="39.950000000000003" customHeight="1" x14ac:dyDescent="0.25">
      <c r="U442" s="201"/>
      <c r="V442" s="201"/>
      <c r="W442" s="201"/>
      <c r="X442" s="201"/>
      <c r="Y442" s="201"/>
      <c r="Z442" s="201"/>
      <c r="AA442" s="201"/>
      <c r="AB442" s="201"/>
      <c r="AC442" s="201"/>
    </row>
    <row r="443" spans="21:29" ht="39.950000000000003" customHeight="1" x14ac:dyDescent="0.25">
      <c r="U443" s="201"/>
      <c r="V443" s="201"/>
      <c r="W443" s="201"/>
      <c r="X443" s="201"/>
      <c r="Y443" s="201"/>
      <c r="Z443" s="201"/>
      <c r="AA443" s="201"/>
      <c r="AB443" s="201"/>
      <c r="AC443" s="201"/>
    </row>
    <row r="444" spans="21:29" ht="39.950000000000003" customHeight="1" x14ac:dyDescent="0.25">
      <c r="U444" s="201"/>
      <c r="V444" s="201"/>
      <c r="W444" s="201"/>
      <c r="X444" s="201"/>
      <c r="Y444" s="201"/>
      <c r="Z444" s="201"/>
      <c r="AA444" s="201"/>
      <c r="AB444" s="201"/>
      <c r="AC444" s="201"/>
    </row>
    <row r="445" spans="21:29" ht="39.950000000000003" customHeight="1" x14ac:dyDescent="0.25">
      <c r="U445" s="201"/>
      <c r="V445" s="201"/>
      <c r="W445" s="201"/>
      <c r="X445" s="201"/>
      <c r="Y445" s="201"/>
      <c r="Z445" s="201"/>
      <c r="AA445" s="201"/>
      <c r="AB445" s="201"/>
      <c r="AC445" s="201"/>
    </row>
    <row r="446" spans="21:29" ht="39.950000000000003" customHeight="1" x14ac:dyDescent="0.25">
      <c r="U446" s="201"/>
      <c r="V446" s="201"/>
      <c r="W446" s="201"/>
      <c r="X446" s="201"/>
      <c r="Y446" s="201"/>
      <c r="Z446" s="201"/>
      <c r="AA446" s="201"/>
      <c r="AB446" s="201"/>
      <c r="AC446" s="201"/>
    </row>
    <row r="447" spans="21:29" ht="39.950000000000003" customHeight="1" x14ac:dyDescent="0.25">
      <c r="U447" s="201"/>
      <c r="V447" s="201"/>
      <c r="W447" s="201"/>
      <c r="X447" s="201"/>
      <c r="Y447" s="201"/>
      <c r="Z447" s="201"/>
      <c r="AA447" s="201"/>
      <c r="AB447" s="201"/>
      <c r="AC447" s="201"/>
    </row>
    <row r="448" spans="21:29" ht="39.950000000000003" customHeight="1" x14ac:dyDescent="0.25">
      <c r="U448" s="201"/>
      <c r="V448" s="201"/>
      <c r="W448" s="201"/>
      <c r="X448" s="201"/>
      <c r="Y448" s="201"/>
      <c r="Z448" s="201"/>
      <c r="AA448" s="201"/>
      <c r="AB448" s="201"/>
      <c r="AC448" s="201"/>
    </row>
    <row r="449" spans="21:29" ht="39.950000000000003" customHeight="1" x14ac:dyDescent="0.25">
      <c r="U449" s="201"/>
      <c r="V449" s="201"/>
      <c r="W449" s="201"/>
      <c r="X449" s="201"/>
      <c r="Y449" s="201"/>
      <c r="Z449" s="201"/>
      <c r="AA449" s="201"/>
      <c r="AB449" s="201"/>
      <c r="AC449" s="201"/>
    </row>
    <row r="450" spans="21:29" ht="39.950000000000003" customHeight="1" x14ac:dyDescent="0.25">
      <c r="U450" s="201"/>
      <c r="V450" s="201"/>
      <c r="W450" s="201"/>
      <c r="X450" s="201"/>
      <c r="Y450" s="201"/>
      <c r="Z450" s="201"/>
      <c r="AA450" s="201"/>
      <c r="AB450" s="201"/>
      <c r="AC450" s="201"/>
    </row>
    <row r="451" spans="21:29" ht="39.950000000000003" customHeight="1" x14ac:dyDescent="0.25">
      <c r="U451" s="201"/>
      <c r="V451" s="201"/>
      <c r="W451" s="201"/>
      <c r="X451" s="201"/>
      <c r="Y451" s="201"/>
      <c r="Z451" s="201"/>
      <c r="AA451" s="201"/>
      <c r="AB451" s="201"/>
      <c r="AC451" s="201"/>
    </row>
    <row r="452" spans="21:29" ht="39.950000000000003" customHeight="1" x14ac:dyDescent="0.25">
      <c r="U452" s="201"/>
      <c r="V452" s="201"/>
      <c r="W452" s="201"/>
      <c r="X452" s="201"/>
      <c r="Y452" s="201"/>
      <c r="Z452" s="201"/>
      <c r="AA452" s="201"/>
      <c r="AB452" s="201"/>
      <c r="AC452" s="201"/>
    </row>
    <row r="453" spans="21:29" ht="39.950000000000003" customHeight="1" x14ac:dyDescent="0.25">
      <c r="U453" s="201"/>
      <c r="V453" s="201"/>
      <c r="W453" s="201"/>
      <c r="X453" s="201"/>
      <c r="Y453" s="201"/>
      <c r="Z453" s="201"/>
      <c r="AA453" s="201"/>
      <c r="AB453" s="201"/>
      <c r="AC453" s="201"/>
    </row>
    <row r="454" spans="21:29" ht="39.950000000000003" customHeight="1" x14ac:dyDescent="0.25">
      <c r="U454" s="201"/>
      <c r="V454" s="201"/>
      <c r="W454" s="201"/>
      <c r="X454" s="201"/>
      <c r="Y454" s="201"/>
      <c r="Z454" s="201"/>
      <c r="AA454" s="201"/>
      <c r="AB454" s="201"/>
      <c r="AC454" s="201"/>
    </row>
    <row r="455" spans="21:29" ht="39.950000000000003" customHeight="1" x14ac:dyDescent="0.25">
      <c r="U455" s="201"/>
      <c r="V455" s="201"/>
      <c r="W455" s="201"/>
      <c r="X455" s="201"/>
      <c r="Y455" s="201"/>
      <c r="Z455" s="201"/>
      <c r="AA455" s="201"/>
      <c r="AB455" s="201"/>
      <c r="AC455" s="201"/>
    </row>
    <row r="456" spans="21:29" ht="39.950000000000003" customHeight="1" x14ac:dyDescent="0.25">
      <c r="U456" s="201"/>
      <c r="V456" s="201"/>
      <c r="W456" s="201"/>
      <c r="X456" s="201"/>
      <c r="Y456" s="201"/>
      <c r="Z456" s="201"/>
      <c r="AA456" s="201"/>
      <c r="AB456" s="201"/>
      <c r="AC456" s="201"/>
    </row>
    <row r="457" spans="21:29" ht="39.950000000000003" customHeight="1" x14ac:dyDescent="0.25">
      <c r="U457" s="201"/>
      <c r="V457" s="201"/>
      <c r="W457" s="201"/>
      <c r="X457" s="201"/>
      <c r="Y457" s="201"/>
      <c r="Z457" s="201"/>
      <c r="AA457" s="201"/>
      <c r="AB457" s="201"/>
      <c r="AC457" s="201"/>
    </row>
    <row r="458" spans="21:29" ht="39.950000000000003" customHeight="1" x14ac:dyDescent="0.25">
      <c r="U458" s="201"/>
      <c r="V458" s="201"/>
      <c r="W458" s="201"/>
      <c r="X458" s="201"/>
      <c r="Y458" s="201"/>
      <c r="Z458" s="201"/>
      <c r="AA458" s="201"/>
      <c r="AB458" s="201"/>
      <c r="AC458" s="201"/>
    </row>
    <row r="459" spans="21:29" ht="39.950000000000003" customHeight="1" x14ac:dyDescent="0.25">
      <c r="U459" s="201"/>
      <c r="V459" s="201"/>
      <c r="W459" s="201"/>
      <c r="X459" s="201"/>
      <c r="Y459" s="201"/>
      <c r="Z459" s="201"/>
      <c r="AA459" s="201"/>
      <c r="AB459" s="201"/>
      <c r="AC459" s="201"/>
    </row>
    <row r="460" spans="21:29" ht="39.950000000000003" customHeight="1" x14ac:dyDescent="0.25">
      <c r="U460" s="201"/>
      <c r="V460" s="201"/>
      <c r="W460" s="201"/>
      <c r="X460" s="201"/>
      <c r="Y460" s="201"/>
      <c r="Z460" s="201"/>
      <c r="AA460" s="201"/>
      <c r="AB460" s="201"/>
      <c r="AC460" s="201"/>
    </row>
    <row r="461" spans="21:29" ht="39.950000000000003" customHeight="1" x14ac:dyDescent="0.25">
      <c r="U461" s="201"/>
      <c r="V461" s="201"/>
      <c r="W461" s="201"/>
      <c r="X461" s="201"/>
      <c r="Y461" s="201"/>
      <c r="Z461" s="201"/>
      <c r="AA461" s="201"/>
      <c r="AB461" s="201"/>
      <c r="AC461" s="201"/>
    </row>
    <row r="462" spans="21:29" ht="39.950000000000003" customHeight="1" x14ac:dyDescent="0.25">
      <c r="U462" s="201"/>
      <c r="V462" s="201"/>
      <c r="W462" s="201"/>
      <c r="X462" s="201"/>
      <c r="Y462" s="201"/>
      <c r="Z462" s="201"/>
      <c r="AA462" s="201"/>
      <c r="AB462" s="201"/>
      <c r="AC462" s="201"/>
    </row>
    <row r="463" spans="21:29" ht="39.950000000000003" customHeight="1" x14ac:dyDescent="0.25">
      <c r="U463" s="201"/>
      <c r="V463" s="201"/>
      <c r="W463" s="201"/>
      <c r="X463" s="201"/>
      <c r="Y463" s="201"/>
      <c r="Z463" s="201"/>
      <c r="AA463" s="201"/>
      <c r="AB463" s="201"/>
      <c r="AC463" s="201"/>
    </row>
    <row r="464" spans="21:29" ht="39.950000000000003" customHeight="1" x14ac:dyDescent="0.25">
      <c r="U464" s="201"/>
      <c r="V464" s="201"/>
      <c r="W464" s="201"/>
      <c r="X464" s="201"/>
      <c r="Y464" s="201"/>
      <c r="Z464" s="201"/>
      <c r="AA464" s="201"/>
      <c r="AB464" s="201"/>
      <c r="AC464" s="201"/>
    </row>
    <row r="465" spans="21:29" ht="39.950000000000003" customHeight="1" x14ac:dyDescent="0.25">
      <c r="U465" s="201"/>
      <c r="V465" s="201"/>
      <c r="W465" s="201"/>
      <c r="X465" s="201"/>
      <c r="Y465" s="201"/>
      <c r="Z465" s="201"/>
      <c r="AA465" s="201"/>
      <c r="AB465" s="201"/>
      <c r="AC465" s="201"/>
    </row>
    <row r="466" spans="21:29" ht="39.950000000000003" customHeight="1" x14ac:dyDescent="0.25">
      <c r="U466" s="201"/>
      <c r="V466" s="201"/>
      <c r="W466" s="201"/>
      <c r="X466" s="201"/>
      <c r="Y466" s="201"/>
      <c r="Z466" s="201"/>
      <c r="AA466" s="201"/>
      <c r="AB466" s="201"/>
      <c r="AC466" s="201"/>
    </row>
    <row r="467" spans="21:29" ht="39.950000000000003" customHeight="1" x14ac:dyDescent="0.25">
      <c r="U467" s="201"/>
      <c r="V467" s="201"/>
      <c r="W467" s="201"/>
      <c r="X467" s="201"/>
      <c r="Y467" s="201"/>
      <c r="Z467" s="201"/>
      <c r="AA467" s="201"/>
      <c r="AB467" s="201"/>
      <c r="AC467" s="201"/>
    </row>
    <row r="468" spans="21:29" ht="39.950000000000003" customHeight="1" x14ac:dyDescent="0.25">
      <c r="U468" s="201"/>
      <c r="V468" s="201"/>
      <c r="W468" s="201"/>
      <c r="X468" s="201"/>
      <c r="Y468" s="201"/>
      <c r="Z468" s="201"/>
      <c r="AA468" s="201"/>
      <c r="AB468" s="201"/>
      <c r="AC468" s="201"/>
    </row>
    <row r="469" spans="21:29" ht="39.950000000000003" customHeight="1" x14ac:dyDescent="0.25">
      <c r="U469" s="201"/>
      <c r="V469" s="201"/>
      <c r="W469" s="201"/>
      <c r="X469" s="201"/>
      <c r="Y469" s="201"/>
      <c r="Z469" s="201"/>
      <c r="AA469" s="201"/>
      <c r="AB469" s="201"/>
      <c r="AC469" s="201"/>
    </row>
    <row r="470" spans="21:29" ht="39.950000000000003" customHeight="1" x14ac:dyDescent="0.25">
      <c r="U470" s="201"/>
      <c r="V470" s="201"/>
      <c r="W470" s="201"/>
      <c r="X470" s="201"/>
      <c r="Y470" s="201"/>
      <c r="Z470" s="201"/>
      <c r="AA470" s="201"/>
      <c r="AB470" s="201"/>
      <c r="AC470" s="201"/>
    </row>
    <row r="471" spans="21:29" ht="39.950000000000003" customHeight="1" x14ac:dyDescent="0.25">
      <c r="U471" s="201"/>
      <c r="V471" s="201"/>
      <c r="W471" s="201"/>
      <c r="X471" s="201"/>
      <c r="Y471" s="201"/>
      <c r="Z471" s="201"/>
      <c r="AA471" s="201"/>
      <c r="AB471" s="201"/>
      <c r="AC471" s="201"/>
    </row>
    <row r="472" spans="21:29" ht="39.950000000000003" customHeight="1" x14ac:dyDescent="0.25">
      <c r="U472" s="201"/>
      <c r="V472" s="201"/>
      <c r="W472" s="201"/>
      <c r="X472" s="201"/>
      <c r="Y472" s="201"/>
      <c r="Z472" s="201"/>
      <c r="AA472" s="201"/>
      <c r="AB472" s="201"/>
      <c r="AC472" s="201"/>
    </row>
    <row r="473" spans="21:29" ht="39.950000000000003" customHeight="1" x14ac:dyDescent="0.25">
      <c r="U473" s="201"/>
      <c r="V473" s="201"/>
      <c r="W473" s="201"/>
      <c r="X473" s="201"/>
      <c r="Y473" s="201"/>
      <c r="Z473" s="201"/>
      <c r="AA473" s="201"/>
      <c r="AB473" s="201"/>
      <c r="AC473" s="201"/>
    </row>
    <row r="474" spans="21:29" ht="39.950000000000003" customHeight="1" x14ac:dyDescent="0.25">
      <c r="U474" s="201"/>
      <c r="V474" s="201"/>
      <c r="W474" s="201"/>
      <c r="X474" s="201"/>
      <c r="Y474" s="201"/>
      <c r="Z474" s="201"/>
      <c r="AA474" s="201"/>
      <c r="AB474" s="201"/>
      <c r="AC474" s="201"/>
    </row>
    <row r="475" spans="21:29" ht="39.950000000000003" customHeight="1" x14ac:dyDescent="0.25">
      <c r="U475" s="201"/>
      <c r="V475" s="201"/>
      <c r="W475" s="201"/>
      <c r="X475" s="201"/>
      <c r="Y475" s="201"/>
      <c r="Z475" s="201"/>
      <c r="AA475" s="201"/>
      <c r="AB475" s="201"/>
      <c r="AC475" s="201"/>
    </row>
    <row r="476" spans="21:29" ht="39.950000000000003" customHeight="1" x14ac:dyDescent="0.25">
      <c r="U476" s="201"/>
      <c r="V476" s="201"/>
      <c r="W476" s="201"/>
      <c r="X476" s="201"/>
      <c r="Y476" s="201"/>
      <c r="Z476" s="201"/>
      <c r="AA476" s="201"/>
      <c r="AB476" s="201"/>
      <c r="AC476" s="201"/>
    </row>
    <row r="477" spans="21:29" ht="39.950000000000003" customHeight="1" x14ac:dyDescent="0.25">
      <c r="U477" s="201"/>
      <c r="V477" s="201"/>
      <c r="W477" s="201"/>
      <c r="X477" s="201"/>
      <c r="Y477" s="201"/>
      <c r="Z477" s="201"/>
      <c r="AA477" s="201"/>
      <c r="AB477" s="201"/>
      <c r="AC477" s="201"/>
    </row>
    <row r="478" spans="21:29" ht="39.950000000000003" customHeight="1" x14ac:dyDescent="0.25">
      <c r="U478" s="201"/>
      <c r="V478" s="201"/>
      <c r="W478" s="201"/>
      <c r="X478" s="201"/>
      <c r="Y478" s="201"/>
      <c r="Z478" s="201"/>
      <c r="AA478" s="201"/>
      <c r="AB478" s="201"/>
      <c r="AC478" s="201"/>
    </row>
    <row r="479" spans="21:29" ht="39.950000000000003" customHeight="1" x14ac:dyDescent="0.25">
      <c r="U479" s="201"/>
      <c r="V479" s="201"/>
      <c r="W479" s="201"/>
      <c r="X479" s="201"/>
      <c r="Y479" s="201"/>
      <c r="Z479" s="201"/>
      <c r="AA479" s="201"/>
      <c r="AB479" s="201"/>
      <c r="AC479" s="201"/>
    </row>
    <row r="480" spans="21:29" ht="39.950000000000003" customHeight="1" x14ac:dyDescent="0.25">
      <c r="U480" s="201"/>
      <c r="V480" s="201"/>
      <c r="W480" s="201"/>
      <c r="X480" s="201"/>
      <c r="Y480" s="201"/>
      <c r="Z480" s="201"/>
      <c r="AA480" s="201"/>
      <c r="AB480" s="201"/>
      <c r="AC480" s="201"/>
    </row>
    <row r="481" spans="21:29" ht="39.950000000000003" customHeight="1" x14ac:dyDescent="0.25">
      <c r="U481" s="201"/>
      <c r="V481" s="201"/>
      <c r="W481" s="201"/>
      <c r="X481" s="201"/>
      <c r="Y481" s="201"/>
      <c r="Z481" s="201"/>
      <c r="AA481" s="201"/>
      <c r="AB481" s="201"/>
      <c r="AC481" s="201"/>
    </row>
    <row r="482" spans="21:29" ht="39.950000000000003" customHeight="1" x14ac:dyDescent="0.25">
      <c r="U482" s="201"/>
      <c r="V482" s="201"/>
      <c r="W482" s="201"/>
      <c r="X482" s="201"/>
      <c r="Y482" s="201"/>
      <c r="Z482" s="201"/>
      <c r="AA482" s="201"/>
      <c r="AB482" s="201"/>
      <c r="AC482" s="201"/>
    </row>
    <row r="483" spans="21:29" ht="39.950000000000003" customHeight="1" x14ac:dyDescent="0.25">
      <c r="U483" s="201"/>
      <c r="V483" s="201"/>
      <c r="W483" s="201"/>
      <c r="X483" s="201"/>
      <c r="Y483" s="201"/>
      <c r="Z483" s="201"/>
      <c r="AA483" s="201"/>
      <c r="AB483" s="201"/>
      <c r="AC483" s="201"/>
    </row>
    <row r="484" spans="21:29" ht="39.950000000000003" customHeight="1" x14ac:dyDescent="0.25">
      <c r="U484" s="201"/>
      <c r="V484" s="201"/>
      <c r="W484" s="201"/>
      <c r="X484" s="201"/>
      <c r="Y484" s="201"/>
      <c r="Z484" s="201"/>
      <c r="AA484" s="201"/>
      <c r="AB484" s="201"/>
      <c r="AC484" s="201"/>
    </row>
    <row r="485" spans="21:29" ht="39.950000000000003" customHeight="1" x14ac:dyDescent="0.25">
      <c r="U485" s="201"/>
      <c r="V485" s="201"/>
      <c r="W485" s="201"/>
      <c r="X485" s="201"/>
      <c r="Y485" s="201"/>
      <c r="Z485" s="201"/>
      <c r="AA485" s="201"/>
      <c r="AB485" s="201"/>
      <c r="AC485" s="201"/>
    </row>
    <row r="486" spans="21:29" ht="39.950000000000003" customHeight="1" x14ac:dyDescent="0.25">
      <c r="U486" s="201"/>
      <c r="V486" s="201"/>
      <c r="W486" s="201"/>
      <c r="X486" s="201"/>
      <c r="Y486" s="201"/>
      <c r="Z486" s="201"/>
      <c r="AA486" s="201"/>
      <c r="AB486" s="201"/>
      <c r="AC486" s="201"/>
    </row>
    <row r="487" spans="21:29" ht="39.950000000000003" customHeight="1" x14ac:dyDescent="0.25">
      <c r="U487" s="201"/>
      <c r="V487" s="201"/>
      <c r="W487" s="201"/>
      <c r="X487" s="201"/>
      <c r="Y487" s="201"/>
      <c r="Z487" s="201"/>
      <c r="AA487" s="201"/>
      <c r="AB487" s="201"/>
      <c r="AC487" s="201"/>
    </row>
    <row r="488" spans="21:29" ht="39.950000000000003" customHeight="1" x14ac:dyDescent="0.25">
      <c r="U488" s="201"/>
      <c r="V488" s="201"/>
      <c r="W488" s="201"/>
      <c r="X488" s="201"/>
      <c r="Y488" s="201"/>
      <c r="Z488" s="201"/>
      <c r="AA488" s="201"/>
      <c r="AB488" s="201"/>
      <c r="AC488" s="201"/>
    </row>
    <row r="489" spans="21:29" ht="39.950000000000003" customHeight="1" x14ac:dyDescent="0.25">
      <c r="U489" s="201"/>
      <c r="V489" s="201"/>
      <c r="W489" s="201"/>
      <c r="X489" s="201"/>
      <c r="Y489" s="201"/>
      <c r="Z489" s="201"/>
      <c r="AA489" s="201"/>
      <c r="AB489" s="201"/>
      <c r="AC489" s="201"/>
    </row>
    <row r="490" spans="21:29" ht="39.950000000000003" customHeight="1" x14ac:dyDescent="0.25">
      <c r="U490" s="201"/>
      <c r="V490" s="201"/>
      <c r="W490" s="201"/>
      <c r="X490" s="201"/>
      <c r="Y490" s="201"/>
      <c r="Z490" s="201"/>
      <c r="AA490" s="201"/>
      <c r="AB490" s="201"/>
      <c r="AC490" s="201"/>
    </row>
    <row r="491" spans="21:29" ht="39.950000000000003" customHeight="1" x14ac:dyDescent="0.25">
      <c r="U491" s="201"/>
      <c r="V491" s="201"/>
      <c r="W491" s="201"/>
      <c r="X491" s="201"/>
      <c r="Y491" s="201"/>
      <c r="Z491" s="201"/>
      <c r="AA491" s="201"/>
      <c r="AB491" s="201"/>
      <c r="AC491" s="201"/>
    </row>
    <row r="492" spans="21:29" ht="39.950000000000003" customHeight="1" x14ac:dyDescent="0.25">
      <c r="U492" s="201"/>
      <c r="V492" s="201"/>
      <c r="W492" s="201"/>
      <c r="X492" s="201"/>
      <c r="Y492" s="201"/>
      <c r="Z492" s="201"/>
      <c r="AA492" s="201"/>
      <c r="AB492" s="201"/>
      <c r="AC492" s="201"/>
    </row>
    <row r="493" spans="21:29" ht="39.950000000000003" customHeight="1" x14ac:dyDescent="0.25">
      <c r="U493" s="201"/>
      <c r="V493" s="201"/>
      <c r="W493" s="201"/>
      <c r="X493" s="201"/>
      <c r="Y493" s="201"/>
      <c r="Z493" s="201"/>
      <c r="AA493" s="201"/>
      <c r="AB493" s="201"/>
      <c r="AC493" s="201"/>
    </row>
    <row r="494" spans="21:29" ht="39.950000000000003" customHeight="1" x14ac:dyDescent="0.25">
      <c r="U494" s="201"/>
      <c r="V494" s="201"/>
      <c r="W494" s="201"/>
      <c r="X494" s="201"/>
      <c r="Y494" s="201"/>
      <c r="Z494" s="201"/>
      <c r="AA494" s="201"/>
      <c r="AB494" s="201"/>
      <c r="AC494" s="201"/>
    </row>
    <row r="495" spans="21:29" ht="39.950000000000003" customHeight="1" x14ac:dyDescent="0.25">
      <c r="U495" s="201"/>
      <c r="V495" s="201"/>
      <c r="W495" s="201"/>
      <c r="X495" s="201"/>
      <c r="Y495" s="201"/>
      <c r="Z495" s="201"/>
      <c r="AA495" s="201"/>
      <c r="AB495" s="201"/>
      <c r="AC495" s="201"/>
    </row>
    <row r="496" spans="21:29" ht="39.950000000000003" customHeight="1" x14ac:dyDescent="0.25">
      <c r="U496" s="201"/>
      <c r="V496" s="201"/>
      <c r="W496" s="201"/>
      <c r="X496" s="201"/>
      <c r="Y496" s="201"/>
      <c r="Z496" s="201"/>
      <c r="AA496" s="201"/>
      <c r="AB496" s="201"/>
      <c r="AC496" s="201"/>
    </row>
    <row r="497" spans="21:29" ht="39.950000000000003" customHeight="1" x14ac:dyDescent="0.25">
      <c r="U497" s="201"/>
      <c r="V497" s="201"/>
      <c r="W497" s="201"/>
      <c r="X497" s="201"/>
      <c r="Y497" s="201"/>
      <c r="Z497" s="201"/>
      <c r="AA497" s="201"/>
      <c r="AB497" s="201"/>
      <c r="AC497" s="201"/>
    </row>
    <row r="498" spans="21:29" ht="39.950000000000003" customHeight="1" x14ac:dyDescent="0.25">
      <c r="U498" s="201"/>
      <c r="V498" s="201"/>
      <c r="W498" s="201"/>
      <c r="X498" s="201"/>
      <c r="Y498" s="201"/>
      <c r="Z498" s="201"/>
      <c r="AA498" s="201"/>
      <c r="AB498" s="201"/>
      <c r="AC498" s="201"/>
    </row>
    <row r="499" spans="21:29" ht="39.950000000000003" customHeight="1" x14ac:dyDescent="0.25">
      <c r="U499" s="201"/>
      <c r="V499" s="201"/>
      <c r="W499" s="201"/>
      <c r="X499" s="201"/>
      <c r="Y499" s="201"/>
      <c r="Z499" s="201"/>
      <c r="AA499" s="201"/>
      <c r="AB499" s="201"/>
      <c r="AC499" s="201"/>
    </row>
    <row r="500" spans="21:29" ht="39.950000000000003" customHeight="1" x14ac:dyDescent="0.25">
      <c r="U500" s="201"/>
      <c r="V500" s="201"/>
      <c r="W500" s="201"/>
      <c r="X500" s="201"/>
      <c r="Y500" s="201"/>
      <c r="Z500" s="201"/>
      <c r="AA500" s="201"/>
      <c r="AB500" s="201"/>
      <c r="AC500" s="201"/>
    </row>
    <row r="501" spans="21:29" ht="39.950000000000003" customHeight="1" x14ac:dyDescent="0.25">
      <c r="U501" s="201"/>
      <c r="V501" s="201"/>
      <c r="W501" s="201"/>
      <c r="X501" s="201"/>
      <c r="Y501" s="201"/>
      <c r="Z501" s="201"/>
      <c r="AA501" s="201"/>
      <c r="AB501" s="201"/>
      <c r="AC501" s="201"/>
    </row>
    <row r="502" spans="21:29" ht="39.950000000000003" customHeight="1" x14ac:dyDescent="0.25">
      <c r="U502" s="201"/>
      <c r="V502" s="201"/>
      <c r="W502" s="201"/>
      <c r="X502" s="201"/>
      <c r="Y502" s="201"/>
      <c r="Z502" s="201"/>
      <c r="AA502" s="201"/>
      <c r="AB502" s="201"/>
      <c r="AC502" s="201"/>
    </row>
    <row r="503" spans="21:29" ht="39.950000000000003" customHeight="1" x14ac:dyDescent="0.25">
      <c r="U503" s="201"/>
      <c r="V503" s="201"/>
      <c r="W503" s="201"/>
      <c r="X503" s="201"/>
      <c r="Y503" s="201"/>
      <c r="Z503" s="201"/>
      <c r="AA503" s="201"/>
      <c r="AB503" s="201"/>
      <c r="AC503" s="201"/>
    </row>
    <row r="504" spans="21:29" ht="39.950000000000003" customHeight="1" x14ac:dyDescent="0.25">
      <c r="U504" s="201"/>
      <c r="V504" s="201"/>
      <c r="W504" s="201"/>
      <c r="X504" s="201"/>
      <c r="Y504" s="201"/>
      <c r="Z504" s="201"/>
      <c r="AA504" s="201"/>
      <c r="AB504" s="201"/>
      <c r="AC504" s="201"/>
    </row>
    <row r="505" spans="21:29" ht="39.950000000000003" customHeight="1" x14ac:dyDescent="0.25">
      <c r="U505" s="201"/>
      <c r="V505" s="201"/>
      <c r="W505" s="201"/>
      <c r="X505" s="201"/>
      <c r="Y505" s="201"/>
      <c r="Z505" s="201"/>
      <c r="AA505" s="201"/>
      <c r="AB505" s="201"/>
      <c r="AC505" s="201"/>
    </row>
    <row r="506" spans="21:29" ht="39.950000000000003" customHeight="1" x14ac:dyDescent="0.25">
      <c r="U506" s="201"/>
      <c r="V506" s="201"/>
      <c r="W506" s="201"/>
      <c r="X506" s="201"/>
      <c r="Y506" s="201"/>
      <c r="Z506" s="201"/>
      <c r="AA506" s="201"/>
      <c r="AB506" s="201"/>
      <c r="AC506" s="201"/>
    </row>
    <row r="507" spans="21:29" ht="39.950000000000003" customHeight="1" x14ac:dyDescent="0.25">
      <c r="U507" s="201"/>
      <c r="V507" s="201"/>
      <c r="W507" s="201"/>
      <c r="X507" s="201"/>
      <c r="Y507" s="201"/>
      <c r="Z507" s="201"/>
      <c r="AA507" s="201"/>
      <c r="AB507" s="201"/>
      <c r="AC507" s="201"/>
    </row>
    <row r="508" spans="21:29" ht="39.950000000000003" customHeight="1" x14ac:dyDescent="0.25">
      <c r="U508" s="201"/>
      <c r="V508" s="201"/>
      <c r="W508" s="201"/>
      <c r="X508" s="201"/>
      <c r="Y508" s="201"/>
      <c r="Z508" s="201"/>
      <c r="AA508" s="201"/>
      <c r="AB508" s="201"/>
      <c r="AC508" s="201"/>
    </row>
    <row r="509" spans="21:29" ht="39.950000000000003" customHeight="1" x14ac:dyDescent="0.25">
      <c r="U509" s="201"/>
      <c r="V509" s="201"/>
      <c r="W509" s="201"/>
      <c r="X509" s="201"/>
      <c r="Y509" s="201"/>
      <c r="Z509" s="201"/>
      <c r="AA509" s="201"/>
      <c r="AB509" s="201"/>
      <c r="AC509" s="201"/>
    </row>
    <row r="510" spans="21:29" ht="39.950000000000003" customHeight="1" x14ac:dyDescent="0.25">
      <c r="U510" s="201"/>
      <c r="V510" s="201"/>
      <c r="W510" s="201"/>
      <c r="X510" s="201"/>
      <c r="Y510" s="201"/>
      <c r="Z510" s="201"/>
      <c r="AA510" s="201"/>
      <c r="AB510" s="201"/>
      <c r="AC510" s="201"/>
    </row>
    <row r="511" spans="21:29" ht="39.950000000000003" customHeight="1" x14ac:dyDescent="0.25">
      <c r="U511" s="201"/>
      <c r="V511" s="201"/>
      <c r="W511" s="201"/>
      <c r="X511" s="201"/>
      <c r="Y511" s="201"/>
      <c r="Z511" s="201"/>
      <c r="AA511" s="201"/>
      <c r="AB511" s="201"/>
      <c r="AC511" s="201"/>
    </row>
    <row r="512" spans="21:29" ht="39.950000000000003" customHeight="1" x14ac:dyDescent="0.25">
      <c r="U512" s="201"/>
      <c r="V512" s="201"/>
      <c r="W512" s="201"/>
      <c r="X512" s="201"/>
      <c r="Y512" s="201"/>
      <c r="Z512" s="201"/>
      <c r="AA512" s="201"/>
      <c r="AB512" s="201"/>
      <c r="AC512" s="201"/>
    </row>
    <row r="513" spans="21:29" ht="39.950000000000003" customHeight="1" x14ac:dyDescent="0.25">
      <c r="U513" s="201"/>
      <c r="V513" s="201"/>
      <c r="W513" s="201"/>
      <c r="X513" s="201"/>
      <c r="Y513" s="201"/>
      <c r="Z513" s="201"/>
      <c r="AA513" s="201"/>
      <c r="AB513" s="201"/>
      <c r="AC513" s="201"/>
    </row>
    <row r="514" spans="21:29" ht="39.950000000000003" customHeight="1" x14ac:dyDescent="0.25">
      <c r="U514" s="201"/>
      <c r="V514" s="201"/>
      <c r="W514" s="201"/>
      <c r="X514" s="201"/>
      <c r="Y514" s="201"/>
      <c r="Z514" s="201"/>
      <c r="AA514" s="201"/>
      <c r="AB514" s="201"/>
      <c r="AC514" s="201"/>
    </row>
    <row r="515" spans="21:29" ht="39.950000000000003" customHeight="1" x14ac:dyDescent="0.25">
      <c r="U515" s="201"/>
      <c r="V515" s="201"/>
      <c r="W515" s="201"/>
      <c r="X515" s="201"/>
      <c r="Y515" s="201"/>
      <c r="Z515" s="201"/>
      <c r="AA515" s="201"/>
      <c r="AB515" s="201"/>
      <c r="AC515" s="201"/>
    </row>
    <row r="516" spans="21:29" ht="39.950000000000003" customHeight="1" x14ac:dyDescent="0.25">
      <c r="U516" s="201"/>
      <c r="V516" s="201"/>
      <c r="W516" s="201"/>
      <c r="X516" s="201"/>
      <c r="Y516" s="201"/>
      <c r="Z516" s="201"/>
      <c r="AA516" s="201"/>
      <c r="AB516" s="201"/>
      <c r="AC516" s="201"/>
    </row>
    <row r="517" spans="21:29" ht="39.950000000000003" customHeight="1" x14ac:dyDescent="0.25">
      <c r="U517" s="201"/>
      <c r="V517" s="201"/>
      <c r="W517" s="201"/>
      <c r="X517" s="201"/>
      <c r="Y517" s="201"/>
      <c r="Z517" s="201"/>
      <c r="AA517" s="201"/>
      <c r="AB517" s="201"/>
      <c r="AC517" s="201"/>
    </row>
    <row r="518" spans="21:29" ht="39.950000000000003" customHeight="1" x14ac:dyDescent="0.25">
      <c r="U518" s="201"/>
      <c r="V518" s="201"/>
      <c r="W518" s="201"/>
      <c r="X518" s="201"/>
      <c r="Y518" s="201"/>
      <c r="Z518" s="201"/>
      <c r="AA518" s="201"/>
      <c r="AB518" s="201"/>
      <c r="AC518" s="201"/>
    </row>
    <row r="519" spans="21:29" ht="39.950000000000003" customHeight="1" x14ac:dyDescent="0.25">
      <c r="U519" s="201"/>
      <c r="V519" s="201"/>
      <c r="W519" s="201"/>
      <c r="X519" s="201"/>
      <c r="Y519" s="201"/>
      <c r="Z519" s="201"/>
      <c r="AA519" s="201"/>
      <c r="AB519" s="201"/>
      <c r="AC519" s="201"/>
    </row>
    <row r="520" spans="21:29" ht="39.950000000000003" customHeight="1" x14ac:dyDescent="0.25">
      <c r="U520" s="201"/>
      <c r="V520" s="201"/>
      <c r="W520" s="201"/>
      <c r="X520" s="201"/>
      <c r="Y520" s="201"/>
      <c r="Z520" s="201"/>
      <c r="AA520" s="201"/>
      <c r="AB520" s="201"/>
      <c r="AC520" s="201"/>
    </row>
    <row r="521" spans="21:29" ht="39.950000000000003" customHeight="1" x14ac:dyDescent="0.25">
      <c r="U521" s="201"/>
      <c r="V521" s="201"/>
      <c r="W521" s="201"/>
      <c r="X521" s="201"/>
      <c r="Y521" s="201"/>
      <c r="Z521" s="201"/>
      <c r="AA521" s="201"/>
      <c r="AB521" s="201"/>
      <c r="AC521" s="201"/>
    </row>
    <row r="522" spans="21:29" ht="39.950000000000003" customHeight="1" x14ac:dyDescent="0.25">
      <c r="U522" s="201"/>
      <c r="V522" s="201"/>
      <c r="W522" s="201"/>
      <c r="X522" s="201"/>
      <c r="Y522" s="201"/>
      <c r="Z522" s="201"/>
      <c r="AA522" s="201"/>
      <c r="AB522" s="201"/>
      <c r="AC522" s="201"/>
    </row>
    <row r="523" spans="21:29" ht="39.950000000000003" customHeight="1" x14ac:dyDescent="0.25">
      <c r="U523" s="201"/>
      <c r="V523" s="201"/>
      <c r="W523" s="201"/>
      <c r="X523" s="201"/>
      <c r="Y523" s="201"/>
      <c r="Z523" s="201"/>
      <c r="AA523" s="201"/>
      <c r="AB523" s="201"/>
      <c r="AC523" s="201"/>
    </row>
    <row r="524" spans="21:29" ht="39.950000000000003" customHeight="1" x14ac:dyDescent="0.25">
      <c r="U524" s="201"/>
      <c r="V524" s="201"/>
      <c r="W524" s="201"/>
      <c r="X524" s="201"/>
      <c r="Y524" s="201"/>
      <c r="Z524" s="201"/>
      <c r="AA524" s="201"/>
      <c r="AB524" s="201"/>
      <c r="AC524" s="201"/>
    </row>
    <row r="525" spans="21:29" ht="39.950000000000003" customHeight="1" x14ac:dyDescent="0.25">
      <c r="U525" s="201"/>
      <c r="V525" s="201"/>
      <c r="W525" s="201"/>
      <c r="X525" s="201"/>
      <c r="Y525" s="201"/>
      <c r="Z525" s="201"/>
      <c r="AA525" s="201"/>
      <c r="AB525" s="201"/>
      <c r="AC525" s="201"/>
    </row>
    <row r="526" spans="21:29" ht="39.950000000000003" customHeight="1" x14ac:dyDescent="0.25">
      <c r="U526" s="201"/>
      <c r="V526" s="201"/>
      <c r="W526" s="201"/>
      <c r="X526" s="201"/>
      <c r="Y526" s="201"/>
      <c r="Z526" s="201"/>
      <c r="AA526" s="201"/>
      <c r="AB526" s="201"/>
      <c r="AC526" s="201"/>
    </row>
    <row r="527" spans="21:29" ht="39.950000000000003" customHeight="1" x14ac:dyDescent="0.25">
      <c r="U527" s="201"/>
      <c r="V527" s="201"/>
      <c r="W527" s="201"/>
      <c r="X527" s="201"/>
      <c r="Y527" s="201"/>
      <c r="Z527" s="201"/>
      <c r="AA527" s="201"/>
      <c r="AB527" s="201"/>
      <c r="AC527" s="201"/>
    </row>
    <row r="528" spans="21:29" ht="39.950000000000003" customHeight="1" x14ac:dyDescent="0.25">
      <c r="U528" s="201"/>
      <c r="V528" s="201"/>
      <c r="W528" s="201"/>
      <c r="X528" s="201"/>
      <c r="Y528" s="201"/>
      <c r="Z528" s="201"/>
      <c r="AA528" s="201"/>
      <c r="AB528" s="201"/>
      <c r="AC528" s="201"/>
    </row>
    <row r="529" spans="21:29" ht="39.950000000000003" customHeight="1" x14ac:dyDescent="0.25">
      <c r="U529" s="201"/>
      <c r="V529" s="201"/>
      <c r="W529" s="201"/>
      <c r="X529" s="201"/>
      <c r="Y529" s="201"/>
      <c r="Z529" s="201"/>
      <c r="AA529" s="201"/>
      <c r="AB529" s="201"/>
      <c r="AC529" s="201"/>
    </row>
    <row r="530" spans="21:29" ht="39.950000000000003" customHeight="1" x14ac:dyDescent="0.25">
      <c r="U530" s="201"/>
      <c r="V530" s="201"/>
      <c r="W530" s="201"/>
      <c r="X530" s="201"/>
      <c r="Y530" s="201"/>
      <c r="Z530" s="201"/>
      <c r="AA530" s="201"/>
      <c r="AB530" s="201"/>
      <c r="AC530" s="201"/>
    </row>
    <row r="531" spans="21:29" ht="39.950000000000003" customHeight="1" x14ac:dyDescent="0.25">
      <c r="U531" s="201"/>
      <c r="V531" s="201"/>
      <c r="W531" s="201"/>
      <c r="X531" s="201"/>
      <c r="Y531" s="201"/>
      <c r="Z531" s="201"/>
      <c r="AA531" s="201"/>
      <c r="AB531" s="201"/>
      <c r="AC531" s="201"/>
    </row>
    <row r="532" spans="21:29" ht="39.950000000000003" customHeight="1" x14ac:dyDescent="0.25">
      <c r="U532" s="201"/>
      <c r="V532" s="201"/>
      <c r="W532" s="201"/>
      <c r="X532" s="201"/>
      <c r="Y532" s="201"/>
      <c r="Z532" s="201"/>
      <c r="AA532" s="201"/>
      <c r="AB532" s="201"/>
      <c r="AC532" s="201"/>
    </row>
    <row r="533" spans="21:29" ht="39.950000000000003" customHeight="1" x14ac:dyDescent="0.25">
      <c r="U533" s="201"/>
      <c r="V533" s="201"/>
      <c r="W533" s="201"/>
      <c r="X533" s="201"/>
      <c r="Y533" s="201"/>
      <c r="Z533" s="201"/>
      <c r="AA533" s="201"/>
      <c r="AB533" s="201"/>
      <c r="AC533" s="201"/>
    </row>
    <row r="534" spans="21:29" ht="39.950000000000003" customHeight="1" x14ac:dyDescent="0.25">
      <c r="U534" s="201"/>
      <c r="V534" s="201"/>
      <c r="W534" s="201"/>
      <c r="X534" s="201"/>
      <c r="Y534" s="201"/>
      <c r="Z534" s="201"/>
      <c r="AA534" s="201"/>
      <c r="AB534" s="201"/>
      <c r="AC534" s="201"/>
    </row>
    <row r="535" spans="21:29" ht="39.950000000000003" customHeight="1" x14ac:dyDescent="0.25">
      <c r="U535" s="201"/>
      <c r="V535" s="201"/>
      <c r="W535" s="201"/>
      <c r="X535" s="201"/>
      <c r="Y535" s="201"/>
      <c r="Z535" s="201"/>
      <c r="AA535" s="201"/>
      <c r="AB535" s="201"/>
      <c r="AC535" s="201"/>
    </row>
    <row r="536" spans="21:29" ht="39.950000000000003" customHeight="1" x14ac:dyDescent="0.25">
      <c r="U536" s="201"/>
      <c r="V536" s="201"/>
      <c r="W536" s="201"/>
      <c r="X536" s="201"/>
      <c r="Y536" s="201"/>
      <c r="Z536" s="201"/>
      <c r="AA536" s="201"/>
      <c r="AB536" s="201"/>
      <c r="AC536" s="201"/>
    </row>
    <row r="537" spans="21:29" ht="39.950000000000003" customHeight="1" x14ac:dyDescent="0.25">
      <c r="U537" s="201"/>
      <c r="V537" s="201"/>
      <c r="W537" s="201"/>
      <c r="X537" s="201"/>
      <c r="Y537" s="201"/>
      <c r="Z537" s="201"/>
      <c r="AA537" s="201"/>
      <c r="AB537" s="201"/>
      <c r="AC537" s="201"/>
    </row>
    <row r="538" spans="21:29" ht="39.950000000000003" customHeight="1" x14ac:dyDescent="0.25">
      <c r="U538" s="201"/>
      <c r="V538" s="201"/>
      <c r="W538" s="201"/>
      <c r="X538" s="201"/>
      <c r="Y538" s="201"/>
      <c r="Z538" s="201"/>
      <c r="AA538" s="201"/>
      <c r="AB538" s="201"/>
      <c r="AC538" s="201"/>
    </row>
    <row r="539" spans="21:29" ht="39.950000000000003" customHeight="1" x14ac:dyDescent="0.25">
      <c r="U539" s="201"/>
      <c r="V539" s="201"/>
      <c r="W539" s="201"/>
      <c r="X539" s="201"/>
      <c r="Y539" s="201"/>
      <c r="Z539" s="201"/>
      <c r="AA539" s="201"/>
      <c r="AB539" s="201"/>
      <c r="AC539" s="201"/>
    </row>
    <row r="540" spans="21:29" ht="39.950000000000003" customHeight="1" x14ac:dyDescent="0.25">
      <c r="U540" s="201"/>
      <c r="V540" s="201"/>
      <c r="W540" s="201"/>
      <c r="X540" s="201"/>
      <c r="Y540" s="201"/>
      <c r="Z540" s="201"/>
      <c r="AA540" s="201"/>
      <c r="AB540" s="201"/>
      <c r="AC540" s="201"/>
    </row>
    <row r="541" spans="21:29" ht="39.950000000000003" customHeight="1" x14ac:dyDescent="0.25">
      <c r="U541" s="201"/>
      <c r="V541" s="201"/>
      <c r="W541" s="201"/>
      <c r="X541" s="201"/>
      <c r="Y541" s="201"/>
      <c r="Z541" s="201"/>
      <c r="AA541" s="201"/>
      <c r="AB541" s="201"/>
      <c r="AC541" s="201"/>
    </row>
    <row r="542" spans="21:29" ht="39.950000000000003" customHeight="1" x14ac:dyDescent="0.25">
      <c r="U542" s="201"/>
      <c r="V542" s="201"/>
      <c r="W542" s="201"/>
      <c r="X542" s="201"/>
      <c r="Y542" s="201"/>
      <c r="Z542" s="201"/>
      <c r="AA542" s="201"/>
      <c r="AB542" s="201"/>
      <c r="AC542" s="201"/>
    </row>
    <row r="543" spans="21:29" ht="39.950000000000003" customHeight="1" x14ac:dyDescent="0.25">
      <c r="U543" s="201"/>
      <c r="V543" s="201"/>
      <c r="W543" s="201"/>
      <c r="X543" s="201"/>
      <c r="Y543" s="201"/>
      <c r="Z543" s="201"/>
      <c r="AA543" s="201"/>
      <c r="AB543" s="201"/>
      <c r="AC543" s="201"/>
    </row>
    <row r="544" spans="21:29" ht="39.950000000000003" customHeight="1" x14ac:dyDescent="0.25">
      <c r="U544" s="201"/>
      <c r="V544" s="201"/>
      <c r="W544" s="201"/>
      <c r="X544" s="201"/>
      <c r="Y544" s="201"/>
      <c r="Z544" s="201"/>
      <c r="AA544" s="201"/>
      <c r="AB544" s="201"/>
      <c r="AC544" s="201"/>
    </row>
    <row r="545" spans="21:29" ht="39.950000000000003" customHeight="1" x14ac:dyDescent="0.25">
      <c r="U545" s="201"/>
      <c r="V545" s="201"/>
      <c r="W545" s="201"/>
      <c r="X545" s="201"/>
      <c r="Y545" s="201"/>
      <c r="Z545" s="201"/>
      <c r="AA545" s="201"/>
      <c r="AB545" s="201"/>
      <c r="AC545" s="201"/>
    </row>
    <row r="546" spans="21:29" ht="39.950000000000003" customHeight="1" x14ac:dyDescent="0.25">
      <c r="U546" s="201"/>
      <c r="V546" s="201"/>
      <c r="W546" s="201"/>
      <c r="X546" s="201"/>
      <c r="Y546" s="201"/>
      <c r="Z546" s="201"/>
      <c r="AA546" s="201"/>
      <c r="AB546" s="201"/>
      <c r="AC546" s="201"/>
    </row>
    <row r="547" spans="21:29" ht="39.950000000000003" customHeight="1" x14ac:dyDescent="0.25">
      <c r="U547" s="201"/>
      <c r="V547" s="201"/>
      <c r="W547" s="201"/>
      <c r="X547" s="201"/>
      <c r="Y547" s="201"/>
      <c r="Z547" s="201"/>
      <c r="AA547" s="201"/>
      <c r="AB547" s="201"/>
      <c r="AC547" s="201"/>
    </row>
    <row r="548" spans="21:29" ht="39.950000000000003" customHeight="1" x14ac:dyDescent="0.25">
      <c r="U548" s="201"/>
      <c r="V548" s="201"/>
      <c r="W548" s="201"/>
      <c r="X548" s="201"/>
      <c r="Y548" s="201"/>
      <c r="Z548" s="201"/>
      <c r="AA548" s="201"/>
      <c r="AB548" s="201"/>
      <c r="AC548" s="201"/>
    </row>
    <row r="549" spans="21:29" ht="39.950000000000003" customHeight="1" x14ac:dyDescent="0.25">
      <c r="U549" s="201"/>
      <c r="V549" s="201"/>
      <c r="W549" s="201"/>
      <c r="X549" s="201"/>
      <c r="Y549" s="201"/>
      <c r="Z549" s="201"/>
      <c r="AA549" s="201"/>
      <c r="AB549" s="201"/>
      <c r="AC549" s="201"/>
    </row>
    <row r="550" spans="21:29" ht="39.950000000000003" customHeight="1" x14ac:dyDescent="0.25">
      <c r="U550" s="201"/>
      <c r="V550" s="201"/>
      <c r="W550" s="201"/>
      <c r="X550" s="201"/>
      <c r="Y550" s="201"/>
      <c r="Z550" s="201"/>
      <c r="AA550" s="201"/>
      <c r="AB550" s="201"/>
      <c r="AC550" s="201"/>
    </row>
    <row r="551" spans="21:29" ht="39.950000000000003" customHeight="1" x14ac:dyDescent="0.25">
      <c r="U551" s="201"/>
      <c r="V551" s="201"/>
      <c r="W551" s="201"/>
      <c r="X551" s="201"/>
      <c r="Y551" s="201"/>
      <c r="Z551" s="201"/>
      <c r="AA551" s="201"/>
      <c r="AB551" s="201"/>
      <c r="AC551" s="201"/>
    </row>
    <row r="552" spans="21:29" ht="39.950000000000003" customHeight="1" x14ac:dyDescent="0.25">
      <c r="U552" s="201"/>
      <c r="V552" s="201"/>
      <c r="W552" s="201"/>
      <c r="X552" s="201"/>
      <c r="Y552" s="201"/>
      <c r="Z552" s="201"/>
      <c r="AA552" s="201"/>
      <c r="AB552" s="201"/>
      <c r="AC552" s="201"/>
    </row>
    <row r="553" spans="21:29" ht="39.950000000000003" customHeight="1" x14ac:dyDescent="0.25">
      <c r="U553" s="201"/>
      <c r="V553" s="201"/>
      <c r="W553" s="201"/>
      <c r="X553" s="201"/>
      <c r="Y553" s="201"/>
      <c r="Z553" s="201"/>
      <c r="AA553" s="201"/>
      <c r="AB553" s="201"/>
      <c r="AC553" s="201"/>
    </row>
    <row r="554" spans="21:29" ht="39.950000000000003" customHeight="1" x14ac:dyDescent="0.25">
      <c r="U554" s="201"/>
      <c r="V554" s="201"/>
      <c r="W554" s="201"/>
      <c r="X554" s="201"/>
      <c r="Y554" s="201"/>
      <c r="Z554" s="201"/>
      <c r="AA554" s="201"/>
      <c r="AB554" s="201"/>
      <c r="AC554" s="201"/>
    </row>
    <row r="555" spans="21:29" ht="39.950000000000003" customHeight="1" x14ac:dyDescent="0.25">
      <c r="U555" s="201"/>
      <c r="V555" s="201"/>
      <c r="W555" s="201"/>
      <c r="X555" s="201"/>
      <c r="Y555" s="201"/>
      <c r="Z555" s="201"/>
      <c r="AA555" s="201"/>
      <c r="AB555" s="201"/>
      <c r="AC555" s="201"/>
    </row>
    <row r="556" spans="21:29" ht="39.950000000000003" customHeight="1" x14ac:dyDescent="0.25">
      <c r="U556" s="201"/>
      <c r="V556" s="201"/>
      <c r="W556" s="201"/>
      <c r="X556" s="201"/>
      <c r="Y556" s="201"/>
      <c r="Z556" s="201"/>
      <c r="AA556" s="201"/>
      <c r="AB556" s="201"/>
      <c r="AC556" s="201"/>
    </row>
    <row r="557" spans="21:29" ht="39.950000000000003" customHeight="1" x14ac:dyDescent="0.25">
      <c r="U557" s="201"/>
      <c r="V557" s="201"/>
      <c r="W557" s="201"/>
      <c r="X557" s="201"/>
      <c r="Y557" s="201"/>
      <c r="Z557" s="201"/>
      <c r="AA557" s="201"/>
      <c r="AB557" s="201"/>
      <c r="AC557" s="201"/>
    </row>
    <row r="558" spans="21:29" ht="39.950000000000003" customHeight="1" x14ac:dyDescent="0.25">
      <c r="U558" s="201"/>
      <c r="V558" s="201"/>
      <c r="W558" s="201"/>
      <c r="X558" s="201"/>
      <c r="Y558" s="201"/>
      <c r="Z558" s="201"/>
      <c r="AA558" s="201"/>
      <c r="AB558" s="201"/>
      <c r="AC558" s="201"/>
    </row>
    <row r="559" spans="21:29" ht="39.950000000000003" customHeight="1" x14ac:dyDescent="0.25">
      <c r="U559" s="201"/>
      <c r="V559" s="201"/>
      <c r="W559" s="201"/>
      <c r="X559" s="201"/>
      <c r="Y559" s="201"/>
      <c r="Z559" s="201"/>
      <c r="AA559" s="201"/>
      <c r="AB559" s="201"/>
      <c r="AC559" s="201"/>
    </row>
    <row r="560" spans="21:29" ht="39.950000000000003" customHeight="1" x14ac:dyDescent="0.25">
      <c r="U560" s="201"/>
      <c r="V560" s="201"/>
      <c r="W560" s="201"/>
      <c r="X560" s="201"/>
      <c r="Y560" s="201"/>
      <c r="Z560" s="201"/>
      <c r="AA560" s="201"/>
      <c r="AB560" s="201"/>
      <c r="AC560" s="201"/>
    </row>
    <row r="561" spans="21:29" ht="39.950000000000003" customHeight="1" x14ac:dyDescent="0.25">
      <c r="U561" s="201"/>
      <c r="V561" s="201"/>
      <c r="W561" s="201"/>
      <c r="X561" s="201"/>
      <c r="Y561" s="201"/>
      <c r="Z561" s="201"/>
      <c r="AA561" s="201"/>
      <c r="AB561" s="201"/>
      <c r="AC561" s="201"/>
    </row>
    <row r="562" spans="21:29" ht="39.950000000000003" customHeight="1" x14ac:dyDescent="0.25">
      <c r="U562" s="201"/>
      <c r="V562" s="201"/>
      <c r="W562" s="201"/>
      <c r="X562" s="201"/>
      <c r="Y562" s="201"/>
      <c r="Z562" s="201"/>
      <c r="AA562" s="201"/>
      <c r="AB562" s="201"/>
      <c r="AC562" s="201"/>
    </row>
    <row r="563" spans="21:29" ht="39.950000000000003" customHeight="1" x14ac:dyDescent="0.25">
      <c r="U563" s="201"/>
      <c r="V563" s="201"/>
      <c r="W563" s="201"/>
      <c r="X563" s="201"/>
      <c r="Y563" s="201"/>
      <c r="Z563" s="201"/>
      <c r="AA563" s="201"/>
      <c r="AB563" s="201"/>
      <c r="AC563" s="201"/>
    </row>
    <row r="564" spans="21:29" ht="39.950000000000003" customHeight="1" x14ac:dyDescent="0.25">
      <c r="U564" s="201"/>
      <c r="V564" s="201"/>
      <c r="W564" s="201"/>
      <c r="X564" s="201"/>
      <c r="Y564" s="201"/>
      <c r="Z564" s="201"/>
      <c r="AA564" s="201"/>
      <c r="AB564" s="201"/>
      <c r="AC564" s="201"/>
    </row>
    <row r="565" spans="21:29" ht="39.950000000000003" customHeight="1" x14ac:dyDescent="0.25">
      <c r="U565" s="201"/>
      <c r="V565" s="201"/>
      <c r="W565" s="201"/>
      <c r="X565" s="201"/>
      <c r="Y565" s="201"/>
      <c r="Z565" s="201"/>
      <c r="AA565" s="201"/>
      <c r="AB565" s="201"/>
      <c r="AC565" s="201"/>
    </row>
    <row r="566" spans="21:29" ht="39.950000000000003" customHeight="1" x14ac:dyDescent="0.25">
      <c r="U566" s="201"/>
      <c r="V566" s="201"/>
      <c r="W566" s="201"/>
      <c r="X566" s="201"/>
      <c r="Y566" s="201"/>
      <c r="Z566" s="201"/>
      <c r="AA566" s="201"/>
      <c r="AB566" s="201"/>
      <c r="AC566" s="201"/>
    </row>
    <row r="567" spans="21:29" ht="39.950000000000003" customHeight="1" x14ac:dyDescent="0.25">
      <c r="U567" s="201"/>
      <c r="V567" s="201"/>
      <c r="W567" s="201"/>
      <c r="X567" s="201"/>
      <c r="Y567" s="201"/>
      <c r="Z567" s="201"/>
      <c r="AA567" s="201"/>
      <c r="AB567" s="201"/>
      <c r="AC567" s="201"/>
    </row>
    <row r="568" spans="21:29" ht="39.950000000000003" customHeight="1" x14ac:dyDescent="0.25">
      <c r="U568" s="201"/>
      <c r="V568" s="201"/>
      <c r="W568" s="201"/>
      <c r="X568" s="201"/>
      <c r="Y568" s="201"/>
      <c r="Z568" s="201"/>
      <c r="AA568" s="201"/>
      <c r="AB568" s="201"/>
      <c r="AC568" s="201"/>
    </row>
    <row r="569" spans="21:29" ht="39.950000000000003" customHeight="1" x14ac:dyDescent="0.25">
      <c r="U569" s="201"/>
      <c r="V569" s="201"/>
      <c r="W569" s="201"/>
      <c r="X569" s="201"/>
      <c r="Y569" s="201"/>
      <c r="Z569" s="201"/>
      <c r="AA569" s="201"/>
      <c r="AB569" s="201"/>
      <c r="AC569" s="201"/>
    </row>
    <row r="570" spans="21:29" ht="39.950000000000003" customHeight="1" x14ac:dyDescent="0.25">
      <c r="U570" s="201"/>
      <c r="V570" s="201"/>
      <c r="W570" s="201"/>
      <c r="X570" s="201"/>
      <c r="Y570" s="201"/>
      <c r="Z570" s="201"/>
      <c r="AA570" s="201"/>
      <c r="AB570" s="201"/>
      <c r="AC570" s="201"/>
    </row>
    <row r="571" spans="21:29" ht="39.950000000000003" customHeight="1" x14ac:dyDescent="0.25">
      <c r="U571" s="201"/>
      <c r="V571" s="201"/>
      <c r="W571" s="201"/>
      <c r="X571" s="201"/>
      <c r="Y571" s="201"/>
      <c r="Z571" s="201"/>
      <c r="AA571" s="201"/>
      <c r="AB571" s="201"/>
      <c r="AC571" s="201"/>
    </row>
    <row r="572" spans="21:29" ht="39.950000000000003" customHeight="1" x14ac:dyDescent="0.25">
      <c r="U572" s="201"/>
      <c r="V572" s="201"/>
      <c r="W572" s="201"/>
      <c r="X572" s="201"/>
      <c r="Y572" s="201"/>
      <c r="Z572" s="201"/>
      <c r="AA572" s="201"/>
      <c r="AB572" s="201"/>
      <c r="AC572" s="201"/>
    </row>
    <row r="573" spans="21:29" ht="39.950000000000003" customHeight="1" x14ac:dyDescent="0.25">
      <c r="U573" s="201"/>
      <c r="V573" s="201"/>
      <c r="W573" s="201"/>
      <c r="X573" s="201"/>
      <c r="Y573" s="201"/>
      <c r="Z573" s="201"/>
      <c r="AA573" s="201"/>
      <c r="AB573" s="201"/>
      <c r="AC573" s="201"/>
    </row>
    <row r="574" spans="21:29" ht="39.950000000000003" customHeight="1" x14ac:dyDescent="0.25">
      <c r="U574" s="201"/>
      <c r="V574" s="201"/>
      <c r="W574" s="201"/>
      <c r="X574" s="201"/>
      <c r="Y574" s="201"/>
      <c r="Z574" s="201"/>
      <c r="AA574" s="201"/>
      <c r="AB574" s="201"/>
      <c r="AC574" s="201"/>
    </row>
    <row r="575" spans="21:29" ht="39.950000000000003" customHeight="1" x14ac:dyDescent="0.25">
      <c r="U575" s="201"/>
      <c r="V575" s="201"/>
      <c r="W575" s="201"/>
      <c r="X575" s="201"/>
      <c r="Y575" s="201"/>
      <c r="Z575" s="201"/>
      <c r="AA575" s="201"/>
      <c r="AB575" s="201"/>
      <c r="AC575" s="201"/>
    </row>
    <row r="576" spans="21:29" ht="39.950000000000003" customHeight="1" x14ac:dyDescent="0.25">
      <c r="U576" s="201"/>
      <c r="V576" s="201"/>
      <c r="W576" s="201"/>
      <c r="X576" s="201"/>
      <c r="Y576" s="201"/>
      <c r="Z576" s="201"/>
      <c r="AA576" s="201"/>
      <c r="AB576" s="201"/>
      <c r="AC576" s="201"/>
    </row>
    <row r="577" spans="21:29" ht="39.950000000000003" customHeight="1" x14ac:dyDescent="0.25">
      <c r="U577" s="201"/>
      <c r="V577" s="201"/>
      <c r="W577" s="201"/>
      <c r="X577" s="201"/>
      <c r="Y577" s="201"/>
      <c r="Z577" s="201"/>
      <c r="AA577" s="201"/>
      <c r="AB577" s="201"/>
      <c r="AC577" s="201"/>
    </row>
    <row r="578" spans="21:29" ht="39.950000000000003" customHeight="1" x14ac:dyDescent="0.25">
      <c r="U578" s="201"/>
      <c r="V578" s="201"/>
      <c r="W578" s="201"/>
      <c r="X578" s="201"/>
      <c r="Y578" s="201"/>
      <c r="Z578" s="201"/>
      <c r="AA578" s="201"/>
      <c r="AB578" s="201"/>
      <c r="AC578" s="201"/>
    </row>
    <row r="579" spans="21:29" ht="39.950000000000003" customHeight="1" x14ac:dyDescent="0.25">
      <c r="U579" s="201"/>
      <c r="V579" s="201"/>
      <c r="W579" s="201"/>
      <c r="X579" s="201"/>
      <c r="Y579" s="201"/>
      <c r="Z579" s="201"/>
      <c r="AA579" s="201"/>
      <c r="AB579" s="201"/>
      <c r="AC579" s="201"/>
    </row>
    <row r="580" spans="21:29" ht="39.950000000000003" customHeight="1" x14ac:dyDescent="0.25">
      <c r="U580" s="201"/>
      <c r="V580" s="201"/>
      <c r="W580" s="201"/>
      <c r="X580" s="201"/>
      <c r="Y580" s="201"/>
      <c r="Z580" s="201"/>
      <c r="AA580" s="201"/>
      <c r="AB580" s="201"/>
      <c r="AC580" s="201"/>
    </row>
    <row r="581" spans="21:29" ht="39.950000000000003" customHeight="1" x14ac:dyDescent="0.25">
      <c r="U581" s="201"/>
      <c r="V581" s="201"/>
      <c r="W581" s="201"/>
      <c r="X581" s="201"/>
      <c r="Y581" s="201"/>
      <c r="Z581" s="201"/>
      <c r="AA581" s="201"/>
      <c r="AB581" s="201"/>
      <c r="AC581" s="201"/>
    </row>
    <row r="582" spans="21:29" ht="39.950000000000003" customHeight="1" x14ac:dyDescent="0.25">
      <c r="U582" s="201"/>
      <c r="V582" s="201"/>
      <c r="W582" s="201"/>
      <c r="X582" s="201"/>
      <c r="Y582" s="201"/>
      <c r="Z582" s="201"/>
      <c r="AA582" s="201"/>
      <c r="AB582" s="201"/>
      <c r="AC582" s="201"/>
    </row>
    <row r="583" spans="21:29" ht="39.950000000000003" customHeight="1" x14ac:dyDescent="0.25">
      <c r="U583" s="201"/>
      <c r="V583" s="201"/>
      <c r="W583" s="201"/>
      <c r="X583" s="201"/>
      <c r="Y583" s="201"/>
      <c r="Z583" s="201"/>
      <c r="AA583" s="201"/>
      <c r="AB583" s="201"/>
      <c r="AC583" s="201"/>
    </row>
    <row r="584" spans="21:29" ht="39.950000000000003" customHeight="1" x14ac:dyDescent="0.25">
      <c r="U584" s="201"/>
      <c r="V584" s="201"/>
      <c r="W584" s="201"/>
      <c r="X584" s="201"/>
      <c r="Y584" s="201"/>
      <c r="Z584" s="201"/>
      <c r="AA584" s="201"/>
      <c r="AB584" s="201"/>
      <c r="AC584" s="201"/>
    </row>
    <row r="585" spans="21:29" ht="39.950000000000003" customHeight="1" x14ac:dyDescent="0.25">
      <c r="U585" s="201"/>
      <c r="V585" s="201"/>
      <c r="W585" s="201"/>
      <c r="X585" s="201"/>
      <c r="Y585" s="201"/>
      <c r="Z585" s="201"/>
      <c r="AA585" s="201"/>
      <c r="AB585" s="201"/>
      <c r="AC585" s="201"/>
    </row>
    <row r="586" spans="21:29" ht="39.950000000000003" customHeight="1" x14ac:dyDescent="0.25">
      <c r="U586" s="201"/>
      <c r="V586" s="201"/>
      <c r="W586" s="201"/>
      <c r="X586" s="201"/>
      <c r="Y586" s="201"/>
      <c r="Z586" s="201"/>
      <c r="AA586" s="201"/>
      <c r="AB586" s="201"/>
      <c r="AC586" s="201"/>
    </row>
    <row r="587" spans="21:29" ht="39.950000000000003" customHeight="1" x14ac:dyDescent="0.25">
      <c r="U587" s="201"/>
      <c r="V587" s="201"/>
      <c r="W587" s="201"/>
      <c r="X587" s="201"/>
      <c r="Y587" s="201"/>
      <c r="Z587" s="201"/>
      <c r="AA587" s="201"/>
      <c r="AB587" s="201"/>
      <c r="AC587" s="201"/>
    </row>
    <row r="588" spans="21:29" ht="39.950000000000003" customHeight="1" x14ac:dyDescent="0.25">
      <c r="U588" s="201"/>
      <c r="V588" s="201"/>
      <c r="W588" s="201"/>
      <c r="X588" s="201"/>
      <c r="Y588" s="201"/>
      <c r="Z588" s="201"/>
      <c r="AA588" s="201"/>
      <c r="AB588" s="201"/>
      <c r="AC588" s="201"/>
    </row>
    <row r="589" spans="21:29" ht="39.950000000000003" customHeight="1" x14ac:dyDescent="0.25">
      <c r="U589" s="201"/>
      <c r="V589" s="201"/>
      <c r="W589" s="201"/>
      <c r="X589" s="201"/>
      <c r="Y589" s="201"/>
      <c r="Z589" s="201"/>
      <c r="AA589" s="201"/>
      <c r="AB589" s="201"/>
      <c r="AC589" s="201"/>
    </row>
    <row r="590" spans="21:29" ht="39.950000000000003" customHeight="1" x14ac:dyDescent="0.25">
      <c r="U590" s="201"/>
      <c r="V590" s="201"/>
      <c r="W590" s="201"/>
      <c r="X590" s="201"/>
      <c r="Y590" s="201"/>
      <c r="Z590" s="201"/>
      <c r="AA590" s="201"/>
      <c r="AB590" s="201"/>
      <c r="AC590" s="201"/>
    </row>
    <row r="591" spans="21:29" ht="39.950000000000003" customHeight="1" x14ac:dyDescent="0.25">
      <c r="U591" s="201"/>
      <c r="V591" s="201"/>
      <c r="W591" s="201"/>
      <c r="X591" s="201"/>
      <c r="Y591" s="201"/>
      <c r="Z591" s="201"/>
      <c r="AA591" s="201"/>
      <c r="AB591" s="201"/>
      <c r="AC591" s="201"/>
    </row>
    <row r="592" spans="21:29" ht="39.950000000000003" customHeight="1" x14ac:dyDescent="0.25">
      <c r="U592" s="201"/>
      <c r="V592" s="201"/>
      <c r="W592" s="201"/>
      <c r="X592" s="201"/>
      <c r="Y592" s="201"/>
      <c r="Z592" s="201"/>
      <c r="AA592" s="201"/>
      <c r="AB592" s="201"/>
      <c r="AC592" s="201"/>
    </row>
    <row r="593" spans="21:29" ht="39.950000000000003" customHeight="1" x14ac:dyDescent="0.25">
      <c r="U593" s="201"/>
      <c r="V593" s="201"/>
      <c r="W593" s="201"/>
      <c r="X593" s="201"/>
      <c r="Y593" s="201"/>
      <c r="Z593" s="201"/>
      <c r="AA593" s="201"/>
      <c r="AB593" s="201"/>
      <c r="AC593" s="201"/>
    </row>
    <row r="594" spans="21:29" ht="39.950000000000003" customHeight="1" x14ac:dyDescent="0.25">
      <c r="U594" s="201"/>
      <c r="V594" s="201"/>
      <c r="W594" s="201"/>
      <c r="X594" s="201"/>
      <c r="Y594" s="201"/>
      <c r="Z594" s="201"/>
      <c r="AA594" s="201"/>
      <c r="AB594" s="201"/>
      <c r="AC594" s="201"/>
    </row>
    <row r="595" spans="21:29" ht="39.950000000000003" customHeight="1" x14ac:dyDescent="0.25">
      <c r="U595" s="201"/>
      <c r="V595" s="201"/>
      <c r="W595" s="201"/>
      <c r="X595" s="201"/>
      <c r="Y595" s="201"/>
      <c r="Z595" s="201"/>
      <c r="AA595" s="201"/>
      <c r="AB595" s="201"/>
      <c r="AC595" s="201"/>
    </row>
    <row r="596" spans="21:29" ht="39.950000000000003" customHeight="1" x14ac:dyDescent="0.25">
      <c r="U596" s="201"/>
      <c r="V596" s="201"/>
      <c r="W596" s="201"/>
      <c r="X596" s="201"/>
      <c r="Y596" s="201"/>
      <c r="Z596" s="201"/>
      <c r="AA596" s="201"/>
      <c r="AB596" s="201"/>
      <c r="AC596" s="201"/>
    </row>
    <row r="597" spans="21:29" ht="39.950000000000003" customHeight="1" x14ac:dyDescent="0.25">
      <c r="U597" s="201"/>
      <c r="V597" s="201"/>
      <c r="W597" s="201"/>
      <c r="X597" s="201"/>
      <c r="Y597" s="201"/>
      <c r="Z597" s="201"/>
      <c r="AA597" s="201"/>
      <c r="AB597" s="201"/>
      <c r="AC597" s="201"/>
    </row>
    <row r="598" spans="21:29" ht="39.950000000000003" customHeight="1" x14ac:dyDescent="0.25">
      <c r="U598" s="201"/>
      <c r="V598" s="201"/>
      <c r="W598" s="201"/>
      <c r="X598" s="201"/>
      <c r="Y598" s="201"/>
      <c r="Z598" s="201"/>
      <c r="AA598" s="201"/>
      <c r="AB598" s="201"/>
      <c r="AC598" s="201"/>
    </row>
    <row r="599" spans="21:29" ht="39.950000000000003" customHeight="1" x14ac:dyDescent="0.25">
      <c r="U599" s="201"/>
      <c r="V599" s="201"/>
      <c r="W599" s="201"/>
      <c r="X599" s="201"/>
      <c r="Y599" s="201"/>
      <c r="Z599" s="201"/>
      <c r="AA599" s="201"/>
      <c r="AB599" s="201"/>
      <c r="AC599" s="201"/>
    </row>
    <row r="600" spans="21:29" ht="39.950000000000003" customHeight="1" x14ac:dyDescent="0.25">
      <c r="U600" s="201"/>
      <c r="V600" s="201"/>
      <c r="W600" s="201"/>
      <c r="X600" s="201"/>
      <c r="Y600" s="201"/>
      <c r="Z600" s="201"/>
      <c r="AA600" s="201"/>
      <c r="AB600" s="201"/>
      <c r="AC600" s="201"/>
    </row>
    <row r="601" spans="21:29" ht="39.950000000000003" customHeight="1" x14ac:dyDescent="0.25">
      <c r="U601" s="201"/>
      <c r="V601" s="201"/>
      <c r="W601" s="201"/>
      <c r="X601" s="201"/>
      <c r="Y601" s="201"/>
      <c r="Z601" s="201"/>
      <c r="AA601" s="201"/>
      <c r="AB601" s="201"/>
      <c r="AC601" s="201"/>
    </row>
    <row r="602" spans="21:29" ht="39.950000000000003" customHeight="1" x14ac:dyDescent="0.25">
      <c r="U602" s="201"/>
      <c r="V602" s="201"/>
      <c r="W602" s="201"/>
      <c r="X602" s="201"/>
      <c r="Y602" s="201"/>
      <c r="Z602" s="201"/>
      <c r="AA602" s="201"/>
      <c r="AB602" s="201"/>
      <c r="AC602" s="201"/>
    </row>
    <row r="603" spans="21:29" ht="39.950000000000003" customHeight="1" x14ac:dyDescent="0.25">
      <c r="U603" s="201"/>
      <c r="V603" s="201"/>
      <c r="W603" s="201"/>
      <c r="X603" s="201"/>
      <c r="Y603" s="201"/>
      <c r="Z603" s="201"/>
      <c r="AA603" s="201"/>
      <c r="AB603" s="201"/>
      <c r="AC603" s="201"/>
    </row>
    <row r="604" spans="21:29" ht="39.950000000000003" customHeight="1" x14ac:dyDescent="0.25">
      <c r="U604" s="201"/>
      <c r="V604" s="201"/>
      <c r="W604" s="201"/>
      <c r="X604" s="201"/>
      <c r="Y604" s="201"/>
      <c r="Z604" s="201"/>
      <c r="AA604" s="201"/>
      <c r="AB604" s="201"/>
      <c r="AC604" s="201"/>
    </row>
    <row r="605" spans="21:29" ht="39.950000000000003" customHeight="1" x14ac:dyDescent="0.25">
      <c r="U605" s="201"/>
      <c r="V605" s="201"/>
      <c r="W605" s="201"/>
      <c r="X605" s="201"/>
      <c r="Y605" s="201"/>
      <c r="Z605" s="201"/>
      <c r="AA605" s="201"/>
      <c r="AB605" s="201"/>
      <c r="AC605" s="201"/>
    </row>
    <row r="606" spans="21:29" ht="39.950000000000003" customHeight="1" x14ac:dyDescent="0.25">
      <c r="U606" s="201"/>
      <c r="V606" s="201"/>
      <c r="W606" s="201"/>
      <c r="X606" s="201"/>
      <c r="Y606" s="201"/>
      <c r="Z606" s="201"/>
      <c r="AA606" s="201"/>
      <c r="AB606" s="201"/>
      <c r="AC606" s="201"/>
    </row>
    <row r="607" spans="21:29" ht="39.950000000000003" customHeight="1" x14ac:dyDescent="0.25">
      <c r="U607" s="201"/>
      <c r="V607" s="201"/>
      <c r="W607" s="201"/>
      <c r="X607" s="201"/>
      <c r="Y607" s="201"/>
      <c r="Z607" s="201"/>
      <c r="AA607" s="201"/>
      <c r="AB607" s="201"/>
      <c r="AC607" s="201"/>
    </row>
    <row r="608" spans="21:29" ht="39.950000000000003" customHeight="1" x14ac:dyDescent="0.25">
      <c r="U608" s="201"/>
      <c r="V608" s="201"/>
      <c r="W608" s="201"/>
      <c r="X608" s="201"/>
      <c r="Y608" s="201"/>
      <c r="Z608" s="201"/>
      <c r="AA608" s="201"/>
      <c r="AB608" s="201"/>
      <c r="AC608" s="201"/>
    </row>
    <row r="609" spans="21:29" ht="39.950000000000003" customHeight="1" x14ac:dyDescent="0.25">
      <c r="U609" s="201"/>
      <c r="V609" s="201"/>
      <c r="W609" s="201"/>
      <c r="X609" s="201"/>
      <c r="Y609" s="201"/>
      <c r="Z609" s="201"/>
      <c r="AA609" s="201"/>
      <c r="AB609" s="201"/>
      <c r="AC609" s="201"/>
    </row>
    <row r="610" spans="21:29" ht="39.950000000000003" customHeight="1" x14ac:dyDescent="0.25">
      <c r="U610" s="201"/>
      <c r="V610" s="201"/>
      <c r="W610" s="201"/>
      <c r="X610" s="201"/>
      <c r="Y610" s="201"/>
      <c r="Z610" s="201"/>
      <c r="AA610" s="201"/>
      <c r="AB610" s="201"/>
      <c r="AC610" s="201"/>
    </row>
    <row r="611" spans="21:29" ht="39.950000000000003" customHeight="1" x14ac:dyDescent="0.25">
      <c r="U611" s="201"/>
      <c r="V611" s="201"/>
      <c r="W611" s="201"/>
      <c r="X611" s="201"/>
      <c r="Y611" s="201"/>
      <c r="Z611" s="201"/>
      <c r="AA611" s="201"/>
      <c r="AB611" s="201"/>
      <c r="AC611" s="201"/>
    </row>
    <row r="612" spans="21:29" ht="39.950000000000003" customHeight="1" x14ac:dyDescent="0.25">
      <c r="U612" s="201"/>
      <c r="V612" s="201"/>
      <c r="W612" s="201"/>
      <c r="X612" s="201"/>
      <c r="Y612" s="201"/>
      <c r="Z612" s="201"/>
      <c r="AA612" s="201"/>
      <c r="AB612" s="201"/>
      <c r="AC612" s="201"/>
    </row>
    <row r="613" spans="21:29" ht="39.950000000000003" customHeight="1" x14ac:dyDescent="0.25">
      <c r="U613" s="201"/>
      <c r="V613" s="201"/>
      <c r="W613" s="201"/>
      <c r="X613" s="201"/>
      <c r="Y613" s="201"/>
      <c r="Z613" s="201"/>
      <c r="AA613" s="201"/>
      <c r="AB613" s="201"/>
      <c r="AC613" s="201"/>
    </row>
    <row r="614" spans="21:29" ht="39.950000000000003" customHeight="1" x14ac:dyDescent="0.25">
      <c r="U614" s="201"/>
      <c r="V614" s="201"/>
      <c r="W614" s="201"/>
      <c r="X614" s="201"/>
      <c r="Y614" s="201"/>
      <c r="Z614" s="201"/>
      <c r="AA614" s="201"/>
      <c r="AB614" s="201"/>
      <c r="AC614" s="201"/>
    </row>
    <row r="615" spans="21:29" ht="39.950000000000003" customHeight="1" x14ac:dyDescent="0.25">
      <c r="U615" s="201"/>
      <c r="V615" s="201"/>
      <c r="W615" s="201"/>
      <c r="X615" s="201"/>
      <c r="Y615" s="201"/>
      <c r="Z615" s="201"/>
      <c r="AA615" s="201"/>
      <c r="AB615" s="201"/>
      <c r="AC615" s="201"/>
    </row>
    <row r="616" spans="21:29" ht="39.950000000000003" customHeight="1" x14ac:dyDescent="0.25">
      <c r="U616" s="201"/>
      <c r="V616" s="201"/>
      <c r="W616" s="201"/>
      <c r="X616" s="201"/>
      <c r="Y616" s="201"/>
      <c r="Z616" s="201"/>
      <c r="AA616" s="201"/>
      <c r="AB616" s="201"/>
      <c r="AC616" s="201"/>
    </row>
    <row r="617" spans="21:29" ht="39.950000000000003" customHeight="1" x14ac:dyDescent="0.25">
      <c r="U617" s="201"/>
      <c r="V617" s="201"/>
      <c r="W617" s="201"/>
      <c r="X617" s="201"/>
      <c r="Y617" s="201"/>
      <c r="Z617" s="201"/>
      <c r="AA617" s="201"/>
      <c r="AB617" s="201"/>
      <c r="AC617" s="201"/>
    </row>
    <row r="618" spans="21:29" ht="39.950000000000003" customHeight="1" x14ac:dyDescent="0.25">
      <c r="U618" s="201"/>
      <c r="V618" s="201"/>
      <c r="W618" s="201"/>
      <c r="X618" s="201"/>
      <c r="Y618" s="201"/>
      <c r="Z618" s="201"/>
      <c r="AA618" s="201"/>
      <c r="AB618" s="201"/>
      <c r="AC618" s="201"/>
    </row>
    <row r="619" spans="21:29" ht="39.950000000000003" customHeight="1" x14ac:dyDescent="0.25">
      <c r="U619" s="201"/>
      <c r="V619" s="201"/>
      <c r="W619" s="201"/>
      <c r="X619" s="201"/>
      <c r="Y619" s="201"/>
      <c r="Z619" s="201"/>
      <c r="AA619" s="201"/>
      <c r="AB619" s="201"/>
      <c r="AC619" s="201"/>
    </row>
    <row r="620" spans="21:29" ht="39.950000000000003" customHeight="1" x14ac:dyDescent="0.25">
      <c r="U620" s="201"/>
      <c r="V620" s="201"/>
      <c r="W620" s="201"/>
      <c r="X620" s="201"/>
      <c r="Y620" s="201"/>
      <c r="Z620" s="201"/>
      <c r="AA620" s="201"/>
      <c r="AB620" s="201"/>
      <c r="AC620" s="201"/>
    </row>
    <row r="621" spans="21:29" ht="39.950000000000003" customHeight="1" x14ac:dyDescent="0.25">
      <c r="U621" s="201"/>
      <c r="V621" s="201"/>
      <c r="W621" s="201"/>
      <c r="X621" s="201"/>
      <c r="Y621" s="201"/>
      <c r="Z621" s="201"/>
      <c r="AA621" s="201"/>
      <c r="AB621" s="201"/>
      <c r="AC621" s="201"/>
    </row>
    <row r="622" spans="21:29" ht="39.950000000000003" customHeight="1" x14ac:dyDescent="0.25">
      <c r="U622" s="201"/>
      <c r="V622" s="201"/>
      <c r="W622" s="201"/>
      <c r="X622" s="201"/>
      <c r="Y622" s="201"/>
      <c r="Z622" s="201"/>
      <c r="AA622" s="201"/>
      <c r="AB622" s="201"/>
      <c r="AC622" s="201"/>
    </row>
    <row r="623" spans="21:29" ht="39.950000000000003" customHeight="1" x14ac:dyDescent="0.25">
      <c r="U623" s="201"/>
      <c r="V623" s="201"/>
      <c r="W623" s="201"/>
      <c r="X623" s="201"/>
      <c r="Y623" s="201"/>
      <c r="Z623" s="201"/>
      <c r="AA623" s="201"/>
      <c r="AB623" s="201"/>
      <c r="AC623" s="201"/>
    </row>
    <row r="624" spans="21:29" ht="39.950000000000003" customHeight="1" x14ac:dyDescent="0.25">
      <c r="U624" s="201"/>
      <c r="V624" s="201"/>
      <c r="W624" s="201"/>
      <c r="X624" s="201"/>
      <c r="Y624" s="201"/>
      <c r="Z624" s="201"/>
      <c r="AA624" s="201"/>
      <c r="AB624" s="201"/>
      <c r="AC624" s="201"/>
    </row>
    <row r="625" spans="21:29" ht="39.950000000000003" customHeight="1" x14ac:dyDescent="0.25">
      <c r="U625" s="201"/>
      <c r="V625" s="201"/>
      <c r="W625" s="201"/>
      <c r="X625" s="201"/>
      <c r="Y625" s="201"/>
      <c r="Z625" s="201"/>
      <c r="AA625" s="201"/>
      <c r="AB625" s="201"/>
      <c r="AC625" s="201"/>
    </row>
    <row r="626" spans="21:29" ht="39.950000000000003" customHeight="1" x14ac:dyDescent="0.25">
      <c r="U626" s="201"/>
      <c r="V626" s="201"/>
      <c r="W626" s="201"/>
      <c r="X626" s="201"/>
      <c r="Y626" s="201"/>
      <c r="Z626" s="201"/>
      <c r="AA626" s="201"/>
      <c r="AB626" s="201"/>
      <c r="AC626" s="201"/>
    </row>
    <row r="627" spans="21:29" ht="39.950000000000003" customHeight="1" x14ac:dyDescent="0.25">
      <c r="U627" s="201"/>
      <c r="V627" s="201"/>
      <c r="W627" s="201"/>
      <c r="X627" s="201"/>
      <c r="Y627" s="201"/>
      <c r="Z627" s="201"/>
      <c r="AA627" s="201"/>
      <c r="AB627" s="201"/>
      <c r="AC627" s="201"/>
    </row>
    <row r="628" spans="21:29" ht="39.950000000000003" customHeight="1" x14ac:dyDescent="0.25">
      <c r="U628" s="201"/>
      <c r="V628" s="201"/>
      <c r="W628" s="201"/>
      <c r="X628" s="201"/>
      <c r="Y628" s="201"/>
      <c r="Z628" s="201"/>
      <c r="AA628" s="201"/>
      <c r="AB628" s="201"/>
      <c r="AC628" s="201"/>
    </row>
    <row r="629" spans="21:29" ht="39.950000000000003" customHeight="1" x14ac:dyDescent="0.25">
      <c r="U629" s="201"/>
      <c r="V629" s="201"/>
      <c r="W629" s="201"/>
      <c r="X629" s="201"/>
      <c r="Y629" s="201"/>
      <c r="Z629" s="201"/>
      <c r="AA629" s="201"/>
      <c r="AB629" s="201"/>
      <c r="AC629" s="201"/>
    </row>
    <row r="630" spans="21:29" ht="39.950000000000003" customHeight="1" x14ac:dyDescent="0.25">
      <c r="U630" s="201"/>
      <c r="V630" s="201"/>
      <c r="W630" s="201"/>
      <c r="X630" s="201"/>
      <c r="Y630" s="201"/>
      <c r="Z630" s="201"/>
      <c r="AA630" s="201"/>
      <c r="AB630" s="201"/>
      <c r="AC630" s="201"/>
    </row>
    <row r="631" spans="21:29" ht="39.950000000000003" customHeight="1" x14ac:dyDescent="0.25">
      <c r="U631" s="201"/>
      <c r="V631" s="201"/>
      <c r="W631" s="201"/>
      <c r="X631" s="201"/>
      <c r="Y631" s="201"/>
      <c r="Z631" s="201"/>
      <c r="AA631" s="201"/>
      <c r="AB631" s="201"/>
      <c r="AC631" s="201"/>
    </row>
    <row r="632" spans="21:29" ht="39.950000000000003" customHeight="1" x14ac:dyDescent="0.25">
      <c r="U632" s="201"/>
      <c r="V632" s="201"/>
      <c r="W632" s="201"/>
      <c r="X632" s="201"/>
      <c r="Y632" s="201"/>
      <c r="Z632" s="201"/>
      <c r="AA632" s="201"/>
      <c r="AB632" s="201"/>
      <c r="AC632" s="201"/>
    </row>
    <row r="633" spans="21:29" ht="39.950000000000003" customHeight="1" x14ac:dyDescent="0.25">
      <c r="U633" s="201"/>
      <c r="V633" s="201"/>
      <c r="W633" s="201"/>
      <c r="X633" s="201"/>
      <c r="Y633" s="201"/>
      <c r="Z633" s="201"/>
      <c r="AA633" s="201"/>
      <c r="AB633" s="201"/>
      <c r="AC633" s="201"/>
    </row>
    <row r="634" spans="21:29" ht="39.950000000000003" customHeight="1" x14ac:dyDescent="0.25">
      <c r="U634" s="201"/>
      <c r="V634" s="201"/>
      <c r="W634" s="201"/>
      <c r="X634" s="201"/>
      <c r="Y634" s="201"/>
      <c r="Z634" s="201"/>
      <c r="AA634" s="201"/>
      <c r="AB634" s="201"/>
      <c r="AC634" s="201"/>
    </row>
    <row r="635" spans="21:29" ht="39.950000000000003" customHeight="1" x14ac:dyDescent="0.25">
      <c r="U635" s="201"/>
      <c r="V635" s="201"/>
      <c r="W635" s="201"/>
      <c r="X635" s="201"/>
      <c r="Y635" s="201"/>
      <c r="Z635" s="201"/>
      <c r="AA635" s="201"/>
      <c r="AB635" s="201"/>
      <c r="AC635" s="201"/>
    </row>
    <row r="636" spans="21:29" ht="39.950000000000003" customHeight="1" x14ac:dyDescent="0.25">
      <c r="U636" s="201"/>
      <c r="V636" s="201"/>
      <c r="W636" s="201"/>
      <c r="X636" s="201"/>
      <c r="Y636" s="201"/>
      <c r="Z636" s="201"/>
      <c r="AA636" s="201"/>
      <c r="AB636" s="201"/>
      <c r="AC636" s="201"/>
    </row>
    <row r="637" spans="21:29" ht="39.950000000000003" customHeight="1" x14ac:dyDescent="0.25">
      <c r="U637" s="201"/>
      <c r="V637" s="201"/>
      <c r="W637" s="201"/>
      <c r="X637" s="201"/>
      <c r="Y637" s="201"/>
      <c r="Z637" s="201"/>
      <c r="AA637" s="201"/>
      <c r="AB637" s="201"/>
      <c r="AC637" s="201"/>
    </row>
    <row r="638" spans="21:29" ht="39.950000000000003" customHeight="1" x14ac:dyDescent="0.25">
      <c r="U638" s="201"/>
      <c r="V638" s="201"/>
      <c r="W638" s="201"/>
      <c r="X638" s="201"/>
      <c r="Y638" s="201"/>
      <c r="Z638" s="201"/>
      <c r="AA638" s="201"/>
      <c r="AB638" s="201"/>
      <c r="AC638" s="201"/>
    </row>
    <row r="639" spans="21:29" ht="39.950000000000003" customHeight="1" x14ac:dyDescent="0.25">
      <c r="U639" s="201"/>
      <c r="V639" s="201"/>
      <c r="W639" s="201"/>
      <c r="X639" s="201"/>
      <c r="Y639" s="201"/>
      <c r="Z639" s="201"/>
      <c r="AA639" s="201"/>
      <c r="AB639" s="201"/>
      <c r="AC639" s="201"/>
    </row>
    <row r="640" spans="21:29" ht="39.950000000000003" customHeight="1" x14ac:dyDescent="0.25">
      <c r="U640" s="201"/>
      <c r="V640" s="201"/>
      <c r="W640" s="201"/>
      <c r="X640" s="201"/>
      <c r="Y640" s="201"/>
      <c r="Z640" s="201"/>
      <c r="AA640" s="201"/>
      <c r="AB640" s="201"/>
      <c r="AC640" s="201"/>
    </row>
    <row r="641" spans="21:29" ht="39.950000000000003" customHeight="1" x14ac:dyDescent="0.25">
      <c r="U641" s="201"/>
      <c r="V641" s="201"/>
      <c r="W641" s="201"/>
      <c r="X641" s="201"/>
      <c r="Y641" s="201"/>
      <c r="Z641" s="201"/>
      <c r="AA641" s="201"/>
      <c r="AB641" s="201"/>
      <c r="AC641" s="201"/>
    </row>
    <row r="642" spans="21:29" ht="39.950000000000003" customHeight="1" x14ac:dyDescent="0.25">
      <c r="U642" s="201"/>
      <c r="V642" s="201"/>
      <c r="W642" s="201"/>
      <c r="X642" s="201"/>
      <c r="Y642" s="201"/>
      <c r="Z642" s="201"/>
      <c r="AA642" s="201"/>
      <c r="AB642" s="201"/>
      <c r="AC642" s="201"/>
    </row>
    <row r="643" spans="21:29" ht="39.950000000000003" customHeight="1" x14ac:dyDescent="0.25">
      <c r="U643" s="201"/>
      <c r="V643" s="201"/>
      <c r="W643" s="201"/>
      <c r="X643" s="201"/>
      <c r="Y643" s="201"/>
      <c r="Z643" s="201"/>
      <c r="AA643" s="201"/>
      <c r="AB643" s="201"/>
      <c r="AC643" s="201"/>
    </row>
    <row r="644" spans="21:29" ht="39.950000000000003" customHeight="1" x14ac:dyDescent="0.25">
      <c r="U644" s="201"/>
      <c r="V644" s="201"/>
      <c r="W644" s="201"/>
      <c r="X644" s="201"/>
      <c r="Y644" s="201"/>
      <c r="Z644" s="201"/>
      <c r="AA644" s="201"/>
      <c r="AB644" s="201"/>
      <c r="AC644" s="201"/>
    </row>
    <row r="645" spans="21:29" ht="39.950000000000003" customHeight="1" x14ac:dyDescent="0.25">
      <c r="U645" s="201"/>
      <c r="V645" s="201"/>
      <c r="W645" s="201"/>
      <c r="X645" s="201"/>
      <c r="Y645" s="201"/>
      <c r="Z645" s="201"/>
      <c r="AA645" s="201"/>
      <c r="AB645" s="201"/>
      <c r="AC645" s="201"/>
    </row>
    <row r="646" spans="21:29" ht="39.950000000000003" customHeight="1" x14ac:dyDescent="0.25">
      <c r="U646" s="201"/>
      <c r="V646" s="201"/>
      <c r="W646" s="201"/>
      <c r="X646" s="201"/>
      <c r="Y646" s="201"/>
      <c r="Z646" s="201"/>
      <c r="AA646" s="201"/>
      <c r="AB646" s="201"/>
      <c r="AC646" s="201"/>
    </row>
    <row r="647" spans="21:29" ht="39.950000000000003" customHeight="1" x14ac:dyDescent="0.25">
      <c r="U647" s="201"/>
      <c r="V647" s="201"/>
      <c r="W647" s="201"/>
      <c r="X647" s="201"/>
      <c r="Y647" s="201"/>
      <c r="Z647" s="201"/>
      <c r="AA647" s="201"/>
      <c r="AB647" s="201"/>
      <c r="AC647" s="201"/>
    </row>
    <row r="648" spans="21:29" ht="39.950000000000003" customHeight="1" x14ac:dyDescent="0.25">
      <c r="U648" s="201"/>
      <c r="V648" s="201"/>
      <c r="W648" s="201"/>
      <c r="X648" s="201"/>
      <c r="Y648" s="201"/>
      <c r="Z648" s="201"/>
      <c r="AA648" s="201"/>
      <c r="AB648" s="201"/>
      <c r="AC648" s="201"/>
    </row>
    <row r="649" spans="21:29" ht="39.950000000000003" customHeight="1" x14ac:dyDescent="0.25">
      <c r="U649" s="201"/>
      <c r="V649" s="201"/>
      <c r="W649" s="201"/>
      <c r="X649" s="201"/>
      <c r="Y649" s="201"/>
      <c r="Z649" s="201"/>
      <c r="AA649" s="201"/>
      <c r="AB649" s="201"/>
      <c r="AC649" s="201"/>
    </row>
  </sheetData>
  <mergeCells count="43">
    <mergeCell ref="A46:A49"/>
    <mergeCell ref="B46:B49"/>
    <mergeCell ref="A50:A57"/>
    <mergeCell ref="B50:B57"/>
    <mergeCell ref="A27:A33"/>
    <mergeCell ref="B27:B33"/>
    <mergeCell ref="A34:A40"/>
    <mergeCell ref="B34:B40"/>
    <mergeCell ref="A42:A44"/>
    <mergeCell ref="B42:B44"/>
    <mergeCell ref="A17:A19"/>
    <mergeCell ref="B17:B19"/>
    <mergeCell ref="A21:A23"/>
    <mergeCell ref="B21:B23"/>
    <mergeCell ref="A24:A26"/>
    <mergeCell ref="B24:B26"/>
    <mergeCell ref="AL1:AL2"/>
    <mergeCell ref="A6:A7"/>
    <mergeCell ref="B6:B7"/>
    <mergeCell ref="A8:A16"/>
    <mergeCell ref="B8:B16"/>
    <mergeCell ref="AI1:AI2"/>
    <mergeCell ref="AJ1:AJ2"/>
    <mergeCell ref="AK1:AK2"/>
    <mergeCell ref="AC1:AC2"/>
    <mergeCell ref="AD1:AD2"/>
    <mergeCell ref="AE1:AE2"/>
    <mergeCell ref="AF1:AF2"/>
    <mergeCell ref="AG1:AG2"/>
    <mergeCell ref="AH1:AH2"/>
    <mergeCell ref="W1:W2"/>
    <mergeCell ref="X1:X2"/>
    <mergeCell ref="Y1:Y2"/>
    <mergeCell ref="Z1:Z2"/>
    <mergeCell ref="AA1:AA2"/>
    <mergeCell ref="AB1:AB2"/>
    <mergeCell ref="V1:V2"/>
    <mergeCell ref="U1:U2"/>
    <mergeCell ref="A1:C1"/>
    <mergeCell ref="D1:J1"/>
    <mergeCell ref="K1:T1"/>
    <mergeCell ref="K2:T2"/>
    <mergeCell ref="A2:J2"/>
  </mergeCells>
  <conditionalFormatting sqref="AD4:AF58">
    <cfRule type="cellIs" dxfId="23" priority="1" stopIfTrue="1" operator="greaterThan">
      <formula>0</formula>
    </cfRule>
    <cfRule type="cellIs" dxfId="22" priority="2" stopIfTrue="1" operator="greaterThan">
      <formula>0</formula>
    </cfRule>
    <cfRule type="cellIs" dxfId="21" priority="3" stopIfTrue="1" operator="greaterThan">
      <formula>0</formula>
    </cfRule>
  </conditionalFormatting>
  <hyperlinks>
    <hyperlink ref="E499" r:id="rId1" display="https://www.havan.com.br/mangueira-para-gas-de-cozinha-glp-1-20m-durin-05207.html" xr:uid="{017ECE79-CC31-43B1-AC47-C6A10DB67188}"/>
  </hyperlinks>
  <pageMargins left="0.511811024" right="0.511811024" top="0.78740157499999996" bottom="0.78740157499999996" header="0.31496062000000002" footer="0.31496062000000002"/>
  <pageSetup paperSize="9" orientation="portrait"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21</vt:i4>
      </vt:variant>
    </vt:vector>
  </HeadingPairs>
  <TitlesOfParts>
    <vt:vector size="21" baseType="lpstr">
      <vt:lpstr>Dashboard</vt:lpstr>
      <vt:lpstr>Dados Dashboard</vt:lpstr>
      <vt:lpstr>Reitoria-SETIC</vt:lpstr>
      <vt:lpstr>Reit - PROEX-PROPPG</vt:lpstr>
      <vt:lpstr>Reit - BU</vt:lpstr>
      <vt:lpstr>Reit - SEMS</vt:lpstr>
      <vt:lpstr>ESAG</vt:lpstr>
      <vt:lpstr>CEART</vt:lpstr>
      <vt:lpstr>FAED</vt:lpstr>
      <vt:lpstr>CEAD</vt:lpstr>
      <vt:lpstr>CEFID</vt:lpstr>
      <vt:lpstr>CERES</vt:lpstr>
      <vt:lpstr>CESFI</vt:lpstr>
      <vt:lpstr>CCT</vt:lpstr>
      <vt:lpstr>CEPLAN</vt:lpstr>
      <vt:lpstr>CEAVI</vt:lpstr>
      <vt:lpstr>CAV</vt:lpstr>
      <vt:lpstr>CEO</vt:lpstr>
      <vt:lpstr>CESMO</vt:lpstr>
      <vt:lpstr>GESTOR</vt:lpstr>
      <vt:lpstr>(CARONA)</vt:lpstr>
    </vt:vector>
  </TitlesOfParts>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Home</dc:creator>
  <cp:lastModifiedBy>LETÍCIA-SEGECON/FPOLIS</cp:lastModifiedBy>
  <cp:lastPrinted>2018-01-24T18:18:49Z</cp:lastPrinted>
  <dcterms:created xsi:type="dcterms:W3CDTF">2010-06-19T20:43:11Z</dcterms:created>
  <dcterms:modified xsi:type="dcterms:W3CDTF">2026-02-09T21:58:43Z</dcterms:modified>
</cp:coreProperties>
</file>