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SEGECON\2. Atas SRP\1. Atas UDESC\PE 1701.2025 SRP SGPE 16798.2025 - Coleta de Residuos - VIG. 08.12.2026-ok\"/>
    </mc:Choice>
  </mc:AlternateContent>
  <xr:revisionPtr revIDLastSave="0" documentId="13_ncr:1_{E6BB6CDE-F95F-4B0B-916D-F214F235F212}" xr6:coauthVersionLast="47" xr6:coauthVersionMax="47" xr10:uidLastSave="{00000000-0000-0000-0000-000000000000}"/>
  <bookViews>
    <workbookView xWindow="-110" yWindow="-110" windowWidth="19420" windowHeight="10300" tabRatio="724" activeTab="7" xr2:uid="{00000000-000D-0000-FFFF-FFFF00000000}"/>
  </bookViews>
  <sheets>
    <sheet name="REITORIA" sheetId="113" r:id="rId1"/>
    <sheet name="FAED" sheetId="144" r:id="rId2"/>
    <sheet name="CEART" sheetId="145" r:id="rId3"/>
    <sheet name="CEFID" sheetId="146" r:id="rId4"/>
    <sheet name="CERES" sheetId="147" r:id="rId5"/>
    <sheet name="CESFI" sheetId="148" r:id="rId6"/>
    <sheet name="ESAG" sheetId="149" r:id="rId7"/>
    <sheet name="GESTOR" sheetId="128" r:id="rId8"/>
    <sheet name="CARONA-uso exclusivo do Gestor" sheetId="150" r:id="rId9"/>
  </sheets>
  <definedNames>
    <definedName name="_xlnm._FilterDatabase" localSheetId="2" hidden="1">CEART!$A$3:$AJ$28</definedName>
    <definedName name="_xlnm._FilterDatabase" localSheetId="3" hidden="1">CEFID!$A$3:$AJ$28</definedName>
    <definedName name="_xlnm._FilterDatabase" localSheetId="4" hidden="1">CERES!$A$3:$AJ$28</definedName>
    <definedName name="_xlnm._FilterDatabase" localSheetId="5" hidden="1">CESFI!$A$3:$AJ$28</definedName>
    <definedName name="_xlnm._FilterDatabase" localSheetId="6" hidden="1">ESAG!$A$3:$AJ$28</definedName>
    <definedName name="_xlnm._FilterDatabase" localSheetId="1" hidden="1">FAED!$A$3:$AJ$28</definedName>
    <definedName name="_xlnm._FilterDatabase" localSheetId="7" hidden="1">GESTOR!$G$29:$O$36</definedName>
    <definedName name="_xlnm._FilterDatabase" localSheetId="0" hidden="1">REITORIA!$A$3:$AJ$28</definedName>
    <definedName name="CEPLAN" localSheetId="7">#REF!</definedName>
    <definedName name="CEPLAN">#REF!</definedName>
    <definedName name="diasuteis" localSheetId="7">#REF!</definedName>
    <definedName name="diasuteis">#REF!</definedName>
    <definedName name="Ferias" localSheetId="7">#REF!</definedName>
    <definedName name="Ferias">#REF!</definedName>
    <definedName name="RD" localSheetId="7">OFFSET(#REF!,(MATCH(SMALL(#REF!,ROW()-10),#REF!,0)-1),0)</definedName>
    <definedName name="RD">OFFSET(#REF!,(MATCH(SMALL(#REF!,ROW()-10),#REF!,0)-1),0)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50" l="1"/>
  <c r="A26" i="150"/>
  <c r="W16" i="150"/>
  <c r="W17" i="150"/>
  <c r="W18" i="150"/>
  <c r="W19" i="150"/>
  <c r="W20" i="150"/>
  <c r="W21" i="150"/>
  <c r="W22" i="150"/>
  <c r="G16" i="150"/>
  <c r="J16" i="150"/>
  <c r="M16" i="150"/>
  <c r="P16" i="150"/>
  <c r="R16" i="150"/>
  <c r="U16" i="150" s="1"/>
  <c r="O16" i="150" s="1"/>
  <c r="Q16" i="150" s="1"/>
  <c r="T16" i="150"/>
  <c r="G17" i="150"/>
  <c r="J17" i="150"/>
  <c r="M17" i="150"/>
  <c r="P17" i="150"/>
  <c r="R17" i="150"/>
  <c r="T17" i="150"/>
  <c r="G18" i="150"/>
  <c r="J18" i="150"/>
  <c r="M18" i="150"/>
  <c r="P18" i="150"/>
  <c r="R18" i="150"/>
  <c r="U18" i="150"/>
  <c r="T18" i="150"/>
  <c r="G19" i="150"/>
  <c r="J19" i="150"/>
  <c r="M19" i="150"/>
  <c r="P19" i="150"/>
  <c r="R19" i="150"/>
  <c r="U19" i="150"/>
  <c r="L19" i="150" s="1"/>
  <c r="N19" i="150" s="1"/>
  <c r="T19" i="150"/>
  <c r="G20" i="150"/>
  <c r="J20" i="150"/>
  <c r="M20" i="150"/>
  <c r="P20" i="150"/>
  <c r="R20" i="150"/>
  <c r="T20" i="150"/>
  <c r="G21" i="150"/>
  <c r="J21" i="150"/>
  <c r="M21" i="150"/>
  <c r="P21" i="150"/>
  <c r="R21" i="150"/>
  <c r="T21" i="150"/>
  <c r="G22" i="150"/>
  <c r="J22" i="150"/>
  <c r="M22" i="150"/>
  <c r="P22" i="150"/>
  <c r="R22" i="150"/>
  <c r="T22" i="150"/>
  <c r="A28" i="150"/>
  <c r="A27" i="150"/>
  <c r="AH24" i="150"/>
  <c r="AG24" i="150"/>
  <c r="AF24" i="150"/>
  <c r="AE24" i="150"/>
  <c r="AD24" i="150"/>
  <c r="AC24" i="150"/>
  <c r="AB24" i="150"/>
  <c r="AA24" i="150"/>
  <c r="Z24" i="150"/>
  <c r="Y24" i="150"/>
  <c r="X24" i="150"/>
  <c r="W23" i="150"/>
  <c r="T23" i="150"/>
  <c r="R23" i="150"/>
  <c r="P23" i="150"/>
  <c r="M23" i="150"/>
  <c r="J23" i="150"/>
  <c r="G23" i="150"/>
  <c r="W15" i="150"/>
  <c r="T15" i="150"/>
  <c r="R15" i="150"/>
  <c r="P15" i="150"/>
  <c r="M15" i="150"/>
  <c r="J15" i="150"/>
  <c r="G15" i="150"/>
  <c r="W14" i="150"/>
  <c r="T14" i="150"/>
  <c r="R14" i="150"/>
  <c r="P14" i="150"/>
  <c r="M14" i="150"/>
  <c r="J14" i="150"/>
  <c r="G14" i="150"/>
  <c r="W13" i="150"/>
  <c r="T13" i="150"/>
  <c r="R13" i="150"/>
  <c r="P13" i="150"/>
  <c r="M13" i="150"/>
  <c r="J13" i="150"/>
  <c r="G13" i="150"/>
  <c r="W12" i="150"/>
  <c r="T12" i="150"/>
  <c r="R12" i="150"/>
  <c r="P12" i="150"/>
  <c r="M12" i="150"/>
  <c r="J12" i="150"/>
  <c r="G12" i="150"/>
  <c r="W11" i="150"/>
  <c r="T11" i="150"/>
  <c r="R11" i="150"/>
  <c r="P11" i="150"/>
  <c r="M11" i="150"/>
  <c r="J11" i="150"/>
  <c r="G11" i="150"/>
  <c r="W10" i="150"/>
  <c r="T10" i="150"/>
  <c r="R10" i="150"/>
  <c r="P10" i="150"/>
  <c r="M10" i="150"/>
  <c r="J10" i="150"/>
  <c r="G10" i="150"/>
  <c r="W9" i="150"/>
  <c r="T9" i="150"/>
  <c r="R9" i="150"/>
  <c r="P9" i="150"/>
  <c r="M9" i="150"/>
  <c r="J9" i="150"/>
  <c r="G9" i="150"/>
  <c r="W8" i="150"/>
  <c r="T8" i="150"/>
  <c r="R8" i="150"/>
  <c r="P8" i="150"/>
  <c r="M8" i="150"/>
  <c r="J8" i="150"/>
  <c r="G8" i="150"/>
  <c r="W7" i="150"/>
  <c r="T7" i="150"/>
  <c r="R7" i="150"/>
  <c r="P7" i="150"/>
  <c r="M7" i="150"/>
  <c r="J7" i="150"/>
  <c r="G7" i="150"/>
  <c r="W6" i="150"/>
  <c r="T6" i="150"/>
  <c r="R6" i="150"/>
  <c r="P6" i="150"/>
  <c r="M6" i="150"/>
  <c r="J6" i="150"/>
  <c r="G6" i="150"/>
  <c r="W5" i="150"/>
  <c r="T5" i="150"/>
  <c r="R5" i="150"/>
  <c r="P5" i="150"/>
  <c r="M5" i="150"/>
  <c r="J5" i="150"/>
  <c r="G5" i="150"/>
  <c r="W4" i="150"/>
  <c r="T4" i="150"/>
  <c r="R4" i="150"/>
  <c r="P4" i="150"/>
  <c r="M4" i="150"/>
  <c r="J4" i="150"/>
  <c r="G4" i="150"/>
  <c r="J33" i="128" a="1"/>
  <c r="H34" i="128" a="1"/>
  <c r="J36" i="128" a="1"/>
  <c r="K34" i="128" a="1"/>
  <c r="H35" i="128" a="1"/>
  <c r="G36" i="128" a="1"/>
  <c r="M35" i="128" a="1"/>
  <c r="M31" i="128" a="1"/>
  <c r="H36" i="128" a="1"/>
  <c r="G35" i="128" a="1"/>
  <c r="K35" i="128" a="1"/>
  <c r="G34" i="128" a="1"/>
  <c r="M34" i="128" a="1"/>
  <c r="G32" i="128" a="1"/>
  <c r="K32" i="128" a="1"/>
  <c r="M36" i="128" a="1"/>
  <c r="K31" i="128" a="1"/>
  <c r="G31" i="128" a="1"/>
  <c r="J32" i="128" a="1"/>
  <c r="J34" i="128" a="1"/>
  <c r="K33" i="128" a="1"/>
  <c r="K36" i="128" a="1"/>
  <c r="H33" i="128" a="1"/>
  <c r="M33" i="128" a="1"/>
  <c r="J31" i="128" a="1"/>
  <c r="G33" i="128" a="1"/>
  <c r="H31" i="128" a="1"/>
  <c r="J35" i="128" a="1"/>
  <c r="I18" i="150" l="1"/>
  <c r="K18" i="150" s="1"/>
  <c r="O18" i="150"/>
  <c r="Q18" i="150" s="1"/>
  <c r="U20" i="150"/>
  <c r="O20" i="150" s="1"/>
  <c r="Q20" i="150" s="1"/>
  <c r="U17" i="150"/>
  <c r="U21" i="150"/>
  <c r="F21" i="150" s="1"/>
  <c r="H21" i="150" s="1"/>
  <c r="U22" i="150"/>
  <c r="L22" i="150" s="1"/>
  <c r="N22" i="150" s="1"/>
  <c r="I17" i="150"/>
  <c r="K17" i="150" s="1"/>
  <c r="O17" i="150"/>
  <c r="Q17" i="150" s="1"/>
  <c r="O19" i="150"/>
  <c r="Q19" i="150" s="1"/>
  <c r="I19" i="150"/>
  <c r="K19" i="150" s="1"/>
  <c r="U9" i="150"/>
  <c r="F9" i="150" s="1"/>
  <c r="H9" i="150" s="1"/>
  <c r="F19" i="150"/>
  <c r="H19" i="150" s="1"/>
  <c r="L20" i="150"/>
  <c r="N20" i="150" s="1"/>
  <c r="L21" i="150"/>
  <c r="N21" i="150" s="1"/>
  <c r="O21" i="150"/>
  <c r="Q21" i="150" s="1"/>
  <c r="I21" i="150"/>
  <c r="K21" i="150" s="1"/>
  <c r="I22" i="150"/>
  <c r="K22" i="150" s="1"/>
  <c r="F22" i="150"/>
  <c r="H22" i="150" s="1"/>
  <c r="F17" i="150"/>
  <c r="H17" i="150" s="1"/>
  <c r="I16" i="150"/>
  <c r="K16" i="150" s="1"/>
  <c r="L17" i="150"/>
  <c r="N17" i="150" s="1"/>
  <c r="L18" i="150"/>
  <c r="N18" i="150" s="1"/>
  <c r="F16" i="150"/>
  <c r="H16" i="150" s="1"/>
  <c r="L16" i="150"/>
  <c r="N16" i="150" s="1"/>
  <c r="F18" i="150"/>
  <c r="H18" i="150" s="1"/>
  <c r="U4" i="150"/>
  <c r="U6" i="150"/>
  <c r="F6" i="150" s="1"/>
  <c r="H6" i="150" s="1"/>
  <c r="U8" i="150"/>
  <c r="I8" i="150" s="1"/>
  <c r="K8" i="150" s="1"/>
  <c r="U10" i="150"/>
  <c r="F10" i="150" s="1"/>
  <c r="H10" i="150" s="1"/>
  <c r="U12" i="150"/>
  <c r="O12" i="150" s="1"/>
  <c r="Q12" i="150" s="1"/>
  <c r="U13" i="150"/>
  <c r="I13" i="150" s="1"/>
  <c r="K13" i="150" s="1"/>
  <c r="U14" i="150"/>
  <c r="F14" i="150" s="1"/>
  <c r="H14" i="150" s="1"/>
  <c r="U15" i="150"/>
  <c r="I15" i="150" s="1"/>
  <c r="K15" i="150" s="1"/>
  <c r="U23" i="150"/>
  <c r="F23" i="150" s="1"/>
  <c r="H23" i="150" s="1"/>
  <c r="U5" i="150"/>
  <c r="I5" i="150" s="1"/>
  <c r="K5" i="150" s="1"/>
  <c r="U7" i="150"/>
  <c r="F7" i="150" s="1"/>
  <c r="H7" i="150" s="1"/>
  <c r="U11" i="150"/>
  <c r="L11" i="150" s="1"/>
  <c r="N11" i="150" s="1"/>
  <c r="D30" i="150"/>
  <c r="W24" i="150"/>
  <c r="D29" i="150" s="1"/>
  <c r="L4" i="150"/>
  <c r="N4" i="150" s="1"/>
  <c r="I4" i="150"/>
  <c r="K4" i="150" s="1"/>
  <c r="O4" i="150"/>
  <c r="Q4" i="150" s="1"/>
  <c r="F4" i="150"/>
  <c r="H4" i="150" s="1"/>
  <c r="I6" i="150"/>
  <c r="K6" i="150" s="1"/>
  <c r="O6" i="150"/>
  <c r="Q6" i="150" s="1"/>
  <c r="L8" i="150"/>
  <c r="N8" i="150" s="1"/>
  <c r="L10" i="150"/>
  <c r="N10" i="150" s="1"/>
  <c r="I9" i="150"/>
  <c r="K9" i="150" s="1"/>
  <c r="M34" i="128"/>
  <c r="M33" i="128"/>
  <c r="M36" i="128"/>
  <c r="M35" i="128"/>
  <c r="M31" i="128"/>
  <c r="K36" i="128"/>
  <c r="K32" i="128"/>
  <c r="K34" i="128"/>
  <c r="K33" i="128"/>
  <c r="K35" i="128"/>
  <c r="K31" i="128"/>
  <c r="J34" i="128"/>
  <c r="J33" i="128"/>
  <c r="J36" i="128"/>
  <c r="J32" i="128"/>
  <c r="J35" i="128"/>
  <c r="J31" i="128"/>
  <c r="H33" i="128"/>
  <c r="H36" i="128"/>
  <c r="H34" i="128"/>
  <c r="H35" i="128"/>
  <c r="H31" i="128"/>
  <c r="G34" i="128"/>
  <c r="G33" i="128"/>
  <c r="G36" i="128"/>
  <c r="G32" i="128"/>
  <c r="G35" i="128"/>
  <c r="G31" i="128"/>
  <c r="I10" i="150" l="1"/>
  <c r="K10" i="150" s="1"/>
  <c r="O22" i="150"/>
  <c r="Q22" i="150" s="1"/>
  <c r="F20" i="150"/>
  <c r="H20" i="150" s="1"/>
  <c r="I20" i="150"/>
  <c r="K20" i="150" s="1"/>
  <c r="L6" i="150"/>
  <c r="N6" i="150" s="1"/>
  <c r="O9" i="150"/>
  <c r="Q9" i="150" s="1"/>
  <c r="F8" i="150"/>
  <c r="H8" i="150" s="1"/>
  <c r="O8" i="150"/>
  <c r="Q8" i="150" s="1"/>
  <c r="L9" i="150"/>
  <c r="N9" i="150" s="1"/>
  <c r="O10" i="150"/>
  <c r="Q10" i="150" s="1"/>
  <c r="F13" i="150"/>
  <c r="H13" i="150" s="1"/>
  <c r="O13" i="150"/>
  <c r="Q13" i="150" s="1"/>
  <c r="L13" i="150"/>
  <c r="N13" i="150" s="1"/>
  <c r="I12" i="150"/>
  <c r="K12" i="150" s="1"/>
  <c r="L12" i="150"/>
  <c r="N12" i="150" s="1"/>
  <c r="F11" i="150"/>
  <c r="H11" i="150" s="1"/>
  <c r="L15" i="150"/>
  <c r="N15" i="150" s="1"/>
  <c r="F15" i="150"/>
  <c r="H15" i="150" s="1"/>
  <c r="O15" i="150"/>
  <c r="Q15" i="150" s="1"/>
  <c r="O7" i="150"/>
  <c r="Q7" i="150" s="1"/>
  <c r="I7" i="150"/>
  <c r="K7" i="150" s="1"/>
  <c r="I11" i="150"/>
  <c r="K11" i="150" s="1"/>
  <c r="F12" i="150"/>
  <c r="H12" i="150" s="1"/>
  <c r="L7" i="150"/>
  <c r="N7" i="150" s="1"/>
  <c r="O14" i="150"/>
  <c r="Q14" i="150" s="1"/>
  <c r="I14" i="150"/>
  <c r="K14" i="150" s="1"/>
  <c r="D31" i="150"/>
  <c r="F5" i="150"/>
  <c r="H5" i="150" s="1"/>
  <c r="L23" i="150"/>
  <c r="N23" i="150" s="1"/>
  <c r="O5" i="150"/>
  <c r="Q5" i="150" s="1"/>
  <c r="I23" i="150"/>
  <c r="K23" i="150" s="1"/>
  <c r="O23" i="150"/>
  <c r="Q23" i="150" s="1"/>
  <c r="L5" i="150"/>
  <c r="N5" i="150" s="1"/>
  <c r="L14" i="150"/>
  <c r="N14" i="150" s="1"/>
  <c r="O11" i="150"/>
  <c r="Q11" i="150" s="1"/>
  <c r="O32" i="128"/>
  <c r="N31" i="128"/>
  <c r="N35" i="128"/>
  <c r="O31" i="128"/>
  <c r="L36" i="128"/>
  <c r="O36" i="128"/>
  <c r="O35" i="128"/>
  <c r="O33" i="128"/>
  <c r="O34" i="128"/>
  <c r="N36" i="128"/>
  <c r="N33" i="128"/>
  <c r="N34" i="128"/>
  <c r="L31" i="128"/>
  <c r="L35" i="128"/>
  <c r="L33" i="128"/>
  <c r="L34" i="128"/>
  <c r="L32" i="128"/>
  <c r="I31" i="128"/>
  <c r="I35" i="128"/>
  <c r="I34" i="128"/>
  <c r="I36" i="128"/>
  <c r="I33" i="128"/>
  <c r="N5" i="128" l="1"/>
  <c r="N6" i="128"/>
  <c r="N7" i="128"/>
  <c r="N8" i="128"/>
  <c r="N9" i="128"/>
  <c r="N10" i="128"/>
  <c r="N11" i="128"/>
  <c r="N12" i="128"/>
  <c r="N13" i="128"/>
  <c r="N14" i="128"/>
  <c r="N15" i="128"/>
  <c r="N16" i="128"/>
  <c r="N17" i="128"/>
  <c r="N18" i="128"/>
  <c r="N19" i="128"/>
  <c r="N20" i="128"/>
  <c r="N21" i="128"/>
  <c r="N22" i="128"/>
  <c r="N23" i="128"/>
  <c r="G5" i="128"/>
  <c r="G6" i="128"/>
  <c r="G7" i="128"/>
  <c r="G8" i="128"/>
  <c r="G9" i="128"/>
  <c r="G10" i="128"/>
  <c r="G11" i="128"/>
  <c r="G12" i="128"/>
  <c r="G13" i="128"/>
  <c r="G14" i="128"/>
  <c r="G15" i="128"/>
  <c r="G16" i="128"/>
  <c r="M16" i="128" s="1"/>
  <c r="G17" i="128"/>
  <c r="M17" i="128" s="1"/>
  <c r="G18" i="128"/>
  <c r="M18" i="128" s="1"/>
  <c r="G19" i="128"/>
  <c r="M19" i="128" s="1"/>
  <c r="G20" i="128"/>
  <c r="G21" i="128"/>
  <c r="M21" i="128" s="1"/>
  <c r="G22" i="128"/>
  <c r="M22" i="128" s="1"/>
  <c r="G23" i="128"/>
  <c r="G4" i="128"/>
  <c r="H25" i="149"/>
  <c r="AJ24" i="149"/>
  <c r="AI24" i="149"/>
  <c r="AH24" i="149"/>
  <c r="AG24" i="149"/>
  <c r="AF24" i="149"/>
  <c r="AE24" i="149"/>
  <c r="AD24" i="149"/>
  <c r="AC24" i="149"/>
  <c r="AB24" i="149"/>
  <c r="AA24" i="149"/>
  <c r="Z24" i="149"/>
  <c r="Y24" i="149"/>
  <c r="X24" i="149"/>
  <c r="W24" i="149"/>
  <c r="V24" i="149"/>
  <c r="U24" i="149"/>
  <c r="T24" i="149"/>
  <c r="S24" i="149"/>
  <c r="R24" i="149"/>
  <c r="O24" i="149"/>
  <c r="N24" i="149"/>
  <c r="M24" i="149"/>
  <c r="K24" i="149"/>
  <c r="H24" i="149"/>
  <c r="P23" i="149"/>
  <c r="Q23" i="149" s="1"/>
  <c r="L23" i="149"/>
  <c r="J23" i="149"/>
  <c r="I23" i="149"/>
  <c r="P22" i="149"/>
  <c r="Q22" i="149" s="1"/>
  <c r="L22" i="149"/>
  <c r="J22" i="149"/>
  <c r="I22" i="149"/>
  <c r="P21" i="149"/>
  <c r="Q21" i="149" s="1"/>
  <c r="L21" i="149"/>
  <c r="J21" i="149"/>
  <c r="I21" i="149"/>
  <c r="P20" i="149"/>
  <c r="Q20" i="149" s="1"/>
  <c r="L20" i="149"/>
  <c r="J20" i="149"/>
  <c r="I20" i="149"/>
  <c r="P19" i="149"/>
  <c r="Q19" i="149" s="1"/>
  <c r="L19" i="149"/>
  <c r="J19" i="149"/>
  <c r="I19" i="149"/>
  <c r="P18" i="149"/>
  <c r="Q18" i="149" s="1"/>
  <c r="L18" i="149"/>
  <c r="J18" i="149"/>
  <c r="I18" i="149"/>
  <c r="P17" i="149"/>
  <c r="Q17" i="149" s="1"/>
  <c r="L17" i="149"/>
  <c r="J17" i="149"/>
  <c r="I17" i="149"/>
  <c r="P16" i="149"/>
  <c r="Q16" i="149" s="1"/>
  <c r="L16" i="149"/>
  <c r="J16" i="149"/>
  <c r="I16" i="149"/>
  <c r="P15" i="149"/>
  <c r="Q15" i="149" s="1"/>
  <c r="L15" i="149"/>
  <c r="J15" i="149"/>
  <c r="I15" i="149"/>
  <c r="P14" i="149"/>
  <c r="Q14" i="149" s="1"/>
  <c r="L14" i="149"/>
  <c r="J14" i="149"/>
  <c r="I14" i="149"/>
  <c r="Q13" i="149"/>
  <c r="P13" i="149"/>
  <c r="L13" i="149"/>
  <c r="J13" i="149"/>
  <c r="I13" i="149"/>
  <c r="P12" i="149"/>
  <c r="Q12" i="149" s="1"/>
  <c r="L12" i="149"/>
  <c r="J12" i="149"/>
  <c r="I12" i="149"/>
  <c r="P11" i="149"/>
  <c r="Q11" i="149" s="1"/>
  <c r="L11" i="149"/>
  <c r="J11" i="149"/>
  <c r="I11" i="149"/>
  <c r="P10" i="149"/>
  <c r="Q10" i="149" s="1"/>
  <c r="L10" i="149"/>
  <c r="J10" i="149"/>
  <c r="I10" i="149"/>
  <c r="P9" i="149"/>
  <c r="Q9" i="149" s="1"/>
  <c r="L9" i="149"/>
  <c r="J9" i="149"/>
  <c r="I9" i="149"/>
  <c r="P8" i="149"/>
  <c r="Q8" i="149" s="1"/>
  <c r="L8" i="149"/>
  <c r="J8" i="149"/>
  <c r="I8" i="149"/>
  <c r="P7" i="149"/>
  <c r="Q7" i="149" s="1"/>
  <c r="L7" i="149"/>
  <c r="J7" i="149"/>
  <c r="I7" i="149"/>
  <c r="P6" i="149"/>
  <c r="Q6" i="149" s="1"/>
  <c r="L6" i="149"/>
  <c r="J6" i="149"/>
  <c r="I6" i="149"/>
  <c r="P5" i="149"/>
  <c r="Q5" i="149" s="1"/>
  <c r="L5" i="149"/>
  <c r="J5" i="149"/>
  <c r="I5" i="149"/>
  <c r="P4" i="149"/>
  <c r="L4" i="149"/>
  <c r="J4" i="149"/>
  <c r="J24" i="149" s="1"/>
  <c r="I4" i="149"/>
  <c r="H25" i="148"/>
  <c r="AJ24" i="148"/>
  <c r="AI24" i="148"/>
  <c r="AH24" i="148"/>
  <c r="AG24" i="148"/>
  <c r="AF24" i="148"/>
  <c r="AE24" i="148"/>
  <c r="AD24" i="148"/>
  <c r="AC24" i="148"/>
  <c r="AB24" i="148"/>
  <c r="AA24" i="148"/>
  <c r="Z24" i="148"/>
  <c r="Y24" i="148"/>
  <c r="X24" i="148"/>
  <c r="W24" i="148"/>
  <c r="V24" i="148"/>
  <c r="U24" i="148"/>
  <c r="T24" i="148"/>
  <c r="S24" i="148"/>
  <c r="R24" i="148"/>
  <c r="O24" i="148"/>
  <c r="N24" i="148"/>
  <c r="M24" i="148"/>
  <c r="K24" i="148"/>
  <c r="H24" i="148"/>
  <c r="P23" i="148"/>
  <c r="Q23" i="148" s="1"/>
  <c r="L23" i="148"/>
  <c r="J23" i="148"/>
  <c r="I23" i="148"/>
  <c r="P22" i="148"/>
  <c r="Q22" i="148" s="1"/>
  <c r="L22" i="148"/>
  <c r="J22" i="148"/>
  <c r="I22" i="148"/>
  <c r="P21" i="148"/>
  <c r="Q21" i="148" s="1"/>
  <c r="L21" i="148"/>
  <c r="J21" i="148"/>
  <c r="I21" i="148"/>
  <c r="P20" i="148"/>
  <c r="Q20" i="148" s="1"/>
  <c r="L20" i="148"/>
  <c r="J20" i="148"/>
  <c r="I20" i="148"/>
  <c r="Q19" i="148"/>
  <c r="P19" i="148"/>
  <c r="L19" i="148"/>
  <c r="J19" i="148"/>
  <c r="I19" i="148"/>
  <c r="P18" i="148"/>
  <c r="Q18" i="148" s="1"/>
  <c r="L18" i="148"/>
  <c r="J18" i="148"/>
  <c r="I18" i="148"/>
  <c r="P17" i="148"/>
  <c r="Q17" i="148" s="1"/>
  <c r="L17" i="148"/>
  <c r="J17" i="148"/>
  <c r="I17" i="148"/>
  <c r="P16" i="148"/>
  <c r="Q16" i="148" s="1"/>
  <c r="L16" i="148"/>
  <c r="J16" i="148"/>
  <c r="I16" i="148"/>
  <c r="P15" i="148"/>
  <c r="Q15" i="148" s="1"/>
  <c r="L15" i="148"/>
  <c r="J15" i="148"/>
  <c r="I15" i="148"/>
  <c r="P14" i="148"/>
  <c r="Q14" i="148" s="1"/>
  <c r="L14" i="148"/>
  <c r="J14" i="148"/>
  <c r="I14" i="148"/>
  <c r="P13" i="148"/>
  <c r="Q13" i="148" s="1"/>
  <c r="L13" i="148"/>
  <c r="J13" i="148"/>
  <c r="I13" i="148"/>
  <c r="P12" i="148"/>
  <c r="Q12" i="148" s="1"/>
  <c r="L12" i="148"/>
  <c r="J12" i="148"/>
  <c r="I12" i="148"/>
  <c r="P11" i="148"/>
  <c r="Q11" i="148" s="1"/>
  <c r="L11" i="148"/>
  <c r="J11" i="148"/>
  <c r="I11" i="148"/>
  <c r="P10" i="148"/>
  <c r="Q10" i="148" s="1"/>
  <c r="L10" i="148"/>
  <c r="J10" i="148"/>
  <c r="I10" i="148"/>
  <c r="P9" i="148"/>
  <c r="Q9" i="148" s="1"/>
  <c r="L9" i="148"/>
  <c r="J9" i="148"/>
  <c r="I9" i="148"/>
  <c r="P8" i="148"/>
  <c r="Q8" i="148" s="1"/>
  <c r="L8" i="148"/>
  <c r="J8" i="148"/>
  <c r="I8" i="148"/>
  <c r="P7" i="148"/>
  <c r="Q7" i="148" s="1"/>
  <c r="L7" i="148"/>
  <c r="J7" i="148"/>
  <c r="I7" i="148"/>
  <c r="P6" i="148"/>
  <c r="Q6" i="148" s="1"/>
  <c r="L6" i="148"/>
  <c r="J6" i="148"/>
  <c r="I6" i="148"/>
  <c r="Q5" i="148"/>
  <c r="P5" i="148"/>
  <c r="L5" i="148"/>
  <c r="J5" i="148"/>
  <c r="I5" i="148"/>
  <c r="P4" i="148"/>
  <c r="L4" i="148"/>
  <c r="J4" i="148"/>
  <c r="J24" i="148" s="1"/>
  <c r="I4" i="148"/>
  <c r="H25" i="147"/>
  <c r="AJ24" i="147"/>
  <c r="AI24" i="147"/>
  <c r="AH24" i="147"/>
  <c r="AG24" i="147"/>
  <c r="AF24" i="147"/>
  <c r="AE24" i="147"/>
  <c r="AD24" i="147"/>
  <c r="AC24" i="147"/>
  <c r="AB24" i="147"/>
  <c r="AA24" i="147"/>
  <c r="Z24" i="147"/>
  <c r="Y24" i="147"/>
  <c r="X24" i="147"/>
  <c r="W24" i="147"/>
  <c r="V24" i="147"/>
  <c r="U24" i="147"/>
  <c r="T24" i="147"/>
  <c r="S24" i="147"/>
  <c r="R24" i="147"/>
  <c r="O24" i="147"/>
  <c r="N24" i="147"/>
  <c r="M24" i="147"/>
  <c r="K24" i="147"/>
  <c r="H24" i="147"/>
  <c r="P23" i="147"/>
  <c r="Q23" i="147" s="1"/>
  <c r="L23" i="147"/>
  <c r="J23" i="147"/>
  <c r="I23" i="147"/>
  <c r="P22" i="147"/>
  <c r="Q22" i="147" s="1"/>
  <c r="L22" i="147"/>
  <c r="J22" i="147"/>
  <c r="I22" i="147"/>
  <c r="P21" i="147"/>
  <c r="Q21" i="147" s="1"/>
  <c r="L21" i="147"/>
  <c r="J21" i="147"/>
  <c r="I21" i="147"/>
  <c r="P20" i="147"/>
  <c r="Q20" i="147" s="1"/>
  <c r="L20" i="147"/>
  <c r="J20" i="147"/>
  <c r="I20" i="147"/>
  <c r="P19" i="147"/>
  <c r="Q19" i="147" s="1"/>
  <c r="L19" i="147"/>
  <c r="J19" i="147"/>
  <c r="I19" i="147"/>
  <c r="P18" i="147"/>
  <c r="Q18" i="147" s="1"/>
  <c r="L18" i="147"/>
  <c r="J18" i="147"/>
  <c r="I18" i="147"/>
  <c r="P17" i="147"/>
  <c r="Q17" i="147" s="1"/>
  <c r="L17" i="147"/>
  <c r="J17" i="147"/>
  <c r="I17" i="147"/>
  <c r="P16" i="147"/>
  <c r="Q16" i="147" s="1"/>
  <c r="L16" i="147"/>
  <c r="J16" i="147"/>
  <c r="I16" i="147"/>
  <c r="P15" i="147"/>
  <c r="Q15" i="147" s="1"/>
  <c r="L15" i="147"/>
  <c r="J15" i="147"/>
  <c r="I15" i="147"/>
  <c r="P14" i="147"/>
  <c r="Q14" i="147" s="1"/>
  <c r="L14" i="147"/>
  <c r="J14" i="147"/>
  <c r="I14" i="147"/>
  <c r="P13" i="147"/>
  <c r="Q13" i="147" s="1"/>
  <c r="L13" i="147"/>
  <c r="J13" i="147"/>
  <c r="I13" i="147"/>
  <c r="P12" i="147"/>
  <c r="Q12" i="147" s="1"/>
  <c r="L12" i="147"/>
  <c r="J12" i="147"/>
  <c r="I12" i="147"/>
  <c r="P11" i="147"/>
  <c r="Q11" i="147" s="1"/>
  <c r="L11" i="147"/>
  <c r="J11" i="147"/>
  <c r="I11" i="147"/>
  <c r="P10" i="147"/>
  <c r="Q10" i="147" s="1"/>
  <c r="L10" i="147"/>
  <c r="J10" i="147"/>
  <c r="I10" i="147"/>
  <c r="P9" i="147"/>
  <c r="Q9" i="147" s="1"/>
  <c r="L9" i="147"/>
  <c r="J9" i="147"/>
  <c r="I9" i="147"/>
  <c r="P8" i="147"/>
  <c r="Q8" i="147" s="1"/>
  <c r="L8" i="147"/>
  <c r="J8" i="147"/>
  <c r="I8" i="147"/>
  <c r="P7" i="147"/>
  <c r="Q7" i="147" s="1"/>
  <c r="L7" i="147"/>
  <c r="J7" i="147"/>
  <c r="I7" i="147"/>
  <c r="P6" i="147"/>
  <c r="Q6" i="147" s="1"/>
  <c r="L6" i="147"/>
  <c r="J6" i="147"/>
  <c r="I6" i="147"/>
  <c r="P5" i="147"/>
  <c r="L5" i="147"/>
  <c r="J5" i="147"/>
  <c r="I5" i="147"/>
  <c r="P4" i="147"/>
  <c r="Q4" i="147" s="1"/>
  <c r="L4" i="147"/>
  <c r="J4" i="147"/>
  <c r="J24" i="147" s="1"/>
  <c r="I4" i="147"/>
  <c r="H25" i="146"/>
  <c r="AJ24" i="146"/>
  <c r="AI24" i="146"/>
  <c r="AH24" i="146"/>
  <c r="AG24" i="146"/>
  <c r="AF24" i="146"/>
  <c r="AE24" i="146"/>
  <c r="AD24" i="146"/>
  <c r="AC24" i="146"/>
  <c r="AB24" i="146"/>
  <c r="AA24" i="146"/>
  <c r="Z24" i="146"/>
  <c r="Y24" i="146"/>
  <c r="X24" i="146"/>
  <c r="W24" i="146"/>
  <c r="V24" i="146"/>
  <c r="U24" i="146"/>
  <c r="T24" i="146"/>
  <c r="S24" i="146"/>
  <c r="R24" i="146"/>
  <c r="O24" i="146"/>
  <c r="N24" i="146"/>
  <c r="M24" i="146"/>
  <c r="K24" i="146"/>
  <c r="H24" i="146"/>
  <c r="P23" i="146"/>
  <c r="Q23" i="146" s="1"/>
  <c r="L23" i="146"/>
  <c r="J23" i="146"/>
  <c r="I23" i="146"/>
  <c r="P22" i="146"/>
  <c r="Q22" i="146" s="1"/>
  <c r="L22" i="146"/>
  <c r="J22" i="146"/>
  <c r="I22" i="146"/>
  <c r="P21" i="146"/>
  <c r="Q21" i="146" s="1"/>
  <c r="L21" i="146"/>
  <c r="J21" i="146"/>
  <c r="I21" i="146"/>
  <c r="P20" i="146"/>
  <c r="Q20" i="146" s="1"/>
  <c r="L20" i="146"/>
  <c r="J20" i="146"/>
  <c r="I20" i="146"/>
  <c r="P19" i="146"/>
  <c r="Q19" i="146" s="1"/>
  <c r="L19" i="146"/>
  <c r="J19" i="146"/>
  <c r="I19" i="146"/>
  <c r="P18" i="146"/>
  <c r="Q18" i="146" s="1"/>
  <c r="L18" i="146"/>
  <c r="J18" i="146"/>
  <c r="I18" i="146"/>
  <c r="P17" i="146"/>
  <c r="Q17" i="146" s="1"/>
  <c r="L17" i="146"/>
  <c r="J17" i="146"/>
  <c r="I17" i="146"/>
  <c r="P16" i="146"/>
  <c r="Q16" i="146" s="1"/>
  <c r="L16" i="146"/>
  <c r="J16" i="146"/>
  <c r="I16" i="146"/>
  <c r="P15" i="146"/>
  <c r="Q15" i="146" s="1"/>
  <c r="L15" i="146"/>
  <c r="J15" i="146"/>
  <c r="I15" i="146"/>
  <c r="P14" i="146"/>
  <c r="Q14" i="146" s="1"/>
  <c r="L14" i="146"/>
  <c r="J14" i="146"/>
  <c r="I14" i="146"/>
  <c r="P13" i="146"/>
  <c r="Q13" i="146" s="1"/>
  <c r="L13" i="146"/>
  <c r="J13" i="146"/>
  <c r="I13" i="146"/>
  <c r="P12" i="146"/>
  <c r="Q12" i="146" s="1"/>
  <c r="L12" i="146"/>
  <c r="J12" i="146"/>
  <c r="I12" i="146"/>
  <c r="P11" i="146"/>
  <c r="Q11" i="146" s="1"/>
  <c r="L11" i="146"/>
  <c r="J11" i="146"/>
  <c r="I11" i="146"/>
  <c r="P10" i="146"/>
  <c r="Q10" i="146" s="1"/>
  <c r="L10" i="146"/>
  <c r="J10" i="146"/>
  <c r="I10" i="146"/>
  <c r="P9" i="146"/>
  <c r="Q9" i="146" s="1"/>
  <c r="L9" i="146"/>
  <c r="J9" i="146"/>
  <c r="I9" i="146"/>
  <c r="P8" i="146"/>
  <c r="Q8" i="146" s="1"/>
  <c r="L8" i="146"/>
  <c r="J8" i="146"/>
  <c r="I8" i="146"/>
  <c r="P7" i="146"/>
  <c r="Q7" i="146" s="1"/>
  <c r="L7" i="146"/>
  <c r="J7" i="146"/>
  <c r="I7" i="146"/>
  <c r="P6" i="146"/>
  <c r="Q6" i="146" s="1"/>
  <c r="L6" i="146"/>
  <c r="J6" i="146"/>
  <c r="I6" i="146"/>
  <c r="P5" i="146"/>
  <c r="Q5" i="146" s="1"/>
  <c r="L5" i="146"/>
  <c r="J5" i="146"/>
  <c r="I5" i="146"/>
  <c r="P4" i="146"/>
  <c r="L4" i="146"/>
  <c r="J4" i="146"/>
  <c r="J24" i="146" s="1"/>
  <c r="I4" i="146"/>
  <c r="H25" i="145"/>
  <c r="AJ24" i="145"/>
  <c r="AI24" i="145"/>
  <c r="AH24" i="145"/>
  <c r="AG24" i="145"/>
  <c r="AF24" i="145"/>
  <c r="AE24" i="145"/>
  <c r="AD24" i="145"/>
  <c r="AC24" i="145"/>
  <c r="AB24" i="145"/>
  <c r="AA24" i="145"/>
  <c r="Z24" i="145"/>
  <c r="Y24" i="145"/>
  <c r="X24" i="145"/>
  <c r="W24" i="145"/>
  <c r="V24" i="145"/>
  <c r="U24" i="145"/>
  <c r="T24" i="145"/>
  <c r="S24" i="145"/>
  <c r="R24" i="145"/>
  <c r="O24" i="145"/>
  <c r="N24" i="145"/>
  <c r="M24" i="145"/>
  <c r="K24" i="145"/>
  <c r="H24" i="145"/>
  <c r="P23" i="145"/>
  <c r="Q23" i="145" s="1"/>
  <c r="L23" i="145"/>
  <c r="J23" i="145"/>
  <c r="I23" i="145"/>
  <c r="P22" i="145"/>
  <c r="Q22" i="145" s="1"/>
  <c r="L22" i="145"/>
  <c r="J22" i="145"/>
  <c r="I22" i="145"/>
  <c r="P21" i="145"/>
  <c r="Q21" i="145" s="1"/>
  <c r="L21" i="145"/>
  <c r="J21" i="145"/>
  <c r="I21" i="145"/>
  <c r="P20" i="145"/>
  <c r="Q20" i="145" s="1"/>
  <c r="L20" i="145"/>
  <c r="J20" i="145"/>
  <c r="I20" i="145"/>
  <c r="P19" i="145"/>
  <c r="Q19" i="145" s="1"/>
  <c r="L19" i="145"/>
  <c r="J19" i="145"/>
  <c r="I19" i="145"/>
  <c r="P18" i="145"/>
  <c r="Q18" i="145" s="1"/>
  <c r="L18" i="145"/>
  <c r="J18" i="145"/>
  <c r="I18" i="145"/>
  <c r="P17" i="145"/>
  <c r="Q17" i="145" s="1"/>
  <c r="L17" i="145"/>
  <c r="J17" i="145"/>
  <c r="I17" i="145"/>
  <c r="P16" i="145"/>
  <c r="Q16" i="145" s="1"/>
  <c r="L16" i="145"/>
  <c r="J16" i="145"/>
  <c r="I16" i="145"/>
  <c r="P15" i="145"/>
  <c r="Q15" i="145" s="1"/>
  <c r="L15" i="145"/>
  <c r="J15" i="145"/>
  <c r="I15" i="145"/>
  <c r="P14" i="145"/>
  <c r="Q14" i="145" s="1"/>
  <c r="L14" i="145"/>
  <c r="J14" i="145"/>
  <c r="I14" i="145"/>
  <c r="P13" i="145"/>
  <c r="Q13" i="145" s="1"/>
  <c r="L13" i="145"/>
  <c r="J13" i="145"/>
  <c r="I13" i="145"/>
  <c r="Q12" i="145"/>
  <c r="P12" i="145"/>
  <c r="L12" i="145"/>
  <c r="J12" i="145"/>
  <c r="I12" i="145"/>
  <c r="P11" i="145"/>
  <c r="Q11" i="145" s="1"/>
  <c r="L11" i="145"/>
  <c r="J11" i="145"/>
  <c r="I11" i="145"/>
  <c r="P10" i="145"/>
  <c r="Q10" i="145" s="1"/>
  <c r="L10" i="145"/>
  <c r="J10" i="145"/>
  <c r="I10" i="145"/>
  <c r="P9" i="145"/>
  <c r="Q9" i="145" s="1"/>
  <c r="L9" i="145"/>
  <c r="J9" i="145"/>
  <c r="I9" i="145"/>
  <c r="P8" i="145"/>
  <c r="Q8" i="145" s="1"/>
  <c r="L8" i="145"/>
  <c r="J8" i="145"/>
  <c r="I8" i="145"/>
  <c r="P7" i="145"/>
  <c r="Q7" i="145" s="1"/>
  <c r="L7" i="145"/>
  <c r="J7" i="145"/>
  <c r="I7" i="145"/>
  <c r="P6" i="145"/>
  <c r="Q6" i="145" s="1"/>
  <c r="L6" i="145"/>
  <c r="J6" i="145"/>
  <c r="I6" i="145"/>
  <c r="P5" i="145"/>
  <c r="Q5" i="145" s="1"/>
  <c r="L5" i="145"/>
  <c r="J5" i="145"/>
  <c r="I5" i="145"/>
  <c r="P4" i="145"/>
  <c r="L4" i="145"/>
  <c r="J4" i="145"/>
  <c r="I4" i="145"/>
  <c r="H25" i="144"/>
  <c r="AJ24" i="144"/>
  <c r="AI24" i="144"/>
  <c r="AH24" i="144"/>
  <c r="AG24" i="144"/>
  <c r="AF24" i="144"/>
  <c r="AE24" i="144"/>
  <c r="AD24" i="144"/>
  <c r="AC24" i="144"/>
  <c r="AB24" i="144"/>
  <c r="AA24" i="144"/>
  <c r="Z24" i="144"/>
  <c r="Y24" i="144"/>
  <c r="X24" i="144"/>
  <c r="W24" i="144"/>
  <c r="V24" i="144"/>
  <c r="U24" i="144"/>
  <c r="T24" i="144"/>
  <c r="S24" i="144"/>
  <c r="R24" i="144"/>
  <c r="O24" i="144"/>
  <c r="N24" i="144"/>
  <c r="M24" i="144"/>
  <c r="K24" i="144"/>
  <c r="H24" i="144"/>
  <c r="P23" i="144"/>
  <c r="Q23" i="144" s="1"/>
  <c r="L23" i="144"/>
  <c r="J23" i="144"/>
  <c r="I23" i="144"/>
  <c r="P22" i="144"/>
  <c r="Q22" i="144" s="1"/>
  <c r="L22" i="144"/>
  <c r="J22" i="144"/>
  <c r="I22" i="144"/>
  <c r="Q21" i="144"/>
  <c r="P21" i="144"/>
  <c r="L21" i="144"/>
  <c r="J21" i="144"/>
  <c r="I21" i="144"/>
  <c r="P20" i="144"/>
  <c r="Q20" i="144" s="1"/>
  <c r="L20" i="144"/>
  <c r="J20" i="144"/>
  <c r="I20" i="144"/>
  <c r="P19" i="144"/>
  <c r="Q19" i="144" s="1"/>
  <c r="L19" i="144"/>
  <c r="J19" i="144"/>
  <c r="I19" i="144"/>
  <c r="P18" i="144"/>
  <c r="Q18" i="144" s="1"/>
  <c r="L18" i="144"/>
  <c r="J18" i="144"/>
  <c r="I18" i="144"/>
  <c r="P17" i="144"/>
  <c r="Q17" i="144" s="1"/>
  <c r="L17" i="144"/>
  <c r="J17" i="144"/>
  <c r="I17" i="144"/>
  <c r="P16" i="144"/>
  <c r="Q16" i="144" s="1"/>
  <c r="L16" i="144"/>
  <c r="J16" i="144"/>
  <c r="I16" i="144"/>
  <c r="P15" i="144"/>
  <c r="Q15" i="144" s="1"/>
  <c r="L15" i="144"/>
  <c r="J15" i="144"/>
  <c r="I15" i="144"/>
  <c r="P14" i="144"/>
  <c r="Q14" i="144" s="1"/>
  <c r="L14" i="144"/>
  <c r="J14" i="144"/>
  <c r="I14" i="144"/>
  <c r="P13" i="144"/>
  <c r="Q13" i="144" s="1"/>
  <c r="L13" i="144"/>
  <c r="J13" i="144"/>
  <c r="I13" i="144"/>
  <c r="P12" i="144"/>
  <c r="Q12" i="144" s="1"/>
  <c r="L12" i="144"/>
  <c r="J12" i="144"/>
  <c r="I12" i="144"/>
  <c r="P11" i="144"/>
  <c r="Q11" i="144" s="1"/>
  <c r="L11" i="144"/>
  <c r="J11" i="144"/>
  <c r="I11" i="144"/>
  <c r="P10" i="144"/>
  <c r="Q10" i="144" s="1"/>
  <c r="L10" i="144"/>
  <c r="J10" i="144"/>
  <c r="I10" i="144"/>
  <c r="P9" i="144"/>
  <c r="Q9" i="144" s="1"/>
  <c r="L9" i="144"/>
  <c r="J9" i="144"/>
  <c r="I9" i="144"/>
  <c r="P8" i="144"/>
  <c r="Q8" i="144" s="1"/>
  <c r="L8" i="144"/>
  <c r="J8" i="144"/>
  <c r="I8" i="144"/>
  <c r="P7" i="144"/>
  <c r="L7" i="144"/>
  <c r="J7" i="144"/>
  <c r="I7" i="144"/>
  <c r="Q6" i="144"/>
  <c r="P6" i="144"/>
  <c r="L6" i="144"/>
  <c r="J6" i="144"/>
  <c r="I6" i="144"/>
  <c r="P5" i="144"/>
  <c r="Q5" i="144" s="1"/>
  <c r="L5" i="144"/>
  <c r="J5" i="144"/>
  <c r="J24" i="144" s="1"/>
  <c r="I5" i="144"/>
  <c r="P4" i="144"/>
  <c r="Q4" i="144" s="1"/>
  <c r="L4" i="144"/>
  <c r="J4" i="144"/>
  <c r="I4" i="144"/>
  <c r="AE24" i="113"/>
  <c r="AF24" i="113"/>
  <c r="AG24" i="113"/>
  <c r="AH24" i="113"/>
  <c r="AI24" i="113"/>
  <c r="P5" i="113"/>
  <c r="Q5" i="113" s="1"/>
  <c r="P6" i="113"/>
  <c r="Q6" i="113" s="1"/>
  <c r="P7" i="113"/>
  <c r="Q7" i="113" s="1"/>
  <c r="P8" i="113"/>
  <c r="Q8" i="113" s="1"/>
  <c r="P9" i="113"/>
  <c r="Q9" i="113" s="1"/>
  <c r="P10" i="113"/>
  <c r="Q10" i="113" s="1"/>
  <c r="P11" i="113"/>
  <c r="Q11" i="113" s="1"/>
  <c r="P12" i="113"/>
  <c r="Q12" i="113" s="1"/>
  <c r="P13" i="113"/>
  <c r="Q13" i="113" s="1"/>
  <c r="P14" i="113"/>
  <c r="Q14" i="113" s="1"/>
  <c r="P15" i="113"/>
  <c r="Q15" i="113" s="1"/>
  <c r="P16" i="113"/>
  <c r="Q16" i="113" s="1"/>
  <c r="P17" i="113"/>
  <c r="Q17" i="113" s="1"/>
  <c r="P18" i="113"/>
  <c r="Q18" i="113" s="1"/>
  <c r="P19" i="113"/>
  <c r="Q19" i="113" s="1"/>
  <c r="P20" i="113"/>
  <c r="Q20" i="113" s="1"/>
  <c r="P21" i="113"/>
  <c r="Q21" i="113" s="1"/>
  <c r="P22" i="113"/>
  <c r="Q22" i="113" s="1"/>
  <c r="P23" i="113"/>
  <c r="Q23" i="113" s="1"/>
  <c r="P4" i="113"/>
  <c r="Q4" i="113" s="1"/>
  <c r="R24" i="113"/>
  <c r="I4" i="113"/>
  <c r="J4" i="113"/>
  <c r="I4" i="128" s="1"/>
  <c r="O4" i="128" s="1"/>
  <c r="L4" i="113"/>
  <c r="I5" i="113"/>
  <c r="J5" i="113"/>
  <c r="L5" i="113"/>
  <c r="I6" i="113"/>
  <c r="J6" i="113"/>
  <c r="L6" i="113"/>
  <c r="I7" i="113"/>
  <c r="H7" i="128" s="1"/>
  <c r="J7" i="113"/>
  <c r="I7" i="128" s="1"/>
  <c r="O7" i="128" s="1"/>
  <c r="L7" i="113"/>
  <c r="I8" i="113"/>
  <c r="J8" i="113"/>
  <c r="L8" i="113"/>
  <c r="I9" i="113"/>
  <c r="J9" i="113"/>
  <c r="L9" i="113"/>
  <c r="I10" i="113"/>
  <c r="H10" i="128" s="1"/>
  <c r="J10" i="113"/>
  <c r="L10" i="113"/>
  <c r="I11" i="113"/>
  <c r="J11" i="113"/>
  <c r="I11" i="128" s="1"/>
  <c r="L11" i="113"/>
  <c r="I12" i="113"/>
  <c r="J12" i="113"/>
  <c r="I12" i="128" s="1"/>
  <c r="O12" i="128" s="1"/>
  <c r="L12" i="113"/>
  <c r="I13" i="113"/>
  <c r="H13" i="128" s="1"/>
  <c r="J13" i="113"/>
  <c r="I13" i="128" s="1"/>
  <c r="O13" i="128" s="1"/>
  <c r="L13" i="113"/>
  <c r="I14" i="113"/>
  <c r="J14" i="113"/>
  <c r="L14" i="113"/>
  <c r="I15" i="113"/>
  <c r="H15" i="128" s="1"/>
  <c r="J15" i="113"/>
  <c r="I15" i="128" s="1"/>
  <c r="O15" i="128" s="1"/>
  <c r="L15" i="113"/>
  <c r="I16" i="113"/>
  <c r="J16" i="113"/>
  <c r="L16" i="113"/>
  <c r="I17" i="113"/>
  <c r="H17" i="128" s="1"/>
  <c r="J17" i="113"/>
  <c r="I17" i="128" s="1"/>
  <c r="O17" i="128" s="1"/>
  <c r="L17" i="113"/>
  <c r="I18" i="113"/>
  <c r="H18" i="128" s="1"/>
  <c r="J18" i="113"/>
  <c r="L18" i="113"/>
  <c r="I19" i="113"/>
  <c r="H19" i="128" s="1"/>
  <c r="J19" i="113"/>
  <c r="I19" i="128" s="1"/>
  <c r="O19" i="128" s="1"/>
  <c r="L19" i="113"/>
  <c r="I20" i="113"/>
  <c r="J20" i="113"/>
  <c r="I20" i="128" s="1"/>
  <c r="O20" i="128" s="1"/>
  <c r="L20" i="113"/>
  <c r="I21" i="113"/>
  <c r="H21" i="128" s="1"/>
  <c r="J21" i="113"/>
  <c r="I21" i="128" s="1"/>
  <c r="O21" i="128" s="1"/>
  <c r="L21" i="113"/>
  <c r="I22" i="113"/>
  <c r="H22" i="128" s="1"/>
  <c r="J22" i="113"/>
  <c r="L22" i="113"/>
  <c r="I23" i="113"/>
  <c r="H23" i="128" s="1"/>
  <c r="J23" i="113"/>
  <c r="I23" i="128" s="1"/>
  <c r="O23" i="128" s="1"/>
  <c r="L23" i="113"/>
  <c r="J24" i="145" l="1"/>
  <c r="I22" i="128"/>
  <c r="O22" i="128" s="1"/>
  <c r="I14" i="128"/>
  <c r="O14" i="128" s="1"/>
  <c r="I16" i="128"/>
  <c r="O16" i="128" s="1"/>
  <c r="I18" i="128"/>
  <c r="O18" i="128" s="1"/>
  <c r="H20" i="128"/>
  <c r="H12" i="128"/>
  <c r="I9" i="128"/>
  <c r="O9" i="128" s="1"/>
  <c r="H4" i="128"/>
  <c r="H9" i="128"/>
  <c r="I6" i="128"/>
  <c r="O6" i="128" s="1"/>
  <c r="H11" i="128"/>
  <c r="I8" i="128"/>
  <c r="O8" i="128" s="1"/>
  <c r="H14" i="128"/>
  <c r="H6" i="128"/>
  <c r="H16" i="128"/>
  <c r="H8" i="128"/>
  <c r="I5" i="128"/>
  <c r="O5" i="128" s="1"/>
  <c r="I10" i="128"/>
  <c r="O10" i="128" s="1"/>
  <c r="H5" i="128"/>
  <c r="L11" i="128"/>
  <c r="O11" i="128"/>
  <c r="L8" i="128"/>
  <c r="L23" i="128"/>
  <c r="L15" i="128"/>
  <c r="L7" i="128"/>
  <c r="G24" i="128"/>
  <c r="L17" i="128"/>
  <c r="L14" i="128"/>
  <c r="L16" i="128"/>
  <c r="L18" i="128"/>
  <c r="L13" i="128"/>
  <c r="M23" i="128"/>
  <c r="L22" i="128"/>
  <c r="L21" i="128"/>
  <c r="L19" i="128"/>
  <c r="L4" i="128"/>
  <c r="L20" i="128"/>
  <c r="L12" i="128"/>
  <c r="M20" i="128"/>
  <c r="L24" i="149"/>
  <c r="P24" i="149"/>
  <c r="Q24" i="149" s="1"/>
  <c r="I24" i="149"/>
  <c r="Q4" i="149"/>
  <c r="I24" i="148"/>
  <c r="L24" i="148"/>
  <c r="P24" i="148"/>
  <c r="Q24" i="148" s="1"/>
  <c r="Q4" i="148"/>
  <c r="I24" i="147"/>
  <c r="P24" i="147"/>
  <c r="Q24" i="147" s="1"/>
  <c r="L24" i="147"/>
  <c r="Q5" i="147"/>
  <c r="L24" i="146"/>
  <c r="I24" i="146"/>
  <c r="P24" i="146"/>
  <c r="Q24" i="146" s="1"/>
  <c r="Q4" i="146"/>
  <c r="P24" i="145"/>
  <c r="Q24" i="145" s="1"/>
  <c r="Q4" i="145"/>
  <c r="I24" i="145"/>
  <c r="L24" i="145"/>
  <c r="L24" i="144"/>
  <c r="I24" i="144"/>
  <c r="P24" i="144"/>
  <c r="Q24" i="144" s="1"/>
  <c r="Q7" i="144"/>
  <c r="K24" i="113"/>
  <c r="M24" i="113"/>
  <c r="N24" i="113"/>
  <c r="O24" i="113"/>
  <c r="N4" i="128"/>
  <c r="M32" i="128" a="1"/>
  <c r="H32" i="128" a="1"/>
  <c r="J30" i="128" a="1"/>
  <c r="K30" i="128" a="1"/>
  <c r="M32" i="128" l="1"/>
  <c r="N32" i="128" s="1"/>
  <c r="L5" i="128"/>
  <c r="H32" i="128"/>
  <c r="I32" i="128" s="1"/>
  <c r="L10" i="128"/>
  <c r="L6" i="128"/>
  <c r="L9" i="128"/>
  <c r="J30" i="128"/>
  <c r="J37" i="128" s="1"/>
  <c r="K30" i="128"/>
  <c r="K37" i="128" s="1"/>
  <c r="N24" i="128"/>
  <c r="J24" i="113" l="1"/>
  <c r="AJ24" i="113"/>
  <c r="AD24" i="113"/>
  <c r="M30" i="128" a="1"/>
  <c r="M30" i="128" l="1"/>
  <c r="M37" i="128" s="1"/>
  <c r="H25" i="113"/>
  <c r="H24" i="113"/>
  <c r="M14" i="128"/>
  <c r="M15" i="128"/>
  <c r="G30" i="128" a="1"/>
  <c r="G30" i="128" l="1"/>
  <c r="O30" i="128" s="1"/>
  <c r="L24" i="113"/>
  <c r="P24" i="113"/>
  <c r="Q24" i="113" s="1"/>
  <c r="I24" i="113"/>
  <c r="U24" i="113"/>
  <c r="H30" i="128" a="1"/>
  <c r="N30" i="128" l="1"/>
  <c r="G37" i="128"/>
  <c r="O37" i="128" s="1"/>
  <c r="L30" i="128"/>
  <c r="H30" i="128"/>
  <c r="H37" i="128" s="1"/>
  <c r="S24" i="113"/>
  <c r="T24" i="113"/>
  <c r="V24" i="113"/>
  <c r="W24" i="113"/>
  <c r="X24" i="113"/>
  <c r="Y24" i="113"/>
  <c r="Z24" i="113"/>
  <c r="AA24" i="113"/>
  <c r="AB24" i="113"/>
  <c r="AC24" i="113"/>
  <c r="I30" i="128" l="1"/>
  <c r="I37" i="128"/>
  <c r="L37" i="128"/>
  <c r="N37" i="128"/>
  <c r="M8" i="128"/>
  <c r="M10" i="128"/>
  <c r="M11" i="128"/>
  <c r="M5" i="128"/>
  <c r="M6" i="128"/>
  <c r="M9" i="128" l="1"/>
  <c r="M4" i="128" l="1"/>
  <c r="M12" i="128"/>
  <c r="F26" i="128"/>
  <c r="M7" i="128" l="1"/>
  <c r="M13" i="128"/>
  <c r="F28" i="128"/>
  <c r="F27" i="128"/>
  <c r="M24" i="128" l="1"/>
  <c r="O24" i="12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R1" authorId="0" shapeId="0" xr:uid="{178FEDD8-92F8-41A4-A4F4-198737370E90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APÓS ASSINATURA (OS/EMPENHO) ATIVAR NO SICON.</t>
        </r>
      </text>
    </comment>
    <comment ref="R3" authorId="0" shapeId="0" xr:uid="{EBFBEF85-30BF-4794-BB54-8611A41C771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DATA DA EMISSÃO DA 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R1" authorId="0" shapeId="0" xr:uid="{8CDED196-BA9F-4F8A-914A-87B9BC636D1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APÓS ASSINATURA (OS/EMPENHO) ATIVAR NO SICON.</t>
        </r>
      </text>
    </comment>
    <comment ref="R3" authorId="0" shapeId="0" xr:uid="{E7D6EC06-1995-4E8F-99E6-4B72716240E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DATA DA EMISSÃO DA OS.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R1" authorId="0" shapeId="0" xr:uid="{70C261C7-F8E0-45C8-B46F-B6A18B7CA53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APÓS ASSINATURA (OS/EMPENHO) ATIVAR NO SICON.</t>
        </r>
      </text>
    </comment>
    <comment ref="R3" authorId="0" shapeId="0" xr:uid="{22C3E2D6-5F11-42D1-8497-72F113C0BF69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DATA DA EMISSÃO DA OS.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R1" authorId="0" shapeId="0" xr:uid="{BF82324C-D58C-42EA-A967-1BD2F86CE8E1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APÓS ASSINATURA (OS/EMPENHO) ATIVAR NO SICON.</t>
        </r>
      </text>
    </comment>
    <comment ref="R3" authorId="0" shapeId="0" xr:uid="{BAB25812-1790-489C-849B-22837A47500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DATA DA EMISSÃO DA OS.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R1" authorId="0" shapeId="0" xr:uid="{7578B18A-DA6A-4417-AB1D-E0B25C45DC24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APÓS ASSINATURA (OS/EMPENHO) ATIVAR NO SICON.</t>
        </r>
      </text>
    </comment>
    <comment ref="R3" authorId="0" shapeId="0" xr:uid="{F46B828D-1C6E-43DE-8B20-45EE18868191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DATA DA EMISSÃO DA OS.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R1" authorId="0" shapeId="0" xr:uid="{06E55B58-0FA4-4327-BC9C-3A5D2713CE5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APÓS ASSINATURA (OS/EMPENHO) ATIVAR NO SICON.</t>
        </r>
      </text>
    </comment>
    <comment ref="R3" authorId="0" shapeId="0" xr:uid="{40030C65-D439-42C7-8940-FD91B1ACCE5E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OBS: DATA DA EMISSÃO DA OS.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<sst xmlns="http://schemas.openxmlformats.org/spreadsheetml/2006/main" count="1116" uniqueCount="126">
  <si>
    <t>Saldo / Automático</t>
  </si>
  <si>
    <t>...../...../......</t>
  </si>
  <si>
    <t>ALERTA</t>
  </si>
  <si>
    <t>Unidade</t>
  </si>
  <si>
    <t>SALDO</t>
  </si>
  <si>
    <t>Qtde Registrada</t>
  </si>
  <si>
    <t>Kg</t>
  </si>
  <si>
    <t>339039.28</t>
  </si>
  <si>
    <t xml:space="preserve">Item </t>
  </si>
  <si>
    <t>Empresa</t>
  </si>
  <si>
    <t>Detalhamento</t>
  </si>
  <si>
    <t>Coleta</t>
  </si>
  <si>
    <t>Litro</t>
  </si>
  <si>
    <t>Lote</t>
  </si>
  <si>
    <t>Descrição</t>
  </si>
  <si>
    <t>OBS:</t>
  </si>
  <si>
    <t>Prazo de Pagamento: 30 dias</t>
  </si>
  <si>
    <t xml:space="preserve">Preço UNITÁRIO </t>
  </si>
  <si>
    <t xml:space="preserve">Unidade </t>
  </si>
  <si>
    <t>M³</t>
  </si>
  <si>
    <t>Preço UNITÁRIO</t>
  </si>
  <si>
    <t>Qtde Utilizada Ata</t>
  </si>
  <si>
    <t>Qtde Utilizada Total</t>
  </si>
  <si>
    <t>Quantidade disponível para aditivar</t>
  </si>
  <si>
    <t>Qtde Aditivada</t>
  </si>
  <si>
    <t xml:space="preserve">Total Registrado </t>
  </si>
  <si>
    <t>Valor Total Aditivado</t>
  </si>
  <si>
    <t>QTDADE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</si>
  <si>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</si>
  <si>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</si>
  <si>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</si>
  <si>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</si>
  <si>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</si>
  <si>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Quantidade Aditivos Recebidos</t>
  </si>
  <si>
    <t>Quantidade Aditivos Cedidos</t>
  </si>
  <si>
    <t>OS nº  xxxx/2025 Qtde. DT</t>
  </si>
  <si>
    <t>Centro</t>
  </si>
  <si>
    <t>Total Registrado</t>
  </si>
  <si>
    <t>Total Gasto da Ata</t>
  </si>
  <si>
    <t>% Gasto da Ata</t>
  </si>
  <si>
    <t>Total Aditivado</t>
  </si>
  <si>
    <t>% Aditivado</t>
  </si>
  <si>
    <t>Total Gasto Com Aditivo</t>
  </si>
  <si>
    <t>% Gasto com Aditivos</t>
  </si>
  <si>
    <t>Total Registado + Aditivo</t>
  </si>
  <si>
    <t>TOTAL</t>
  </si>
  <si>
    <t>REITORIA</t>
  </si>
  <si>
    <t>Total Cedência Recebida</t>
  </si>
  <si>
    <r>
      <rPr>
        <b/>
        <sz val="11"/>
        <rFont val="Calibri"/>
        <family val="2"/>
        <scheme val="minor"/>
      </rPr>
      <t>PE 1701/2025 SRP</t>
    </r>
    <r>
      <rPr>
        <sz val="11"/>
        <rFont val="Calibri"/>
        <family val="2"/>
        <scheme val="minor"/>
      </rPr>
      <t xml:space="preserve"> (SGPE DE ORIGEM: 16798/2025 )</t>
    </r>
  </si>
  <si>
    <r>
      <rPr>
        <b/>
        <sz val="11"/>
        <rFont val="Calibri"/>
        <family val="2"/>
        <scheme val="minor"/>
      </rPr>
      <t>OBJETO:</t>
    </r>
    <r>
      <rPr>
        <sz val="11"/>
        <rFont val="Calibri"/>
        <family val="2"/>
        <scheme val="minor"/>
      </rPr>
      <t xml:space="preserve"> CONTRATAÇÃO DE EMPRESA ESPECIALIZADA PARA A PRESTAÇÃO DE SERVIÇOS DE COLETA, TRANSPORTE, TRATAMENTO E DESTINAÇÃO FINAL DE RESÍDUOS DA CONSTRUÇÃO CIVIL, RESÍDUOS QUÍMICOS, LABORATORIAIS, HOSPITALARES, LÂMPADAS E RESÍDUOS DE ANIMAIS DE EXPERIMENTAÇÃO (FEZES, URINA E CARCAÇAS), PARA O CAMPUS I, PARA O CENTRO DE EDUCAÇÃO SUPERIOR DA REGIÃO SUL – CERES E PARA O CENTRO DE EDUCAÇÃO SUPERIOR DA FOZ DO ITAJAÍ – CESFI DA UDESC</t>
    </r>
  </si>
  <si>
    <t>Prazo de execução: 10 dias</t>
  </si>
  <si>
    <r>
      <t xml:space="preserve">Locação de caçamba estacionária para recolher </t>
    </r>
    <r>
      <rPr>
        <b/>
        <sz val="11"/>
        <rFont val="Calibri"/>
        <family val="2"/>
      </rPr>
      <t>resíduos da construção civil (Classe A</t>
    </r>
    <r>
      <rPr>
        <sz val="11"/>
        <rFont val="Calibri"/>
        <family val="2"/>
      </rPr>
      <t xml:space="preserve">): tijolos, blocos, telhas, argamassa, concreto, areia e pedra. Capacidade da caçamba: 5m³. Incluindo a coleta, o transporte e a destinação final. CAMPUS I e CEFID - </t>
    </r>
    <r>
      <rPr>
        <b/>
        <sz val="11"/>
        <rFont val="Calibri"/>
        <family val="2"/>
      </rPr>
      <t>Florianópolis/SC</t>
    </r>
  </si>
  <si>
    <r>
      <t xml:space="preserve">Locação de caçamba estacionária para recolher </t>
    </r>
    <r>
      <rPr>
        <b/>
        <sz val="11"/>
        <rFont val="Calibri"/>
        <family val="2"/>
      </rPr>
      <t>resíduos da construção civil (Classe B)</t>
    </r>
    <r>
      <rPr>
        <sz val="11"/>
        <rFont val="Calibri"/>
        <family val="2"/>
      </rPr>
      <t>:</t>
    </r>
    <r>
      <rPr>
        <b/>
        <sz val="11"/>
        <rFont val="Calibri"/>
        <family val="2"/>
      </rPr>
      <t xml:space="preserve"> plásticos, papéis, papelões, metais, vidros, </t>
    </r>
    <r>
      <rPr>
        <b/>
        <u/>
        <sz val="11"/>
        <rFont val="Calibri"/>
        <family val="2"/>
      </rPr>
      <t>madeiras de obra</t>
    </r>
    <r>
      <rPr>
        <b/>
        <sz val="11"/>
        <rFont val="Calibri"/>
        <family val="2"/>
      </rPr>
      <t xml:space="preserve"> (exceto MDF, MDP e compensados), entre outros materiais recicláveis ou reutilizáveis</t>
    </r>
    <r>
      <rPr>
        <sz val="11"/>
        <rFont val="Calibri"/>
        <family val="2"/>
      </rPr>
      <t xml:space="preserve">. Capacidade da caçamba: 5m³. Incluindo a coleta, o transporte e a destinação final. CAMPUS I e CEFID - </t>
    </r>
    <r>
      <rPr>
        <b/>
        <sz val="11"/>
        <rFont val="Calibri"/>
        <family val="2"/>
      </rPr>
      <t>Florianópolis/SC</t>
    </r>
  </si>
  <si>
    <r>
      <t xml:space="preserve">Locação de caçamba estacionária para recolher </t>
    </r>
    <r>
      <rPr>
        <b/>
        <sz val="11"/>
        <rFont val="Calibri"/>
        <family val="2"/>
      </rPr>
      <t>resíduos da construção civil (Classe C)</t>
    </r>
    <r>
      <rPr>
        <sz val="11"/>
        <rFont val="Calibri"/>
        <family val="2"/>
      </rPr>
      <t>:</t>
    </r>
    <r>
      <rPr>
        <b/>
        <sz val="11"/>
        <rFont val="Calibri"/>
        <family val="2"/>
      </rPr>
      <t xml:space="preserve"> MDF, MDP e compensados</t>
    </r>
    <r>
      <rPr>
        <sz val="11"/>
        <rFont val="Calibri"/>
        <family val="2"/>
      </rPr>
      <t xml:space="preserve">. Capacidade da caçamba: 5m³. Incluindo a coleta, o transporte e a destinação final. CAMPUS I e CEFID - </t>
    </r>
    <r>
      <rPr>
        <b/>
        <sz val="11"/>
        <rFont val="Calibri"/>
        <family val="2"/>
      </rPr>
      <t>Florianópolis/SC</t>
    </r>
  </si>
  <si>
    <r>
      <t xml:space="preserve">Locação de caçamba estacionária para recolher </t>
    </r>
    <r>
      <rPr>
        <b/>
        <sz val="11"/>
        <rFont val="Calibri"/>
        <family val="2"/>
      </rPr>
      <t>resíduos da construção civil (Classe C)</t>
    </r>
    <r>
      <rPr>
        <sz val="11"/>
        <rFont val="Calibri"/>
        <family val="2"/>
      </rPr>
      <t xml:space="preserve">: </t>
    </r>
    <r>
      <rPr>
        <b/>
        <sz val="11"/>
        <rFont val="Calibri"/>
        <family val="2"/>
      </rPr>
      <t>Gesso, carpete, lã de vidro de isolamento acústico, forro mineral, entre outros que não possam ser reciclados ou recuperados</t>
    </r>
    <r>
      <rPr>
        <sz val="11"/>
        <rFont val="Calibri"/>
        <family val="2"/>
      </rPr>
      <t xml:space="preserve">. Capacidade da caçamba: 5m³. Incluindo a coleta, o transporte e a destinação final. CAMPUS I e CEFID - </t>
    </r>
    <r>
      <rPr>
        <b/>
        <sz val="11"/>
        <rFont val="Calibri"/>
        <family val="2"/>
      </rPr>
      <t>Florianópolis/SC</t>
    </r>
  </si>
  <si>
    <r>
      <t xml:space="preserve">Locação de caçamba estacionária para recolher </t>
    </r>
    <r>
      <rPr>
        <b/>
        <sz val="11"/>
        <rFont val="Calibri"/>
        <family val="2"/>
      </rPr>
      <t>resíduos da construção civil (Classe A)</t>
    </r>
    <r>
      <rPr>
        <sz val="11"/>
        <rFont val="Calibri"/>
        <family val="2"/>
      </rPr>
      <t xml:space="preserve">: tijolos, blocos, telhas, argamassa, concreto, areia e pedra. Capacidade da caçamba: 5m³. Incluindo a coleta, o transporte e a destinação final. </t>
    </r>
    <r>
      <rPr>
        <b/>
        <sz val="11"/>
        <rFont val="Calibri"/>
        <family val="2"/>
      </rPr>
      <t>Laguna/SC</t>
    </r>
  </si>
  <si>
    <r>
      <t xml:space="preserve">Locação de caçamba estacionária para recolher </t>
    </r>
    <r>
      <rPr>
        <b/>
        <sz val="11"/>
        <rFont val="Calibri"/>
        <family val="2"/>
      </rPr>
      <t>resíduos da construção civil (Classe B)</t>
    </r>
    <r>
      <rPr>
        <sz val="11"/>
        <rFont val="Calibri"/>
        <family val="2"/>
      </rPr>
      <t>:</t>
    </r>
    <r>
      <rPr>
        <b/>
        <sz val="11"/>
        <rFont val="Calibri"/>
        <family val="2"/>
      </rPr>
      <t xml:space="preserve"> plásticos, papéis, papelões, metais, vidros,</t>
    </r>
    <r>
      <rPr>
        <b/>
        <u/>
        <sz val="11"/>
        <rFont val="Calibri"/>
        <family val="2"/>
      </rPr>
      <t xml:space="preserve"> madeiras de obra</t>
    </r>
    <r>
      <rPr>
        <b/>
        <sz val="11"/>
        <rFont val="Calibri"/>
        <family val="2"/>
      </rPr>
      <t xml:space="preserve"> (exceto MDF, MDP e compensados), entre outros materiais recicláveis ou reutilizáveis</t>
    </r>
    <r>
      <rPr>
        <sz val="11"/>
        <rFont val="Calibri"/>
        <family val="2"/>
      </rPr>
      <t xml:space="preserve">. Capacidade da caçamba: 5m³. Incluindo a coleta, o transporte e a destinação final. </t>
    </r>
    <r>
      <rPr>
        <b/>
        <sz val="11"/>
        <rFont val="Calibri"/>
        <family val="2"/>
      </rPr>
      <t>Laguna/SC</t>
    </r>
  </si>
  <si>
    <r>
      <t xml:space="preserve">Locação de caçamba estacionária para recolher </t>
    </r>
    <r>
      <rPr>
        <b/>
        <sz val="11"/>
        <rFont val="Calibri"/>
        <family val="2"/>
      </rPr>
      <t>resíduos da construção civil (Classe C)</t>
    </r>
    <r>
      <rPr>
        <sz val="11"/>
        <rFont val="Calibri"/>
        <family val="2"/>
      </rPr>
      <t xml:space="preserve">: </t>
    </r>
    <r>
      <rPr>
        <b/>
        <sz val="11"/>
        <rFont val="Calibri"/>
        <family val="2"/>
      </rPr>
      <t>MDF, MDP e compensados.</t>
    </r>
    <r>
      <rPr>
        <sz val="11"/>
        <rFont val="Calibri"/>
        <family val="2"/>
      </rPr>
      <t xml:space="preserve"> Capacidade da caçamba: 5m³. Incluindo a coleta, o transporte e a destinação final. </t>
    </r>
    <r>
      <rPr>
        <b/>
        <sz val="11"/>
        <rFont val="Calibri"/>
        <family val="2"/>
      </rPr>
      <t>Laguna/SC</t>
    </r>
  </si>
  <si>
    <r>
      <t xml:space="preserve">Locação de caçamba estacionária para recolher </t>
    </r>
    <r>
      <rPr>
        <b/>
        <sz val="11"/>
        <rFont val="Calibri"/>
        <family val="2"/>
      </rPr>
      <t>resíduos da construção civil (Classe C): Gesso, carpete, lã de vidro de isolamento acústico, forro mineral, entre outros que não possam ser reciclados ou recuperados.</t>
    </r>
    <r>
      <rPr>
        <sz val="11"/>
        <rFont val="Calibri"/>
        <family val="2"/>
      </rPr>
      <t xml:space="preserve"> Capacidade da caçamba: 5m³. Incluindo a coleta, o transporte e a destinação final. </t>
    </r>
    <r>
      <rPr>
        <b/>
        <sz val="11"/>
        <rFont val="Calibri"/>
        <family val="2"/>
      </rPr>
      <t>Laguna/SC</t>
    </r>
  </si>
  <si>
    <r>
      <t xml:space="preserve">Coleta, transporte e tratamento de </t>
    </r>
    <r>
      <rPr>
        <b/>
        <sz val="11"/>
        <rFont val="Calibri"/>
        <family val="2"/>
      </rPr>
      <t>lâmpadas fluorescentes e LED</t>
    </r>
    <r>
      <rPr>
        <sz val="11"/>
        <rFont val="Calibri"/>
        <family val="2"/>
      </rPr>
      <t xml:space="preserve">. CAMPUS i, CEFID e CERES - </t>
    </r>
    <r>
      <rPr>
        <b/>
        <sz val="11"/>
        <rFont val="Calibri"/>
        <family val="2"/>
      </rPr>
      <t>Florianópolis/SC e Laguna/SC</t>
    </r>
  </si>
  <si>
    <t>Destinação final de lâmpadas fluorescentes e LED. Florianópolis/SC e Laguna</t>
  </si>
  <si>
    <r>
      <t xml:space="preserve">Locação de caçamba com tampa, para recolher </t>
    </r>
    <r>
      <rPr>
        <b/>
        <sz val="11"/>
        <rFont val="Calibri"/>
        <family val="2"/>
      </rPr>
      <t>resíduos sólidos - Classe IIA - Rejeitos</t>
    </r>
    <r>
      <rPr>
        <sz val="11"/>
        <rFont val="Calibri"/>
        <family val="2"/>
      </rPr>
      <t xml:space="preserve">. Capacidade da caçamba em metros cúbicos. Incluindo coleta, transporte e destinação final. </t>
    </r>
    <r>
      <rPr>
        <b/>
        <sz val="11"/>
        <rFont val="Calibri"/>
        <family val="2"/>
      </rPr>
      <t>Coleta 3x por semana</t>
    </r>
    <r>
      <rPr>
        <sz val="11"/>
        <rFont val="Calibri"/>
        <family val="2"/>
      </rPr>
      <t xml:space="preserve">. Será calculado o valor por caçamba ao final ao vencedor. </t>
    </r>
    <r>
      <rPr>
        <b/>
        <sz val="11"/>
        <rFont val="Calibri"/>
        <family val="2"/>
      </rPr>
      <t>Florianópolis/SC</t>
    </r>
  </si>
  <si>
    <r>
      <t xml:space="preserve">Coleta e transporte de </t>
    </r>
    <r>
      <rPr>
        <b/>
        <sz val="11"/>
        <rFont val="Calibri"/>
        <family val="2"/>
      </rPr>
      <t>produtos químicos. - Balneário Camboriú/SC</t>
    </r>
  </si>
  <si>
    <r>
      <t xml:space="preserve">Destinação final de </t>
    </r>
    <r>
      <rPr>
        <b/>
        <sz val="11"/>
        <rFont val="Calibri"/>
        <family val="2"/>
      </rPr>
      <t>produtos químicos. CESFI - Balneário Camboriú/SC</t>
    </r>
  </si>
  <si>
    <r>
      <t xml:space="preserve">Coleta e transporte de </t>
    </r>
    <r>
      <rPr>
        <b/>
        <sz val="11"/>
        <rFont val="Calibri"/>
        <family val="2"/>
      </rPr>
      <t>produtos químicos. Laguna/SC</t>
    </r>
  </si>
  <si>
    <r>
      <t>Destinação final de</t>
    </r>
    <r>
      <rPr>
        <b/>
        <sz val="11"/>
        <rFont val="Calibri"/>
        <family val="2"/>
      </rPr>
      <t xml:space="preserve"> produtos químicos. Laguna/SC</t>
    </r>
  </si>
  <si>
    <r>
      <t xml:space="preserve">Coleta e transporte de </t>
    </r>
    <r>
      <rPr>
        <b/>
        <sz val="11"/>
        <rFont val="Calibri"/>
        <family val="2"/>
      </rPr>
      <t>resíduo hospitalar</t>
    </r>
    <r>
      <rPr>
        <sz val="11"/>
        <rFont val="Calibri"/>
        <family val="2"/>
      </rPr>
      <t xml:space="preserve"> (materiais biológicos, contaminantes e perfuro cortantes).</t>
    </r>
    <r>
      <rPr>
        <b/>
        <sz val="11"/>
        <rFont val="Calibri"/>
        <family val="2"/>
      </rPr>
      <t xml:space="preserve"> Florianópolis/SC</t>
    </r>
  </si>
  <si>
    <r>
      <t xml:space="preserve">Destinação final de </t>
    </r>
    <r>
      <rPr>
        <b/>
        <sz val="11"/>
        <rFont val="Calibri"/>
        <family val="2"/>
      </rPr>
      <t>resíduo hospitalar</t>
    </r>
    <r>
      <rPr>
        <sz val="11"/>
        <rFont val="Calibri"/>
        <family val="2"/>
      </rPr>
      <t xml:space="preserve">. </t>
    </r>
    <r>
      <rPr>
        <b/>
        <sz val="11"/>
        <rFont val="Calibri"/>
        <family val="2"/>
      </rPr>
      <t>Florianópolis/SC</t>
    </r>
  </si>
  <si>
    <r>
      <t xml:space="preserve">Coleta e transporte de </t>
    </r>
    <r>
      <rPr>
        <b/>
        <sz val="11"/>
        <rFont val="Calibri"/>
        <family val="2"/>
      </rPr>
      <t>resíduo hospitalar</t>
    </r>
    <r>
      <rPr>
        <sz val="11"/>
        <rFont val="Calibri"/>
        <family val="2"/>
      </rPr>
      <t xml:space="preserve"> (materiais biológicos, contaminantes e perfuro cortantes). </t>
    </r>
    <r>
      <rPr>
        <b/>
        <sz val="11"/>
        <rFont val="Calibri"/>
        <family val="2"/>
      </rPr>
      <t>Laguna/SC</t>
    </r>
  </si>
  <si>
    <r>
      <t xml:space="preserve">Destinação final de </t>
    </r>
    <r>
      <rPr>
        <b/>
        <sz val="11"/>
        <rFont val="Calibri"/>
        <family val="2"/>
      </rPr>
      <t>resíduo hospitalar. Laguna/SC</t>
    </r>
  </si>
  <si>
    <r>
      <t xml:space="preserve">Coleta, transporte, tratamento e destino final de </t>
    </r>
    <r>
      <rPr>
        <b/>
        <sz val="11"/>
        <rFont val="Calibri"/>
        <family val="2"/>
      </rPr>
      <t>resíduos biológicos – Grupo A1 – resíduos de animais de experimentação</t>
    </r>
    <r>
      <rPr>
        <sz val="11"/>
        <rFont val="Calibri"/>
        <family val="2"/>
      </rPr>
      <t>, tais como fezes, urina e carcaças de roedores. (até 2 sacos de resíduos de fezes e urina e 1 saco de carcaça por coleta). Coletas com sacos de até 30 litros. Florianópolis/SC</t>
    </r>
  </si>
  <si>
    <t>Caçamba</t>
  </si>
  <si>
    <t>BROOKS AMBIENTAL EIRELI - CNPJ 03.938.048/0001-33</t>
  </si>
  <si>
    <t>GETECMA - GESTÃO E TECNOLOGIA EM MEIO AMBIENTE LTDA - EPP - CNPJ 10.353.830/0001-56</t>
  </si>
  <si>
    <t>ECOEFICIENCIA SOLUCOES AMBIENTAIS LTDA - CNPJ 05.608.332/0001-77</t>
  </si>
  <si>
    <t>SERVIOESTE SERVICOS E TRANSPORTE LTDA - CNPJ 85.363.059/0001-05</t>
  </si>
  <si>
    <r>
      <t xml:space="preserve">VIGÊNCIA DA ATA: 08/12/2025 </t>
    </r>
    <r>
      <rPr>
        <b/>
        <sz val="11"/>
        <rFont val="Calibri"/>
        <family val="2"/>
        <scheme val="minor"/>
      </rPr>
      <t>até 08/12/2026</t>
    </r>
  </si>
  <si>
    <r>
      <t xml:space="preserve">CENTRO PARTICIPANTE: </t>
    </r>
    <r>
      <rPr>
        <b/>
        <sz val="11"/>
        <rFont val="Calibri"/>
        <family val="2"/>
        <scheme val="minor"/>
      </rPr>
      <t>REITORIA/SEMS</t>
    </r>
  </si>
  <si>
    <r>
      <t xml:space="preserve">CENTRO PARTICIPANTE: </t>
    </r>
    <r>
      <rPr>
        <b/>
        <sz val="11"/>
        <rFont val="Calibri"/>
        <family val="2"/>
        <scheme val="minor"/>
      </rPr>
      <t>FAED</t>
    </r>
  </si>
  <si>
    <r>
      <t xml:space="preserve">CENTRO PARTICIPANTE: </t>
    </r>
    <r>
      <rPr>
        <b/>
        <sz val="11"/>
        <rFont val="Calibri"/>
        <family val="2"/>
        <scheme val="minor"/>
      </rPr>
      <t>CEART</t>
    </r>
  </si>
  <si>
    <r>
      <t xml:space="preserve">CENTRO PARTICIPANTE: </t>
    </r>
    <r>
      <rPr>
        <b/>
        <sz val="11"/>
        <rFont val="Calibri"/>
        <family val="2"/>
        <scheme val="minor"/>
      </rPr>
      <t>CEFID</t>
    </r>
  </si>
  <si>
    <r>
      <t xml:space="preserve">CENTRO PARTICIPANTE: </t>
    </r>
    <r>
      <rPr>
        <b/>
        <sz val="11"/>
        <rFont val="Calibri"/>
        <family val="2"/>
        <scheme val="minor"/>
      </rPr>
      <t>CERES</t>
    </r>
  </si>
  <si>
    <r>
      <t xml:space="preserve">CENTRO PARTICIPANTE: </t>
    </r>
    <r>
      <rPr>
        <b/>
        <sz val="11"/>
        <rFont val="Calibri"/>
        <family val="2"/>
        <scheme val="minor"/>
      </rPr>
      <t>CESFI</t>
    </r>
  </si>
  <si>
    <r>
      <t xml:space="preserve">CENTRO PARTICIPANTE: </t>
    </r>
    <r>
      <rPr>
        <b/>
        <sz val="11"/>
        <rFont val="Calibri"/>
        <family val="2"/>
        <scheme val="minor"/>
      </rPr>
      <t>ESAG</t>
    </r>
  </si>
  <si>
    <t>CONTROLE DO GESTOR</t>
  </si>
  <si>
    <t>PE 1701/2025 SRP (SGPE DE ORIGEM: 16798/2025 )</t>
  </si>
  <si>
    <t>OBJETO: CONTRATAÇÃO DE EMPRESA ESPECIALIZADA PARA A PRESTAÇÃO DE SERVIÇOS DE COLETA, TRANSPORTE, TRATAMENTO E DESTINAÇÃO FINAL DE RESÍDUOS DA CONSTRUÇÃO CIVIL, RESÍDUOS QUÍMICOS, LABORATORIAIS, HOSPITALARES, LÂMPADAS E RESÍDUOS DE ANIMAIS DE EXPERIMENTAÇÃO (FEZES, URINA E CARCAÇAS), PARA O CAMPUS I, PARA O CENTRO DE EDUCAÇÃO SUPERIOR DA REGIÃO SUL – CERES E PARA O CENTRO DE EDUCAÇÃO SUPERIOR DA FOZ DO ITAJAÍ – CESFI DA UDESC</t>
  </si>
  <si>
    <t>FAED</t>
  </si>
  <si>
    <t>CEART</t>
  </si>
  <si>
    <t>CEFID</t>
  </si>
  <si>
    <t>CERES</t>
  </si>
  <si>
    <t>CESFI</t>
  </si>
  <si>
    <t>ESAG</t>
  </si>
  <si>
    <r>
      <t xml:space="preserve"> </t>
    </r>
    <r>
      <rPr>
        <u/>
        <sz val="14"/>
        <rFont val="Calibri"/>
        <family val="2"/>
        <scheme val="minor"/>
      </rPr>
      <t>Quantidade cedida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por Solicitação</t>
    </r>
  </si>
  <si>
    <t>ÓRGÃO A</t>
  </si>
  <si>
    <t>ÓRGÃO B</t>
  </si>
  <si>
    <t>ÓRGÃO C</t>
  </si>
  <si>
    <t>ÓRGÃO D</t>
  </si>
  <si>
    <t>PREÇOS</t>
  </si>
  <si>
    <t>INSERIR ÓRGÃO</t>
  </si>
  <si>
    <t>Item</t>
  </si>
  <si>
    <r>
      <rPr>
        <b/>
        <sz val="11"/>
        <rFont val="Calibri"/>
        <family val="2"/>
        <scheme val="minor"/>
      </rPr>
      <t>Qtde Registrada</t>
    </r>
    <r>
      <rPr>
        <sz val="11"/>
        <rFont val="Calibri"/>
        <family val="2"/>
        <scheme val="minor"/>
      </rPr>
      <t xml:space="preserve"> UDESC</t>
    </r>
  </si>
  <si>
    <t xml:space="preserve">Passível de Carona </t>
  </si>
  <si>
    <t xml:space="preserve">Quantidade utilizada Carona </t>
  </si>
  <si>
    <t xml:space="preserve">Saldo RESTANTE para CARONA </t>
  </si>
  <si>
    <t>Quantidade Aditivada</t>
  </si>
  <si>
    <t xml:space="preserve">Quantidade TOTAL Carona </t>
  </si>
  <si>
    <t xml:space="preserve">Valor Unitário </t>
  </si>
  <si>
    <t>SGPe (ÓRGÃO) XXX/2025 - [Ofício XX/2025]</t>
  </si>
  <si>
    <t xml:space="preserve">Valor Total da Ata </t>
  </si>
  <si>
    <t>Valor cedido para carona</t>
  </si>
  <si>
    <t>% cedido para carona</t>
  </si>
  <si>
    <t>Resumo Atualizado em 09/12/2025</t>
  </si>
  <si>
    <r>
      <rPr>
        <u/>
        <sz val="13"/>
        <rFont val="Calibri"/>
        <family val="2"/>
        <scheme val="minor"/>
      </rPr>
      <t>USO EXCLUSIVO DO GESTOR</t>
    </r>
    <r>
      <rPr>
        <sz val="13"/>
        <rFont val="Calibri"/>
        <family val="2"/>
        <scheme val="minor"/>
      </rPr>
      <t xml:space="preserve"> - '</t>
    </r>
    <r>
      <rPr>
        <b/>
        <sz val="13"/>
        <rFont val="Calibri"/>
        <family val="2"/>
        <scheme val="minor"/>
      </rPr>
      <t>REGISTRO DE CARONA PARA OUTROS ÓRGÃOS:</t>
    </r>
    <r>
      <rPr>
        <sz val="13"/>
        <rFont val="Calibri"/>
        <family val="2"/>
        <scheme val="minor"/>
      </rPr>
      <t xml:space="preserve">  (</t>
    </r>
    <r>
      <rPr>
        <sz val="13"/>
        <color rgb="FFC00000"/>
        <rFont val="Calibri"/>
        <family val="2"/>
        <scheme val="minor"/>
      </rPr>
      <t>ATENÇÃO</t>
    </r>
    <r>
      <rPr>
        <sz val="13"/>
        <rFont val="Calibri"/>
        <family val="2"/>
        <scheme val="minor"/>
      </rPr>
      <t xml:space="preserve">: Itens com só </t>
    </r>
    <r>
      <rPr>
        <sz val="13"/>
        <color rgb="FFC00000"/>
        <rFont val="Calibri"/>
        <family val="2"/>
        <scheme val="minor"/>
      </rPr>
      <t>01 unidade</t>
    </r>
    <r>
      <rPr>
        <sz val="13"/>
        <rFont val="Calibri"/>
        <family val="2"/>
        <scheme val="minor"/>
      </rPr>
      <t xml:space="preserve"> registrada -</t>
    </r>
    <r>
      <rPr>
        <sz val="13"/>
        <color rgb="FFFF0000"/>
        <rFont val="Calibri"/>
        <family val="2"/>
        <scheme val="minor"/>
      </rPr>
      <t xml:space="preserve"> </t>
    </r>
    <r>
      <rPr>
        <sz val="13"/>
        <color rgb="FFC00000"/>
        <rFont val="Calibri"/>
        <family val="2"/>
        <scheme val="minor"/>
      </rPr>
      <t>INDISPONÍVEIS</t>
    </r>
    <r>
      <rPr>
        <sz val="13"/>
        <color rgb="FFFF0000"/>
        <rFont val="Calibri"/>
        <family val="2"/>
        <scheme val="minor"/>
      </rPr>
      <t xml:space="preserve"> </t>
    </r>
    <r>
      <rPr>
        <sz val="13"/>
        <rFont val="Calibri"/>
        <family val="2"/>
        <scheme val="minor"/>
      </rPr>
      <t>PARA CARONA!)</t>
    </r>
  </si>
  <si>
    <r>
      <t xml:space="preserve">VIGÊNCIA DA ATA: 08/12/2025 </t>
    </r>
    <r>
      <rPr>
        <b/>
        <sz val="12"/>
        <rFont val="Calibri"/>
        <family val="2"/>
        <scheme val="minor"/>
      </rPr>
      <t>até 08/12/2026</t>
    </r>
  </si>
  <si>
    <r>
      <t>VIGÊNCIA DA ATA: 08/12/2025</t>
    </r>
    <r>
      <rPr>
        <u/>
        <sz val="13"/>
        <rFont val="Calibri"/>
        <family val="2"/>
        <scheme val="minor"/>
      </rPr>
      <t xml:space="preserve"> até 08/12/2026</t>
    </r>
  </si>
  <si>
    <t>Valor Total Utilizado (com aditivo)</t>
  </si>
  <si>
    <t>OS nº 75/2026 Qtde. DT</t>
  </si>
  <si>
    <t>OS nº  xxxx/2026 Qtde. DT</t>
  </si>
  <si>
    <t>OS nº 93/2026 Qtde. DT</t>
  </si>
  <si>
    <t>OS nº  652/2026 Qtde. DT</t>
  </si>
  <si>
    <t>OS nº  720/2026 Qtde. DT</t>
  </si>
  <si>
    <t>OS nº  1069/2026 Qtde. DT</t>
  </si>
  <si>
    <t>OS nº 254/2026 BOOKS AMBIENTAL SGPE 6589/2026</t>
  </si>
  <si>
    <t>777/2026 BOOKS AMBIENTAL SGPE 6589/202</t>
  </si>
  <si>
    <t>Atualizado em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</si>
</sst>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* #,##0.00\ &quot;€&quot;_-;\-* #,##0.00\ &quot;€&quot;_-;_-* &quot;-&quot;??\ &quot;€&quot;_-;_-@_-"/>
    <numFmt numFmtId="168" formatCode="_-[$R$-416]\ * #,##0.00_-;\-[$R$-416]\ * #,##0.00_-;_-[$R$-416]\ * &quot;-&quot;??_-;_-@_-"/>
    <numFmt numFmtId="169" formatCode="&quot;R$&quot;\ #,##0.00"/>
    <numFmt numFmtId="170" formatCode="#,##0_ ;[Red]\-#,##0\ "/>
    <numFmt numFmtId="171" formatCode="00"/>
  </numFmts>
  <fonts count="33" x14ac:knownFonts="1">
    <font>
      <sz val="10"/>
      <name val="Arial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3"/>
      <name val="Calibri"/>
      <family val="2"/>
      <scheme val="minor"/>
    </font>
    <font>
      <u/>
      <sz val="14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3"/>
      <name val="Calibri"/>
      <family val="2"/>
      <scheme val="minor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1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rgb="FF66FF99"/>
        <bgColor indexed="64"/>
      </patternFill>
    </fill>
    <fill>
      <patternFill patternType="solid">
        <fgColor rgb="FFFF5050"/>
        <bgColor indexed="1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CCFFFF"/>
        <bgColor indexed="26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rgb="FF78A1F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DBDBB"/>
        <bgColor indexed="64"/>
      </patternFill>
    </fill>
    <fill>
      <patternFill patternType="solid">
        <fgColor rgb="FFFDBDBB"/>
        <bgColor indexed="10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0" borderId="0"/>
    <xf numFmtId="164" fontId="1" fillId="0" borderId="0" applyFill="0" applyBorder="0" applyAlignment="0" applyProtection="0"/>
    <xf numFmtId="165" fontId="1" fillId="0" borderId="0" applyFill="0" applyBorder="0" applyAlignment="0" applyProtection="0"/>
    <xf numFmtId="0" fontId="2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2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 applyProtection="1">
      <alignment wrapText="1"/>
      <protection locked="0"/>
    </xf>
    <xf numFmtId="3" fontId="3" fillId="0" borderId="0" xfId="1" applyNumberFormat="1" applyFont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44" fontId="3" fillId="5" borderId="1" xfId="1" applyNumberFormat="1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6" fontId="3" fillId="2" borderId="1" xfId="1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166" fontId="3" fillId="0" borderId="0" xfId="0" applyNumberFormat="1" applyFont="1" applyFill="1" applyAlignment="1">
      <alignment horizontal="center" vertical="center" wrapText="1"/>
    </xf>
    <xf numFmtId="3" fontId="3" fillId="6" borderId="5" xfId="1" applyNumberFormat="1" applyFont="1" applyFill="1" applyBorder="1" applyAlignment="1" applyProtection="1">
      <alignment horizontal="center" vertical="center" wrapText="1"/>
      <protection locked="0"/>
    </xf>
    <xf numFmtId="44" fontId="3" fillId="0" borderId="0" xfId="13" applyFont="1" applyFill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44" fontId="3" fillId="0" borderId="0" xfId="8" applyFont="1" applyAlignment="1" applyProtection="1">
      <alignment wrapText="1"/>
      <protection locked="0"/>
    </xf>
    <xf numFmtId="44" fontId="3" fillId="0" borderId="1" xfId="29" applyFont="1" applyFill="1" applyBorder="1" applyAlignment="1" applyProtection="1">
      <alignment horizontal="center" vertical="center" wrapText="1"/>
      <protection locked="0"/>
    </xf>
    <xf numFmtId="0" fontId="3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11" borderId="1" xfId="1" applyFont="1" applyFill="1" applyBorder="1" applyAlignment="1" applyProtection="1">
      <alignment horizontal="center" vertical="center" wrapText="1"/>
      <protection locked="0"/>
    </xf>
    <xf numFmtId="3" fontId="3" fillId="13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1" applyFont="1" applyFill="1" applyBorder="1" applyAlignment="1">
      <alignment vertical="center" wrapText="1"/>
    </xf>
    <xf numFmtId="0" fontId="3" fillId="0" borderId="11" xfId="1" applyFont="1" applyFill="1" applyBorder="1" applyAlignment="1">
      <alignment vertical="center" wrapText="1"/>
    </xf>
    <xf numFmtId="0" fontId="3" fillId="0" borderId="12" xfId="1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44" fontId="3" fillId="14" borderId="1" xfId="13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166" fontId="9" fillId="15" borderId="1" xfId="1" applyNumberFormat="1" applyFont="1" applyFill="1" applyBorder="1" applyAlignment="1">
      <alignment horizontal="center" vertical="center" wrapText="1"/>
    </xf>
    <xf numFmtId="0" fontId="9" fillId="15" borderId="1" xfId="1" applyFont="1" applyFill="1" applyBorder="1" applyAlignment="1" applyProtection="1">
      <alignment horizontal="center" vertical="center" wrapText="1"/>
      <protection locked="0"/>
    </xf>
    <xf numFmtId="0" fontId="3" fillId="16" borderId="1" xfId="1" applyFont="1" applyFill="1" applyBorder="1" applyAlignment="1" applyProtection="1">
      <alignment horizontal="center" vertical="center" wrapText="1"/>
      <protection locked="0"/>
    </xf>
    <xf numFmtId="3" fontId="3" fillId="1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1" applyFont="1" applyFill="1" applyBorder="1" applyAlignment="1" applyProtection="1">
      <alignment horizontal="center" vertical="center" wrapText="1"/>
      <protection locked="0"/>
    </xf>
    <xf numFmtId="0" fontId="3" fillId="18" borderId="1" xfId="1" applyFont="1" applyFill="1" applyBorder="1" applyAlignment="1" applyProtection="1">
      <alignment horizontal="center" vertical="center" wrapText="1"/>
      <protection locked="0"/>
    </xf>
    <xf numFmtId="169" fontId="3" fillId="0" borderId="0" xfId="1" applyNumberFormat="1" applyFont="1" applyFill="1" applyAlignment="1" applyProtection="1">
      <alignment wrapText="1"/>
      <protection locked="0"/>
    </xf>
    <xf numFmtId="166" fontId="3" fillId="19" borderId="5" xfId="0" applyNumberFormat="1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>
      <alignment horizontal="center" vertical="center"/>
    </xf>
    <xf numFmtId="44" fontId="11" fillId="7" borderId="1" xfId="13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44" fontId="9" fillId="10" borderId="2" xfId="13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1" xfId="1" applyFont="1" applyFill="1" applyBorder="1" applyAlignment="1">
      <alignment horizontal="left" vertical="top" wrapText="1"/>
    </xf>
    <xf numFmtId="170" fontId="3" fillId="12" borderId="1" xfId="0" applyNumberFormat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4" fontId="15" fillId="0" borderId="0" xfId="1" applyNumberFormat="1" applyFont="1" applyFill="1" applyAlignment="1">
      <alignment horizontal="center" vertical="center" wrapText="1"/>
    </xf>
    <xf numFmtId="0" fontId="15" fillId="0" borderId="0" xfId="1" applyFont="1" applyAlignment="1">
      <alignment wrapText="1"/>
    </xf>
    <xf numFmtId="0" fontId="20" fillId="0" borderId="0" xfId="1" applyFont="1" applyFill="1" applyAlignment="1" applyProtection="1">
      <alignment horizontal="center" wrapText="1"/>
      <protection locked="0"/>
    </xf>
    <xf numFmtId="0" fontId="20" fillId="21" borderId="2" xfId="1" applyFont="1" applyFill="1" applyBorder="1" applyAlignment="1">
      <alignment horizontal="center" vertical="center" wrapText="1"/>
    </xf>
    <xf numFmtId="0" fontId="21" fillId="21" borderId="2" xfId="1" applyFont="1" applyFill="1" applyBorder="1" applyAlignment="1">
      <alignment horizontal="center" vertical="center" wrapText="1"/>
    </xf>
    <xf numFmtId="0" fontId="20" fillId="21" borderId="8" xfId="1" applyFont="1" applyFill="1" applyBorder="1" applyAlignment="1">
      <alignment horizontal="center" vertical="center" wrapText="1"/>
    </xf>
    <xf numFmtId="44" fontId="20" fillId="21" borderId="13" xfId="1" applyNumberFormat="1" applyFont="1" applyFill="1" applyBorder="1" applyAlignment="1" applyProtection="1">
      <alignment horizontal="center"/>
      <protection locked="0"/>
    </xf>
    <xf numFmtId="168" fontId="20" fillId="21" borderId="3" xfId="1" applyNumberFormat="1" applyFont="1" applyFill="1" applyBorder="1" applyAlignment="1" applyProtection="1">
      <alignment horizontal="right"/>
      <protection locked="0"/>
    </xf>
    <xf numFmtId="168" fontId="20" fillId="21" borderId="4" xfId="1" applyNumberFormat="1" applyFont="1" applyFill="1" applyBorder="1" applyAlignment="1" applyProtection="1">
      <alignment horizontal="right"/>
      <protection locked="0"/>
    </xf>
    <xf numFmtId="0" fontId="21" fillId="21" borderId="1" xfId="1" applyFont="1" applyFill="1" applyBorder="1" applyAlignment="1" applyProtection="1">
      <alignment horizontal="center"/>
      <protection locked="0"/>
    </xf>
    <xf numFmtId="44" fontId="20" fillId="21" borderId="14" xfId="1" applyNumberFormat="1" applyFont="1" applyFill="1" applyBorder="1" applyAlignment="1" applyProtection="1">
      <alignment horizontal="center"/>
      <protection locked="0"/>
    </xf>
    <xf numFmtId="168" fontId="20" fillId="21" borderId="2" xfId="1" applyNumberFormat="1" applyFont="1" applyFill="1" applyBorder="1" applyAlignment="1" applyProtection="1">
      <alignment horizontal="right"/>
      <protection locked="0"/>
    </xf>
    <xf numFmtId="0" fontId="20" fillId="21" borderId="14" xfId="1" applyFont="1" applyFill="1" applyBorder="1" applyAlignment="1" applyProtection="1">
      <alignment horizontal="center"/>
      <protection locked="0"/>
    </xf>
    <xf numFmtId="0" fontId="20" fillId="21" borderId="13" xfId="1" applyFont="1" applyFill="1" applyBorder="1" applyAlignment="1" applyProtection="1">
      <alignment horizontal="center"/>
      <protection locked="0"/>
    </xf>
    <xf numFmtId="44" fontId="21" fillId="21" borderId="4" xfId="1" applyNumberFormat="1" applyFont="1" applyFill="1" applyBorder="1" applyProtection="1">
      <protection locked="0"/>
    </xf>
    <xf numFmtId="44" fontId="20" fillId="21" borderId="17" xfId="1" applyNumberFormat="1" applyFont="1" applyFill="1" applyBorder="1" applyAlignment="1" applyProtection="1">
      <alignment horizontal="center"/>
      <protection locked="0"/>
    </xf>
    <xf numFmtId="10" fontId="21" fillId="21" borderId="4" xfId="64" applyNumberFormat="1" applyFont="1" applyFill="1" applyBorder="1" applyAlignment="1" applyProtection="1">
      <alignment horizontal="center" vertical="center"/>
      <protection locked="0"/>
    </xf>
    <xf numFmtId="10" fontId="21" fillId="21" borderId="14" xfId="64" applyNumberFormat="1" applyFont="1" applyFill="1" applyBorder="1" applyAlignment="1" applyProtection="1">
      <alignment horizontal="center"/>
      <protection locked="0"/>
    </xf>
    <xf numFmtId="10" fontId="21" fillId="21" borderId="13" xfId="64" applyNumberFormat="1" applyFont="1" applyFill="1" applyBorder="1" applyAlignment="1" applyProtection="1">
      <alignment horizontal="center"/>
      <protection locked="0"/>
    </xf>
    <xf numFmtId="10" fontId="21" fillId="21" borderId="17" xfId="64" applyNumberFormat="1" applyFont="1" applyFill="1" applyBorder="1" applyAlignment="1" applyProtection="1">
      <alignment horizontal="center"/>
      <protection locked="0"/>
    </xf>
    <xf numFmtId="44" fontId="20" fillId="21" borderId="14" xfId="13" applyFont="1" applyFill="1" applyBorder="1" applyAlignment="1" applyProtection="1">
      <alignment horizontal="center"/>
      <protection locked="0"/>
    </xf>
    <xf numFmtId="44" fontId="20" fillId="21" borderId="13" xfId="13" applyFont="1" applyFill="1" applyBorder="1" applyAlignment="1" applyProtection="1">
      <alignment horizontal="center"/>
      <protection locked="0"/>
    </xf>
    <xf numFmtId="44" fontId="20" fillId="21" borderId="17" xfId="13" applyFont="1" applyFill="1" applyBorder="1" applyAlignment="1" applyProtection="1">
      <alignment horizontal="center"/>
      <protection locked="0"/>
    </xf>
    <xf numFmtId="44" fontId="21" fillId="21" borderId="4" xfId="8" applyFont="1" applyFill="1" applyBorder="1" applyAlignment="1" applyProtection="1">
      <protection locked="0"/>
    </xf>
    <xf numFmtId="44" fontId="20" fillId="21" borderId="14" xfId="8" applyFont="1" applyFill="1" applyBorder="1" applyAlignment="1" applyProtection="1">
      <alignment horizontal="center"/>
      <protection locked="0"/>
    </xf>
    <xf numFmtId="44" fontId="20" fillId="21" borderId="13" xfId="8" applyFont="1" applyFill="1" applyBorder="1" applyAlignment="1" applyProtection="1">
      <alignment horizontal="center"/>
      <protection locked="0"/>
    </xf>
    <xf numFmtId="44" fontId="20" fillId="21" borderId="17" xfId="8" applyFont="1" applyFill="1" applyBorder="1" applyAlignment="1" applyProtection="1">
      <alignment horizontal="center"/>
      <protection locked="0"/>
    </xf>
    <xf numFmtId="10" fontId="20" fillId="21" borderId="14" xfId="64" applyNumberFormat="1" applyFont="1" applyFill="1" applyBorder="1" applyAlignment="1" applyProtection="1">
      <alignment horizontal="center"/>
      <protection locked="0"/>
    </xf>
    <xf numFmtId="10" fontId="20" fillId="21" borderId="13" xfId="64" applyNumberFormat="1" applyFont="1" applyFill="1" applyBorder="1" applyAlignment="1" applyProtection="1">
      <alignment horizontal="center"/>
      <protection locked="0"/>
    </xf>
    <xf numFmtId="10" fontId="20" fillId="21" borderId="17" xfId="64" applyNumberFormat="1" applyFont="1" applyFill="1" applyBorder="1" applyAlignment="1" applyProtection="1">
      <alignment horizontal="center"/>
      <protection locked="0"/>
    </xf>
    <xf numFmtId="10" fontId="21" fillId="21" borderId="16" xfId="64" applyNumberFormat="1" applyFont="1" applyFill="1" applyBorder="1" applyAlignment="1" applyProtection="1">
      <alignment horizontal="center" vertical="center"/>
      <protection locked="0"/>
    </xf>
    <xf numFmtId="3" fontId="20" fillId="23" borderId="2" xfId="1" applyNumberFormat="1" applyFont="1" applyFill="1" applyBorder="1" applyAlignment="1" applyProtection="1">
      <alignment horizontal="center" vertical="center" wrapText="1"/>
      <protection locked="0"/>
    </xf>
    <xf numFmtId="3" fontId="20" fillId="23" borderId="4" xfId="1" applyNumberFormat="1" applyFont="1" applyFill="1" applyBorder="1" applyAlignment="1" applyProtection="1">
      <alignment horizontal="center" vertical="center" wrapText="1"/>
      <protection locked="0"/>
    </xf>
    <xf numFmtId="0" fontId="27" fillId="15" borderId="1" xfId="1" applyFont="1" applyFill="1" applyBorder="1" applyAlignment="1">
      <alignment horizontal="center" vertical="center"/>
    </xf>
    <xf numFmtId="0" fontId="27" fillId="15" borderId="1" xfId="1" applyFont="1" applyFill="1" applyBorder="1" applyAlignment="1">
      <alignment horizontal="center" vertical="center" wrapText="1"/>
    </xf>
    <xf numFmtId="0" fontId="27" fillId="15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166" fontId="5" fillId="24" borderId="22" xfId="1" applyNumberFormat="1" applyFont="1" applyFill="1" applyBorder="1" applyAlignment="1">
      <alignment horizontal="center" vertical="center" wrapText="1"/>
    </xf>
    <xf numFmtId="166" fontId="28" fillId="24" borderId="23" xfId="1" applyNumberFormat="1" applyFont="1" applyFill="1" applyBorder="1" applyAlignment="1">
      <alignment horizontal="center" vertical="center" wrapText="1"/>
    </xf>
    <xf numFmtId="166" fontId="5" fillId="24" borderId="23" xfId="1" applyNumberFormat="1" applyFont="1" applyFill="1" applyBorder="1" applyAlignment="1">
      <alignment horizontal="center" vertical="center" wrapText="1"/>
    </xf>
    <xf numFmtId="166" fontId="5" fillId="25" borderId="23" xfId="1" applyNumberFormat="1" applyFont="1" applyFill="1" applyBorder="1" applyAlignment="1">
      <alignment horizontal="center" vertical="center" wrapText="1"/>
    </xf>
    <xf numFmtId="166" fontId="28" fillId="25" borderId="23" xfId="1" applyNumberFormat="1" applyFont="1" applyFill="1" applyBorder="1" applyAlignment="1">
      <alignment horizontal="center" vertical="center" wrapText="1"/>
    </xf>
    <xf numFmtId="166" fontId="5" fillId="10" borderId="23" xfId="1" applyNumberFormat="1" applyFont="1" applyFill="1" applyBorder="1" applyAlignment="1">
      <alignment horizontal="center" vertical="center" wrapText="1"/>
    </xf>
    <xf numFmtId="166" fontId="28" fillId="10" borderId="23" xfId="1" applyNumberFormat="1" applyFont="1" applyFill="1" applyBorder="1" applyAlignment="1">
      <alignment horizontal="center" vertical="center" wrapText="1"/>
    </xf>
    <xf numFmtId="166" fontId="5" fillId="26" borderId="23" xfId="1" applyNumberFormat="1" applyFont="1" applyFill="1" applyBorder="1" applyAlignment="1">
      <alignment horizontal="center" vertical="center" wrapText="1"/>
    </xf>
    <xf numFmtId="166" fontId="28" fillId="26" borderId="23" xfId="1" quotePrefix="1" applyNumberFormat="1" applyFont="1" applyFill="1" applyBorder="1" applyAlignment="1">
      <alignment horizontal="center" vertical="center" wrapText="1"/>
    </xf>
    <xf numFmtId="166" fontId="5" fillId="26" borderId="24" xfId="1" applyNumberFormat="1" applyFont="1" applyFill="1" applyBorder="1" applyAlignment="1">
      <alignment horizontal="center" vertical="center" wrapText="1"/>
    </xf>
    <xf numFmtId="166" fontId="14" fillId="27" borderId="7" xfId="1" applyNumberFormat="1" applyFont="1" applyFill="1" applyBorder="1" applyAlignment="1">
      <alignment horizontal="center" vertical="center" wrapText="1"/>
    </xf>
    <xf numFmtId="166" fontId="29" fillId="27" borderId="7" xfId="1" applyNumberFormat="1" applyFont="1" applyFill="1" applyBorder="1" applyAlignment="1">
      <alignment horizontal="center" vertical="center" wrapText="1"/>
    </xf>
    <xf numFmtId="0" fontId="14" fillId="27" borderId="1" xfId="1" applyFont="1" applyFill="1" applyBorder="1" applyAlignment="1" applyProtection="1">
      <alignment horizontal="center" vertical="center" wrapText="1"/>
      <protection locked="0"/>
    </xf>
    <xf numFmtId="1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4" borderId="5" xfId="1" applyNumberFormat="1" applyFont="1" applyFill="1" applyBorder="1" applyAlignment="1">
      <alignment horizontal="center" vertical="center" wrapText="1"/>
    </xf>
    <xf numFmtId="166" fontId="3" fillId="24" borderId="25" xfId="1" applyNumberFormat="1" applyFont="1" applyFill="1" applyBorder="1" applyAlignment="1">
      <alignment horizontal="center" vertical="center" wrapText="1"/>
    </xf>
    <xf numFmtId="166" fontId="3" fillId="24" borderId="5" xfId="1" applyNumberFormat="1" applyFont="1" applyFill="1" applyBorder="1" applyAlignment="1">
      <alignment horizontal="center" vertical="center" wrapText="1"/>
    </xf>
    <xf numFmtId="166" fontId="3" fillId="25" borderId="1" xfId="1" applyNumberFormat="1" applyFont="1" applyFill="1" applyBorder="1" applyAlignment="1">
      <alignment horizontal="center" vertical="center" wrapText="1"/>
    </xf>
    <xf numFmtId="166" fontId="3" fillId="25" borderId="5" xfId="1" applyNumberFormat="1" applyFont="1" applyFill="1" applyBorder="1" applyAlignment="1">
      <alignment horizontal="center" vertical="center" wrapText="1"/>
    </xf>
    <xf numFmtId="166" fontId="3" fillId="10" borderId="1" xfId="1" applyNumberFormat="1" applyFont="1" applyFill="1" applyBorder="1" applyAlignment="1">
      <alignment horizontal="center" vertical="center" wrapText="1"/>
    </xf>
    <xf numFmtId="166" fontId="3" fillId="10" borderId="5" xfId="1" applyNumberFormat="1" applyFont="1" applyFill="1" applyBorder="1" applyAlignment="1">
      <alignment horizontal="center" vertical="center" wrapText="1"/>
    </xf>
    <xf numFmtId="166" fontId="3" fillId="26" borderId="1" xfId="1" applyNumberFormat="1" applyFont="1" applyFill="1" applyBorder="1" applyAlignment="1">
      <alignment horizontal="center" vertical="center" wrapText="1"/>
    </xf>
    <xf numFmtId="166" fontId="3" fillId="26" borderId="5" xfId="1" applyNumberFormat="1" applyFont="1" applyFill="1" applyBorder="1" applyAlignment="1">
      <alignment horizontal="center" vertical="center" wrapText="1"/>
    </xf>
    <xf numFmtId="166" fontId="3" fillId="26" borderId="26" xfId="1" applyNumberFormat="1" applyFont="1" applyFill="1" applyBorder="1" applyAlignment="1">
      <alignment horizontal="center" vertical="center" wrapText="1"/>
    </xf>
    <xf numFmtId="166" fontId="9" fillId="27" borderId="7" xfId="1" applyNumberFormat="1" applyFont="1" applyFill="1" applyBorder="1" applyAlignment="1">
      <alignment horizontal="center" vertical="center" wrapText="1"/>
    </xf>
    <xf numFmtId="166" fontId="9" fillId="27" borderId="1" xfId="1" applyNumberFormat="1" applyFont="1" applyFill="1" applyBorder="1" applyAlignment="1">
      <alignment horizontal="center" vertical="center" wrapText="1"/>
    </xf>
    <xf numFmtId="3" fontId="9" fillId="28" borderId="5" xfId="1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1" applyNumberFormat="1" applyBorder="1" applyAlignment="1">
      <alignment horizontal="center" vertical="center"/>
    </xf>
    <xf numFmtId="0" fontId="1" fillId="0" borderId="0" xfId="1"/>
    <xf numFmtId="44" fontId="30" fillId="0" borderId="0" xfId="1" applyNumberFormat="1" applyFont="1" applyAlignment="1">
      <alignment wrapText="1"/>
    </xf>
    <xf numFmtId="44" fontId="3" fillId="0" borderId="0" xfId="66" applyFont="1" applyAlignment="1">
      <alignment wrapText="1"/>
    </xf>
    <xf numFmtId="168" fontId="9" fillId="5" borderId="1" xfId="3" applyNumberFormat="1" applyFont="1" applyFill="1" applyBorder="1" applyAlignment="1" applyProtection="1">
      <alignment horizontal="center" vertical="center" wrapText="1"/>
    </xf>
    <xf numFmtId="168" fontId="3" fillId="5" borderId="1" xfId="3" applyNumberFormat="1" applyFont="1" applyFill="1" applyBorder="1" applyAlignment="1" applyProtection="1">
      <alignment horizontal="center" vertical="center" wrapText="1"/>
    </xf>
    <xf numFmtId="44" fontId="3" fillId="5" borderId="1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171" fontId="3" fillId="7" borderId="14" xfId="0" applyNumberFormat="1" applyFont="1" applyFill="1" applyBorder="1" applyAlignment="1">
      <alignment horizontal="center" vertical="center"/>
    </xf>
    <xf numFmtId="171" fontId="3" fillId="0" borderId="5" xfId="0" applyNumberFormat="1" applyFont="1" applyBorder="1" applyAlignment="1">
      <alignment horizontal="center" vertical="center"/>
    </xf>
    <xf numFmtId="168" fontId="9" fillId="2" borderId="1" xfId="3" applyNumberFormat="1" applyFont="1" applyFill="1" applyBorder="1" applyAlignment="1" applyProtection="1">
      <alignment horizontal="center" vertical="center" wrapText="1"/>
    </xf>
    <xf numFmtId="44" fontId="21" fillId="0" borderId="0" xfId="1" applyNumberFormat="1" applyFont="1" applyAlignment="1">
      <alignment wrapText="1"/>
    </xf>
    <xf numFmtId="14" fontId="9" fillId="10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 applyProtection="1">
      <alignment horizontal="center" vertical="center" wrapText="1"/>
      <protection locked="0"/>
    </xf>
    <xf numFmtId="1" fontId="3" fillId="0" borderId="1" xfId="29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11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9" borderId="1" xfId="0" applyNumberFormat="1" applyFont="1" applyFill="1" applyBorder="1" applyAlignment="1">
      <alignment horizontal="left" vertical="top" wrapText="1"/>
    </xf>
    <xf numFmtId="0" fontId="3" fillId="9" borderId="1" xfId="0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44" fontId="21" fillId="21" borderId="5" xfId="13" applyFont="1" applyFill="1" applyBorder="1" applyAlignment="1">
      <alignment horizontal="center" vertical="center" wrapText="1"/>
    </xf>
    <xf numFmtId="44" fontId="21" fillId="21" borderId="6" xfId="13" applyFont="1" applyFill="1" applyBorder="1" applyAlignment="1">
      <alignment horizontal="center" vertical="center" wrapText="1"/>
    </xf>
    <xf numFmtId="44" fontId="21" fillId="21" borderId="7" xfId="13" applyFont="1" applyFill="1" applyBorder="1" applyAlignment="1">
      <alignment horizontal="center" vertical="center" wrapText="1"/>
    </xf>
    <xf numFmtId="0" fontId="20" fillId="21" borderId="5" xfId="1" applyFont="1" applyFill="1" applyBorder="1" applyAlignment="1">
      <alignment horizontal="center" vertical="center" wrapText="1"/>
    </xf>
    <xf numFmtId="0" fontId="20" fillId="21" borderId="6" xfId="1" applyFont="1" applyFill="1" applyBorder="1" applyAlignment="1">
      <alignment horizontal="center" vertical="center" wrapText="1"/>
    </xf>
    <xf numFmtId="0" fontId="20" fillId="21" borderId="7" xfId="1" applyFont="1" applyFill="1" applyBorder="1" applyAlignment="1">
      <alignment horizontal="center" vertical="center" wrapText="1"/>
    </xf>
    <xf numFmtId="0" fontId="5" fillId="8" borderId="5" xfId="0" applyNumberFormat="1" applyFont="1" applyFill="1" applyBorder="1" applyAlignment="1">
      <alignment horizontal="center" vertical="center" wrapText="1"/>
    </xf>
    <xf numFmtId="0" fontId="5" fillId="8" borderId="6" xfId="0" applyNumberFormat="1" applyFont="1" applyFill="1" applyBorder="1" applyAlignment="1">
      <alignment horizontal="center" vertical="center" wrapText="1"/>
    </xf>
    <xf numFmtId="0" fontId="5" fillId="8" borderId="7" xfId="0" applyNumberFormat="1" applyFont="1" applyFill="1" applyBorder="1" applyAlignment="1">
      <alignment horizontal="center" vertical="center" wrapText="1"/>
    </xf>
    <xf numFmtId="0" fontId="19" fillId="8" borderId="1" xfId="0" applyNumberFormat="1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left" vertical="center" wrapText="1"/>
    </xf>
    <xf numFmtId="0" fontId="5" fillId="8" borderId="5" xfId="0" applyNumberFormat="1" applyFont="1" applyFill="1" applyBorder="1" applyAlignment="1">
      <alignment horizontal="left" vertical="center" wrapText="1"/>
    </xf>
    <xf numFmtId="0" fontId="5" fillId="8" borderId="6" xfId="0" applyNumberFormat="1" applyFont="1" applyFill="1" applyBorder="1" applyAlignment="1">
      <alignment horizontal="left" vertical="center" wrapText="1"/>
    </xf>
    <xf numFmtId="0" fontId="5" fillId="8" borderId="7" xfId="0" applyNumberFormat="1" applyFont="1" applyFill="1" applyBorder="1" applyAlignment="1">
      <alignment horizontal="left" vertical="center" wrapText="1"/>
    </xf>
    <xf numFmtId="0" fontId="9" fillId="29" borderId="5" xfId="1" applyFont="1" applyFill="1" applyBorder="1" applyAlignment="1" applyProtection="1">
      <alignment wrapText="1"/>
      <protection locked="0"/>
    </xf>
    <xf numFmtId="0" fontId="9" fillId="29" borderId="6" xfId="1" applyFont="1" applyFill="1" applyBorder="1" applyAlignment="1" applyProtection="1">
      <alignment wrapText="1"/>
      <protection locked="0"/>
    </xf>
    <xf numFmtId="0" fontId="9" fillId="29" borderId="7" xfId="1" applyFont="1" applyFill="1" applyBorder="1" applyAlignment="1" applyProtection="1">
      <alignment wrapText="1"/>
      <protection locked="0"/>
    </xf>
    <xf numFmtId="0" fontId="22" fillId="22" borderId="18" xfId="1" quotePrefix="1" applyFont="1" applyFill="1" applyBorder="1" applyAlignment="1">
      <alignment horizontal="center" vertical="center" wrapText="1"/>
    </xf>
    <xf numFmtId="0" fontId="22" fillId="22" borderId="16" xfId="1" quotePrefix="1" applyFont="1" applyFill="1" applyBorder="1" applyAlignment="1">
      <alignment horizontal="center" vertical="center" wrapText="1"/>
    </xf>
    <xf numFmtId="0" fontId="22" fillId="22" borderId="5" xfId="1" applyFont="1" applyFill="1" applyBorder="1" applyAlignment="1">
      <alignment horizontal="center" vertical="center" wrapText="1"/>
    </xf>
    <xf numFmtId="0" fontId="22" fillId="22" borderId="6" xfId="1" applyFont="1" applyFill="1" applyBorder="1" applyAlignment="1">
      <alignment horizontal="center" vertical="center" wrapText="1"/>
    </xf>
    <xf numFmtId="0" fontId="22" fillId="22" borderId="7" xfId="1" applyFont="1" applyFill="1" applyBorder="1" applyAlignment="1">
      <alignment horizontal="center" vertical="center" wrapText="1"/>
    </xf>
    <xf numFmtId="0" fontId="22" fillId="22" borderId="17" xfId="1" applyFont="1" applyFill="1" applyBorder="1" applyAlignment="1">
      <alignment vertical="center"/>
    </xf>
    <xf numFmtId="0" fontId="22" fillId="22" borderId="18" xfId="1" applyFont="1" applyFill="1" applyBorder="1" applyAlignment="1">
      <alignment vertical="center"/>
    </xf>
    <xf numFmtId="0" fontId="22" fillId="22" borderId="16" xfId="1" applyFont="1" applyFill="1" applyBorder="1" applyAlignment="1">
      <alignment vertical="center"/>
    </xf>
    <xf numFmtId="0" fontId="3" fillId="29" borderId="5" xfId="1" applyFont="1" applyFill="1" applyBorder="1" applyAlignment="1">
      <alignment horizontal="center" vertical="center" wrapText="1"/>
    </xf>
    <xf numFmtId="0" fontId="3" fillId="29" borderId="6" xfId="1" applyFont="1" applyFill="1" applyBorder="1" applyAlignment="1">
      <alignment horizontal="center" vertical="center" wrapText="1"/>
    </xf>
    <xf numFmtId="0" fontId="3" fillId="29" borderId="7" xfId="1" applyFont="1" applyFill="1" applyBorder="1" applyAlignment="1">
      <alignment horizontal="center" vertical="center" wrapText="1"/>
    </xf>
    <xf numFmtId="0" fontId="3" fillId="29" borderId="14" xfId="1" applyFont="1" applyFill="1" applyBorder="1" applyAlignment="1" applyProtection="1">
      <alignment wrapText="1"/>
      <protection locked="0"/>
    </xf>
    <xf numFmtId="0" fontId="3" fillId="29" borderId="15" xfId="1" applyFont="1" applyFill="1" applyBorder="1" applyAlignment="1" applyProtection="1">
      <alignment wrapText="1"/>
      <protection locked="0"/>
    </xf>
    <xf numFmtId="0" fontId="3" fillId="29" borderId="8" xfId="1" applyFont="1" applyFill="1" applyBorder="1" applyAlignment="1" applyProtection="1">
      <alignment wrapText="1"/>
      <protection locked="0"/>
    </xf>
    <xf numFmtId="44" fontId="3" fillId="29" borderId="15" xfId="1" applyNumberFormat="1" applyFont="1" applyFill="1" applyBorder="1" applyAlignment="1" applyProtection="1">
      <alignment horizontal="center" wrapText="1"/>
      <protection locked="0"/>
    </xf>
    <xf numFmtId="0" fontId="3" fillId="29" borderId="8" xfId="1" applyFont="1" applyFill="1" applyBorder="1" applyAlignment="1" applyProtection="1">
      <alignment horizontal="center" wrapText="1"/>
      <protection locked="0"/>
    </xf>
    <xf numFmtId="0" fontId="3" fillId="29" borderId="13" xfId="1" applyFont="1" applyFill="1" applyBorder="1" applyAlignment="1" applyProtection="1">
      <alignment wrapText="1"/>
      <protection locked="0"/>
    </xf>
    <xf numFmtId="0" fontId="3" fillId="29" borderId="0" xfId="1" applyFont="1" applyFill="1" applyAlignment="1" applyProtection="1">
      <alignment wrapText="1"/>
      <protection locked="0"/>
    </xf>
    <xf numFmtId="0" fontId="3" fillId="29" borderId="9" xfId="1" applyFont="1" applyFill="1" applyBorder="1" applyAlignment="1" applyProtection="1">
      <alignment wrapText="1"/>
      <protection locked="0"/>
    </xf>
    <xf numFmtId="44" fontId="3" fillId="29" borderId="0" xfId="1" applyNumberFormat="1" applyFont="1" applyFill="1" applyAlignment="1" applyProtection="1">
      <alignment horizontal="center" wrapText="1"/>
      <protection locked="0"/>
    </xf>
    <xf numFmtId="0" fontId="3" fillId="29" borderId="9" xfId="1" applyFont="1" applyFill="1" applyBorder="1" applyAlignment="1" applyProtection="1">
      <alignment horizontal="center" wrapText="1"/>
      <protection locked="0"/>
    </xf>
    <xf numFmtId="0" fontId="3" fillId="29" borderId="17" xfId="1" applyFont="1" applyFill="1" applyBorder="1" applyAlignment="1" applyProtection="1">
      <alignment wrapText="1"/>
      <protection locked="0"/>
    </xf>
    <xf numFmtId="0" fontId="3" fillId="29" borderId="18" xfId="1" applyFont="1" applyFill="1" applyBorder="1" applyAlignment="1" applyProtection="1">
      <alignment wrapText="1"/>
      <protection locked="0"/>
    </xf>
    <xf numFmtId="0" fontId="3" fillId="29" borderId="16" xfId="1" applyFont="1" applyFill="1" applyBorder="1" applyAlignment="1" applyProtection="1">
      <alignment wrapText="1"/>
      <protection locked="0"/>
    </xf>
    <xf numFmtId="10" fontId="3" fillId="29" borderId="18" xfId="64" applyNumberFormat="1" applyFont="1" applyFill="1" applyBorder="1" applyAlignment="1" applyProtection="1">
      <alignment horizontal="right" wrapText="1"/>
      <protection locked="0"/>
    </xf>
    <xf numFmtId="10" fontId="3" fillId="29" borderId="16" xfId="64" applyNumberFormat="1" applyFont="1" applyFill="1" applyBorder="1" applyAlignment="1" applyProtection="1">
      <alignment horizontal="right" wrapText="1"/>
      <protection locked="0"/>
    </xf>
    <xf numFmtId="0" fontId="3" fillId="29" borderId="5" xfId="1" applyFont="1" applyFill="1" applyBorder="1" applyAlignment="1">
      <alignment vertical="top" wrapText="1"/>
    </xf>
    <xf numFmtId="0" fontId="3" fillId="29" borderId="6" xfId="1" applyFont="1" applyFill="1" applyBorder="1" applyAlignment="1">
      <alignment vertical="top" wrapText="1"/>
    </xf>
    <xf numFmtId="0" fontId="3" fillId="29" borderId="7" xfId="1" applyFont="1" applyFill="1" applyBorder="1" applyAlignment="1">
      <alignment vertical="top" wrapText="1"/>
    </xf>
    <xf numFmtId="0" fontId="22" fillId="22" borderId="17" xfId="1" applyFont="1" applyFill="1" applyBorder="1" applyAlignment="1">
      <alignment horizontal="center" vertical="center" wrapText="1"/>
    </xf>
    <xf numFmtId="0" fontId="22" fillId="22" borderId="16" xfId="1" applyFont="1" applyFill="1" applyBorder="1" applyAlignment="1">
      <alignment horizontal="center" vertical="center" wrapText="1"/>
    </xf>
    <xf numFmtId="0" fontId="20" fillId="5" borderId="5" xfId="1" applyFont="1" applyFill="1" applyBorder="1" applyAlignment="1">
      <alignment horizontal="center" vertical="center" wrapText="1"/>
    </xf>
    <xf numFmtId="0" fontId="20" fillId="5" borderId="7" xfId="1" applyFont="1" applyFill="1" applyBorder="1" applyAlignment="1">
      <alignment horizontal="center" vertical="center" wrapText="1"/>
    </xf>
    <xf numFmtId="0" fontId="21" fillId="24" borderId="19" xfId="1" applyFont="1" applyFill="1" applyBorder="1" applyAlignment="1">
      <alignment horizontal="center" vertical="center" wrapText="1"/>
    </xf>
    <xf numFmtId="0" fontId="21" fillId="24" borderId="20" xfId="1" applyFont="1" applyFill="1" applyBorder="1" applyAlignment="1">
      <alignment horizontal="center" vertical="center" wrapText="1"/>
    </xf>
    <xf numFmtId="0" fontId="21" fillId="24" borderId="21" xfId="1" applyFont="1" applyFill="1" applyBorder="1" applyAlignment="1">
      <alignment horizontal="center" vertical="center" wrapText="1"/>
    </xf>
    <xf numFmtId="0" fontId="21" fillId="25" borderId="19" xfId="1" applyFont="1" applyFill="1" applyBorder="1" applyAlignment="1">
      <alignment horizontal="center" vertical="center" wrapText="1"/>
    </xf>
    <xf numFmtId="0" fontId="21" fillId="25" borderId="20" xfId="1" applyFont="1" applyFill="1" applyBorder="1" applyAlignment="1">
      <alignment horizontal="center" vertical="center" wrapText="1"/>
    </xf>
    <xf numFmtId="0" fontId="21" fillId="25" borderId="21" xfId="1" applyFont="1" applyFill="1" applyBorder="1" applyAlignment="1">
      <alignment horizontal="center" vertical="center" wrapText="1"/>
    </xf>
    <xf numFmtId="0" fontId="21" fillId="10" borderId="19" xfId="1" applyFont="1" applyFill="1" applyBorder="1" applyAlignment="1">
      <alignment horizontal="center" vertical="center" wrapText="1"/>
    </xf>
    <xf numFmtId="0" fontId="21" fillId="10" borderId="20" xfId="1" applyFont="1" applyFill="1" applyBorder="1" applyAlignment="1">
      <alignment horizontal="center" vertical="center" wrapText="1"/>
    </xf>
    <xf numFmtId="0" fontId="21" fillId="10" borderId="21" xfId="1" applyFont="1" applyFill="1" applyBorder="1" applyAlignment="1">
      <alignment horizontal="center" vertical="center" wrapText="1"/>
    </xf>
    <xf numFmtId="0" fontId="21" fillId="26" borderId="19" xfId="1" applyFont="1" applyFill="1" applyBorder="1" applyAlignment="1">
      <alignment horizontal="center" vertical="center" wrapText="1"/>
    </xf>
    <xf numFmtId="0" fontId="21" fillId="26" borderId="20" xfId="1" applyFont="1" applyFill="1" applyBorder="1" applyAlignment="1">
      <alignment horizontal="center" vertical="center" wrapText="1"/>
    </xf>
    <xf numFmtId="0" fontId="21" fillId="26" borderId="21" xfId="1" applyFont="1" applyFill="1" applyBorder="1" applyAlignment="1">
      <alignment horizontal="center" vertical="center" wrapText="1"/>
    </xf>
    <xf numFmtId="0" fontId="20" fillId="27" borderId="5" xfId="1" applyFont="1" applyFill="1" applyBorder="1" applyAlignment="1">
      <alignment horizontal="center" vertical="center" wrapText="1"/>
    </xf>
    <xf numFmtId="0" fontId="20" fillId="27" borderId="6" xfId="1" applyFont="1" applyFill="1" applyBorder="1" applyAlignment="1">
      <alignment horizontal="center" vertical="center" wrapText="1"/>
    </xf>
    <xf numFmtId="0" fontId="20" fillId="27" borderId="7" xfId="1" applyFont="1" applyFill="1" applyBorder="1" applyAlignment="1">
      <alignment horizontal="center" vertical="center" wrapText="1"/>
    </xf>
    <xf numFmtId="3" fontId="3" fillId="11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11" borderId="4" xfId="1" applyNumberFormat="1" applyFont="1" applyFill="1" applyBorder="1" applyAlignment="1" applyProtection="1">
      <alignment horizontal="center" vertical="center" wrapText="1"/>
      <protection locked="0"/>
    </xf>
    <xf numFmtId="14" fontId="3" fillId="10" borderId="1" xfId="1" applyNumberFormat="1" applyFont="1" applyFill="1" applyBorder="1" applyAlignment="1" applyProtection="1">
      <alignment horizontal="center" vertical="center" wrapText="1"/>
      <protection locked="0"/>
    </xf>
    <xf numFmtId="43" fontId="3" fillId="11" borderId="2" xfId="67" applyFont="1" applyFill="1" applyBorder="1" applyAlignment="1" applyProtection="1">
      <alignment horizontal="center" vertical="center" wrapText="1"/>
      <protection locked="0"/>
    </xf>
    <xf numFmtId="43" fontId="3" fillId="11" borderId="4" xfId="67" applyFont="1" applyFill="1" applyBorder="1" applyAlignment="1" applyProtection="1">
      <alignment horizontal="center" vertical="center" wrapText="1"/>
      <protection locked="0"/>
    </xf>
  </cellXfs>
  <cellStyles count="68">
    <cellStyle name="Moeda" xfId="13" builtinId="4"/>
    <cellStyle name="Moeda 10" xfId="65" xr:uid="{F343FD48-D4FD-467A-8602-7B14EB097614}"/>
    <cellStyle name="Moeda 13" xfId="66" xr:uid="{86DF4E39-5C2B-46AC-89BD-A79268B1DC59}"/>
    <cellStyle name="Moeda 2" xfId="5" xr:uid="{00000000-0005-0000-0000-000001000000}"/>
    <cellStyle name="Moeda 2 2" xfId="9" xr:uid="{00000000-0005-0000-0000-000002000000}"/>
    <cellStyle name="Moeda 3" xfId="8" xr:uid="{00000000-0005-0000-0000-000003000000}"/>
    <cellStyle name="Moeda 3 2" xfId="16" xr:uid="{00000000-0005-0000-0000-000003000000}"/>
    <cellStyle name="Moeda 3 2 2" xfId="29" xr:uid="{00000000-0005-0000-0000-000003000000}"/>
    <cellStyle name="Moeda 3 2 2 2" xfId="57" xr:uid="{0F08AAE0-93DB-4C50-A107-1865AEF281FB}"/>
    <cellStyle name="Moeda 3 2 3" xfId="44" xr:uid="{B90124F3-A381-482F-BB11-95566B2A1C92}"/>
    <cellStyle name="Moeda 3 3" xfId="23" xr:uid="{00000000-0005-0000-0000-000003000000}"/>
    <cellStyle name="Moeda 3 3 2" xfId="51" xr:uid="{76151172-3312-42C8-B1A4-20850E556EBB}"/>
    <cellStyle name="Moeda 3 4" xfId="38" xr:uid="{0DD3D726-4FA5-4454-8DC5-0A88FC1EA25E}"/>
    <cellStyle name="Moeda 4" xfId="19" xr:uid="{00000000-0005-0000-0000-00003B000000}"/>
    <cellStyle name="Moeda 4 2" xfId="32" xr:uid="{00000000-0005-0000-0000-00003B000000}"/>
    <cellStyle name="Moeda 4 2 2" xfId="60" xr:uid="{CACF3C54-7FDA-4BEC-8815-2DCF879E96B7}"/>
    <cellStyle name="Moeda 4 3" xfId="47" xr:uid="{5AB0F273-8210-4638-939F-456F51A7D7CA}"/>
    <cellStyle name="Moeda 5" xfId="20" xr:uid="{00000000-0005-0000-0000-000041000000}"/>
    <cellStyle name="Moeda 5 2" xfId="33" xr:uid="{00000000-0005-0000-0000-000041000000}"/>
    <cellStyle name="Moeda 5 2 2" xfId="61" xr:uid="{3C3F2FBB-A003-45F4-856F-E661AD29E279}"/>
    <cellStyle name="Moeda 5 3" xfId="35" xr:uid="{00000000-0005-0000-0000-000006000000}"/>
    <cellStyle name="Moeda 5 3 2" xfId="63" xr:uid="{588153FA-DD5D-4A9C-ADC1-09A5332495D8}"/>
    <cellStyle name="Moeda 5 4" xfId="48" xr:uid="{2437D9A5-BE36-40F1-A66A-9EB904FFB25A}"/>
    <cellStyle name="Moeda 6" xfId="26" xr:uid="{00000000-0005-0000-0000-000042000000}"/>
    <cellStyle name="Moeda 6 2" xfId="54" xr:uid="{593C8308-2148-4243-8251-FD9625A14002}"/>
    <cellStyle name="Moeda 7" xfId="34" xr:uid="{00000000-0005-0000-0000-00004F000000}"/>
    <cellStyle name="Moeda 7 2" xfId="62" xr:uid="{2FCA9AD5-713A-4B21-8D2E-74B5EF57FDC0}"/>
    <cellStyle name="Moeda 8" xfId="41" xr:uid="{6C936B04-F951-4D31-A3E1-21935E7B1038}"/>
    <cellStyle name="Normal" xfId="0" builtinId="0"/>
    <cellStyle name="Normal 2" xfId="1" xr:uid="{00000000-0005-0000-0000-000005000000}"/>
    <cellStyle name="Porcentagem" xfId="64" builtinId="5"/>
    <cellStyle name="Porcentagem 2" xfId="12" xr:uid="{00000000-0005-0000-0000-000006000000}"/>
    <cellStyle name="Separador de milhares 2" xfId="2" xr:uid="{00000000-0005-0000-0000-000007000000}"/>
    <cellStyle name="Separador de milhares 2 2" xfId="7" xr:uid="{00000000-0005-0000-0000-000008000000}"/>
    <cellStyle name="Separador de milhares 2 2 2" xfId="11" xr:uid="{00000000-0005-0000-0000-000009000000}"/>
    <cellStyle name="Separador de milhares 2 2 2 2" xfId="18" xr:uid="{00000000-0005-0000-0000-000009000000}"/>
    <cellStyle name="Separador de milhares 2 2 2 2 2" xfId="31" xr:uid="{00000000-0005-0000-0000-000009000000}"/>
    <cellStyle name="Separador de milhares 2 2 2 2 2 2" xfId="59" xr:uid="{FE012A95-8BC0-4C99-9980-078DA9C4BE00}"/>
    <cellStyle name="Separador de milhares 2 2 2 2 3" xfId="46" xr:uid="{DBF849E9-ED4A-41D0-92E9-B6E1192D019C}"/>
    <cellStyle name="Separador de milhares 2 2 2 3" xfId="25" xr:uid="{00000000-0005-0000-0000-000009000000}"/>
    <cellStyle name="Separador de milhares 2 2 2 3 2" xfId="53" xr:uid="{3B416DD8-D5EC-41BE-8BDD-2D254C37C344}"/>
    <cellStyle name="Separador de milhares 2 2 2 4" xfId="40" xr:uid="{741C146F-E5C3-45BF-B8D9-978D09283455}"/>
    <cellStyle name="Separador de milhares 2 2 3" xfId="15" xr:uid="{00000000-0005-0000-0000-000008000000}"/>
    <cellStyle name="Separador de milhares 2 2 3 2" xfId="28" xr:uid="{00000000-0005-0000-0000-000008000000}"/>
    <cellStyle name="Separador de milhares 2 2 3 2 2" xfId="56" xr:uid="{5C8ABB7F-EF38-46E7-B788-DFC1589440B5}"/>
    <cellStyle name="Separador de milhares 2 2 3 3" xfId="43" xr:uid="{B5BCA349-34E5-4328-99DA-CC812D2D869C}"/>
    <cellStyle name="Separador de milhares 2 2 4" xfId="22" xr:uid="{00000000-0005-0000-0000-000008000000}"/>
    <cellStyle name="Separador de milhares 2 2 4 2" xfId="50" xr:uid="{CD5463F9-8643-4607-908D-31026F820088}"/>
    <cellStyle name="Separador de milhares 2 2 5" xfId="37" xr:uid="{8BAF915A-BDD9-4869-A0C2-8DE0A6B056B1}"/>
    <cellStyle name="Separador de milhares 2 3" xfId="6" xr:uid="{00000000-0005-0000-0000-00000A000000}"/>
    <cellStyle name="Separador de milhares 2 3 2" xfId="10" xr:uid="{00000000-0005-0000-0000-00000B000000}"/>
    <cellStyle name="Separador de milhares 2 3 2 2" xfId="17" xr:uid="{00000000-0005-0000-0000-00000B000000}"/>
    <cellStyle name="Separador de milhares 2 3 2 2 2" xfId="30" xr:uid="{00000000-0005-0000-0000-00000B000000}"/>
    <cellStyle name="Separador de milhares 2 3 2 2 2 2" xfId="58" xr:uid="{F540A30F-7DB7-444F-9E27-8F4907DE71BF}"/>
    <cellStyle name="Separador de milhares 2 3 2 2 3" xfId="45" xr:uid="{784B5F4C-3A34-463E-A2CC-ACB72E07AF33}"/>
    <cellStyle name="Separador de milhares 2 3 2 3" xfId="24" xr:uid="{00000000-0005-0000-0000-00000B000000}"/>
    <cellStyle name="Separador de milhares 2 3 2 3 2" xfId="52" xr:uid="{F746E07D-5262-41C0-92D2-22319DDA54D3}"/>
    <cellStyle name="Separador de milhares 2 3 2 4" xfId="39" xr:uid="{D6B2D85B-7508-4401-A807-E090AFD1A759}"/>
    <cellStyle name="Separador de milhares 2 3 3" xfId="14" xr:uid="{00000000-0005-0000-0000-00000A000000}"/>
    <cellStyle name="Separador de milhares 2 3 3 2" xfId="27" xr:uid="{00000000-0005-0000-0000-00000A000000}"/>
    <cellStyle name="Separador de milhares 2 3 3 2 2" xfId="55" xr:uid="{9180183C-0610-412B-B668-552E1EF3AFFD}"/>
    <cellStyle name="Separador de milhares 2 3 3 3" xfId="42" xr:uid="{53D1DD11-174E-4F92-A3F2-CCD90130E755}"/>
    <cellStyle name="Separador de milhares 2 3 4" xfId="21" xr:uid="{00000000-0005-0000-0000-00000A000000}"/>
    <cellStyle name="Separador de milhares 2 3 4 2" xfId="49" xr:uid="{98E1CA52-3407-44AC-A847-809F20F873E6}"/>
    <cellStyle name="Separador de milhares 2 3 5" xfId="36" xr:uid="{D74E5211-1F56-4A19-876B-B3A0F19CFCAE}"/>
    <cellStyle name="Separador de milhares 3" xfId="3" xr:uid="{00000000-0005-0000-0000-00000C000000}"/>
    <cellStyle name="Título 5" xfId="4" xr:uid="{00000000-0005-0000-0000-00000D000000}"/>
    <cellStyle name="Vírgula" xfId="67" builtinId="3"/>
  </cellStyles>
  <dxfs count="50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ECFF"/>
      <color rgb="FFCCFFFF"/>
      <color rgb="FF996633"/>
      <color rgb="FFFFFF99"/>
      <color rgb="FFE60000"/>
      <color rgb="FFFF5050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8"/>
  <sheetViews>
    <sheetView topLeftCell="A13" zoomScale="60" zoomScaleNormal="60" workbookViewId="0">
      <selection activeCell="F6" sqref="F6"/>
    </sheetView>
  </sheetViews>
  <sheetFormatPr defaultColWidth="9.7265625" defaultRowHeight="14.5" x14ac:dyDescent="0.35"/>
  <cols>
    <col min="1" max="1" width="5.81640625" style="16" customWidth="1"/>
    <col min="2" max="2" width="5.54296875" style="16" bestFit="1" customWidth="1"/>
    <col min="3" max="3" width="20.1796875" style="12" customWidth="1"/>
    <col min="4" max="4" width="24.7265625" style="16" customWidth="1"/>
    <col min="5" max="5" width="12.453125" style="16" customWidth="1"/>
    <col min="6" max="6" width="12.54296875" style="16" customWidth="1"/>
    <col min="7" max="7" width="15.54296875" style="15" customWidth="1"/>
    <col min="8" max="8" width="15.54296875" style="3" customWidth="1"/>
    <col min="9" max="11" width="11.1796875" style="3" customWidth="1"/>
    <col min="12" max="12" width="14.1796875" style="3" customWidth="1"/>
    <col min="13" max="15" width="11.1796875" style="3" customWidth="1"/>
    <col min="16" max="16" width="11.1796875" style="13" customWidth="1"/>
    <col min="17" max="17" width="11.1796875" style="4" customWidth="1"/>
    <col min="18" max="18" width="14.54296875" style="5" customWidth="1"/>
    <col min="19" max="19" width="14.7265625" style="5" customWidth="1"/>
    <col min="20" max="20" width="13.81640625" style="5" customWidth="1"/>
    <col min="21" max="21" width="14.26953125" style="5" customWidth="1"/>
    <col min="22" max="22" width="14" style="5" customWidth="1"/>
    <col min="23" max="36" width="12" style="5" customWidth="1"/>
    <col min="37" max="16384" width="9.7265625" style="1"/>
  </cols>
  <sheetData>
    <row r="1" spans="1:36" ht="43.5" customHeight="1" x14ac:dyDescent="0.35">
      <c r="A1" s="132" t="s">
        <v>48</v>
      </c>
      <c r="B1" s="132"/>
      <c r="C1" s="132"/>
      <c r="D1" s="131" t="s">
        <v>49</v>
      </c>
      <c r="E1" s="131"/>
      <c r="F1" s="131"/>
      <c r="G1" s="131"/>
      <c r="H1" s="132" t="s">
        <v>76</v>
      </c>
      <c r="I1" s="132"/>
      <c r="J1" s="132"/>
      <c r="K1" s="132"/>
      <c r="L1" s="132"/>
      <c r="M1" s="132"/>
      <c r="N1" s="132"/>
      <c r="O1" s="132"/>
      <c r="P1" s="132"/>
      <c r="Q1" s="132"/>
      <c r="R1" s="130" t="s">
        <v>117</v>
      </c>
      <c r="S1" s="130" t="s">
        <v>119</v>
      </c>
      <c r="T1" s="130" t="s">
        <v>120</v>
      </c>
      <c r="U1" s="130" t="s">
        <v>121</v>
      </c>
      <c r="V1" s="130" t="s">
        <v>122</v>
      </c>
      <c r="W1" s="129" t="s">
        <v>118</v>
      </c>
      <c r="X1" s="129" t="s">
        <v>118</v>
      </c>
      <c r="Y1" s="129" t="s">
        <v>118</v>
      </c>
      <c r="Z1" s="129" t="s">
        <v>118</v>
      </c>
      <c r="AA1" s="129" t="s">
        <v>118</v>
      </c>
      <c r="AB1" s="129" t="s">
        <v>118</v>
      </c>
      <c r="AC1" s="129" t="s">
        <v>118</v>
      </c>
      <c r="AD1" s="129" t="s">
        <v>118</v>
      </c>
      <c r="AE1" s="129" t="s">
        <v>118</v>
      </c>
      <c r="AF1" s="129" t="s">
        <v>118</v>
      </c>
      <c r="AG1" s="129" t="s">
        <v>118</v>
      </c>
      <c r="AH1" s="129" t="s">
        <v>118</v>
      </c>
      <c r="AI1" s="129" t="s">
        <v>118</v>
      </c>
      <c r="AJ1" s="129" t="s">
        <v>118</v>
      </c>
    </row>
    <row r="2" spans="1:36" ht="26.5" customHeight="1" x14ac:dyDescent="0.35">
      <c r="A2" s="132" t="s">
        <v>77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0"/>
      <c r="S2" s="130"/>
      <c r="T2" s="130"/>
      <c r="U2" s="130"/>
      <c r="V2" s="130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</row>
    <row r="3" spans="1:36" s="2" customFormat="1" ht="37.5" customHeight="1" x14ac:dyDescent="0.25">
      <c r="A3" s="25" t="s">
        <v>13</v>
      </c>
      <c r="B3" s="25" t="s">
        <v>8</v>
      </c>
      <c r="C3" s="25" t="s">
        <v>9</v>
      </c>
      <c r="D3" s="25" t="s">
        <v>14</v>
      </c>
      <c r="E3" s="25" t="s">
        <v>3</v>
      </c>
      <c r="F3" s="25" t="s">
        <v>10</v>
      </c>
      <c r="G3" s="44" t="s">
        <v>17</v>
      </c>
      <c r="H3" s="29" t="s">
        <v>27</v>
      </c>
      <c r="I3" s="29" t="s">
        <v>28</v>
      </c>
      <c r="J3" s="29" t="s">
        <v>29</v>
      </c>
      <c r="K3" s="29" t="s">
        <v>30</v>
      </c>
      <c r="L3" s="29" t="s">
        <v>31</v>
      </c>
      <c r="M3" s="29" t="s">
        <v>32</v>
      </c>
      <c r="N3" s="29" t="s">
        <v>33</v>
      </c>
      <c r="O3" s="29" t="s">
        <v>34</v>
      </c>
      <c r="P3" s="30" t="s">
        <v>0</v>
      </c>
      <c r="Q3" s="31" t="s">
        <v>2</v>
      </c>
      <c r="R3" s="125">
        <v>46055</v>
      </c>
      <c r="S3" s="125">
        <v>46056</v>
      </c>
      <c r="T3" s="125">
        <v>46140</v>
      </c>
      <c r="U3" s="125">
        <v>46149</v>
      </c>
      <c r="V3" s="125">
        <v>46205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</row>
    <row r="4" spans="1:36" ht="28.5" customHeight="1" x14ac:dyDescent="0.35">
      <c r="A4" s="137">
        <v>1</v>
      </c>
      <c r="B4" s="41">
        <v>1</v>
      </c>
      <c r="C4" s="134" t="s">
        <v>72</v>
      </c>
      <c r="D4" s="45" t="s">
        <v>51</v>
      </c>
      <c r="E4" s="8" t="s">
        <v>71</v>
      </c>
      <c r="F4" s="8" t="s">
        <v>7</v>
      </c>
      <c r="G4" s="42">
        <v>871.75</v>
      </c>
      <c r="H4" s="20">
        <v>5</v>
      </c>
      <c r="I4" s="32">
        <f>IF(SUM(R4:AN4)&gt;H4+K4,H4,SUM(R4:AN4))</f>
        <v>0</v>
      </c>
      <c r="J4" s="33">
        <f>SUM(R4:AN4)</f>
        <v>0</v>
      </c>
      <c r="K4" s="35"/>
      <c r="L4" s="34">
        <f>ROUND(IF(H4*0.25-0.5&lt;0,0,H4*0.25-0.5),0)-M4-O4</f>
        <v>1</v>
      </c>
      <c r="M4" s="35"/>
      <c r="N4" s="35"/>
      <c r="O4" s="35"/>
      <c r="P4" s="47">
        <f>H4-(SUM(R4:AJ4))+K4</f>
        <v>5</v>
      </c>
      <c r="Q4" s="21" t="str">
        <f t="shared" ref="Q4:Q8" si="0">IF(P4&lt;0,"ATENÇÃO","OK")</f>
        <v>OK</v>
      </c>
      <c r="R4" s="126"/>
      <c r="S4" s="126"/>
      <c r="T4" s="127"/>
      <c r="U4" s="126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</row>
    <row r="5" spans="1:36" ht="28.5" customHeight="1" x14ac:dyDescent="0.35">
      <c r="A5" s="139"/>
      <c r="B5" s="41">
        <v>2</v>
      </c>
      <c r="C5" s="135"/>
      <c r="D5" s="45" t="s">
        <v>52</v>
      </c>
      <c r="E5" s="8" t="s">
        <v>71</v>
      </c>
      <c r="F5" s="8" t="s">
        <v>7</v>
      </c>
      <c r="G5" s="42">
        <v>973.04</v>
      </c>
      <c r="H5" s="20">
        <v>2</v>
      </c>
      <c r="I5" s="32">
        <f t="shared" ref="I5:I23" si="1">IF(SUM(R5:AN5)&gt;H5+K5,H5,SUM(R5:AN5))</f>
        <v>1</v>
      </c>
      <c r="J5" s="33">
        <f t="shared" ref="J5:J23" si="2">SUM(R5:AN5)</f>
        <v>1</v>
      </c>
      <c r="K5" s="35"/>
      <c r="L5" s="34">
        <f t="shared" ref="L5:L23" si="3">ROUND(IF(H5*0.25-0.5&lt;0,0,H5*0.25-0.5),0)-M5-O5</f>
        <v>0</v>
      </c>
      <c r="M5" s="35"/>
      <c r="N5" s="35"/>
      <c r="O5" s="35"/>
      <c r="P5" s="47">
        <f t="shared" ref="P5:P23" si="4">H5-(SUM(R5:AJ5))+K5</f>
        <v>1</v>
      </c>
      <c r="Q5" s="21" t="str">
        <f t="shared" si="0"/>
        <v>OK</v>
      </c>
      <c r="R5" s="126"/>
      <c r="S5" s="126"/>
      <c r="T5" s="127">
        <v>1</v>
      </c>
      <c r="U5" s="126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</row>
    <row r="6" spans="1:36" ht="28.5" customHeight="1" x14ac:dyDescent="0.35">
      <c r="A6" s="139"/>
      <c r="B6" s="41">
        <v>3</v>
      </c>
      <c r="C6" s="135"/>
      <c r="D6" s="45" t="s">
        <v>53</v>
      </c>
      <c r="E6" s="8" t="s">
        <v>71</v>
      </c>
      <c r="F6" s="8" t="s">
        <v>7</v>
      </c>
      <c r="G6" s="42">
        <v>2096.83</v>
      </c>
      <c r="H6" s="20">
        <v>10</v>
      </c>
      <c r="I6" s="32">
        <f t="shared" si="1"/>
        <v>6</v>
      </c>
      <c r="J6" s="33">
        <f t="shared" si="2"/>
        <v>6</v>
      </c>
      <c r="K6" s="35"/>
      <c r="L6" s="34">
        <f t="shared" si="3"/>
        <v>2</v>
      </c>
      <c r="M6" s="35"/>
      <c r="N6" s="35"/>
      <c r="O6" s="35"/>
      <c r="P6" s="47">
        <f t="shared" si="4"/>
        <v>4</v>
      </c>
      <c r="Q6" s="21" t="str">
        <f t="shared" si="0"/>
        <v>OK</v>
      </c>
      <c r="R6" s="126">
        <v>4</v>
      </c>
      <c r="S6" s="126"/>
      <c r="T6" s="128"/>
      <c r="U6" s="126">
        <v>1</v>
      </c>
      <c r="V6" s="128">
        <v>1</v>
      </c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</row>
    <row r="7" spans="1:36" ht="28.5" customHeight="1" x14ac:dyDescent="0.35">
      <c r="A7" s="138"/>
      <c r="B7" s="41">
        <v>4</v>
      </c>
      <c r="C7" s="136"/>
      <c r="D7" s="45" t="s">
        <v>54</v>
      </c>
      <c r="E7" s="8" t="s">
        <v>71</v>
      </c>
      <c r="F7" s="8" t="s">
        <v>7</v>
      </c>
      <c r="G7" s="42">
        <v>2011.74</v>
      </c>
      <c r="H7" s="20">
        <v>2</v>
      </c>
      <c r="I7" s="32">
        <f t="shared" si="1"/>
        <v>0</v>
      </c>
      <c r="J7" s="33">
        <f t="shared" si="2"/>
        <v>0</v>
      </c>
      <c r="K7" s="35"/>
      <c r="L7" s="34">
        <f t="shared" si="3"/>
        <v>0</v>
      </c>
      <c r="M7" s="35"/>
      <c r="N7" s="35"/>
      <c r="O7" s="35"/>
      <c r="P7" s="47">
        <f t="shared" si="4"/>
        <v>2</v>
      </c>
      <c r="Q7" s="21" t="str">
        <f t="shared" si="0"/>
        <v>OK</v>
      </c>
      <c r="R7" s="126"/>
      <c r="S7" s="126"/>
      <c r="T7" s="128"/>
      <c r="U7" s="126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</row>
    <row r="8" spans="1:36" ht="28.5" customHeight="1" x14ac:dyDescent="0.35">
      <c r="A8" s="137">
        <v>2</v>
      </c>
      <c r="B8" s="41">
        <v>5</v>
      </c>
      <c r="C8" s="134" t="s">
        <v>72</v>
      </c>
      <c r="D8" s="45" t="s">
        <v>55</v>
      </c>
      <c r="E8" s="8" t="s">
        <v>71</v>
      </c>
      <c r="F8" s="8" t="s">
        <v>7</v>
      </c>
      <c r="G8" s="42">
        <v>931.72</v>
      </c>
      <c r="H8" s="20">
        <v>0</v>
      </c>
      <c r="I8" s="32">
        <f t="shared" si="1"/>
        <v>0</v>
      </c>
      <c r="J8" s="33">
        <f t="shared" si="2"/>
        <v>0</v>
      </c>
      <c r="K8" s="35"/>
      <c r="L8" s="34">
        <f t="shared" si="3"/>
        <v>0</v>
      </c>
      <c r="M8" s="35"/>
      <c r="N8" s="35"/>
      <c r="O8" s="35"/>
      <c r="P8" s="47">
        <f t="shared" si="4"/>
        <v>0</v>
      </c>
      <c r="Q8" s="21" t="str">
        <f t="shared" si="0"/>
        <v>OK</v>
      </c>
      <c r="R8" s="126"/>
      <c r="S8" s="126"/>
      <c r="T8" s="128"/>
      <c r="U8" s="126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</row>
    <row r="9" spans="1:36" ht="28.5" customHeight="1" x14ac:dyDescent="0.35">
      <c r="A9" s="139"/>
      <c r="B9" s="41">
        <v>6</v>
      </c>
      <c r="C9" s="135"/>
      <c r="D9" s="45" t="s">
        <v>56</v>
      </c>
      <c r="E9" s="8" t="s">
        <v>71</v>
      </c>
      <c r="F9" s="8" t="s">
        <v>7</v>
      </c>
      <c r="G9" s="42">
        <v>973.05</v>
      </c>
      <c r="H9" s="20">
        <v>0</v>
      </c>
      <c r="I9" s="32">
        <f t="shared" si="1"/>
        <v>0</v>
      </c>
      <c r="J9" s="33">
        <f t="shared" si="2"/>
        <v>0</v>
      </c>
      <c r="K9" s="35"/>
      <c r="L9" s="34">
        <f t="shared" si="3"/>
        <v>0</v>
      </c>
      <c r="M9" s="35"/>
      <c r="N9" s="35"/>
      <c r="O9" s="35"/>
      <c r="P9" s="47">
        <f t="shared" si="4"/>
        <v>0</v>
      </c>
      <c r="Q9" s="21" t="str">
        <f t="shared" ref="Q9:Q24" si="5">IF(P9&lt;0,"ATENÇÃO","OK")</f>
        <v>OK</v>
      </c>
      <c r="R9" s="126"/>
      <c r="S9" s="126"/>
      <c r="T9" s="128"/>
      <c r="U9" s="126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</row>
    <row r="10" spans="1:36" ht="28.5" customHeight="1" x14ac:dyDescent="0.35">
      <c r="A10" s="139"/>
      <c r="B10" s="41">
        <v>7</v>
      </c>
      <c r="C10" s="135"/>
      <c r="D10" s="45" t="s">
        <v>57</v>
      </c>
      <c r="E10" s="8" t="s">
        <v>71</v>
      </c>
      <c r="F10" s="8" t="s">
        <v>7</v>
      </c>
      <c r="G10" s="42">
        <v>2013.95</v>
      </c>
      <c r="H10" s="20">
        <v>0</v>
      </c>
      <c r="I10" s="32">
        <f t="shared" si="1"/>
        <v>0</v>
      </c>
      <c r="J10" s="33">
        <f t="shared" si="2"/>
        <v>0</v>
      </c>
      <c r="K10" s="35"/>
      <c r="L10" s="34">
        <f t="shared" si="3"/>
        <v>0</v>
      </c>
      <c r="M10" s="35"/>
      <c r="N10" s="35"/>
      <c r="O10" s="35"/>
      <c r="P10" s="47">
        <f t="shared" si="4"/>
        <v>0</v>
      </c>
      <c r="Q10" s="21" t="str">
        <f t="shared" si="5"/>
        <v>OK</v>
      </c>
      <c r="R10" s="126"/>
      <c r="S10" s="126"/>
      <c r="T10" s="128"/>
      <c r="U10" s="126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</row>
    <row r="11" spans="1:36" ht="28.5" customHeight="1" x14ac:dyDescent="0.35">
      <c r="A11" s="138"/>
      <c r="B11" s="41">
        <v>8</v>
      </c>
      <c r="C11" s="136"/>
      <c r="D11" s="45" t="s">
        <v>58</v>
      </c>
      <c r="E11" s="8" t="s">
        <v>71</v>
      </c>
      <c r="F11" s="8" t="s">
        <v>7</v>
      </c>
      <c r="G11" s="42">
        <v>2004.8</v>
      </c>
      <c r="H11" s="20">
        <v>0</v>
      </c>
      <c r="I11" s="32">
        <f t="shared" si="1"/>
        <v>0</v>
      </c>
      <c r="J11" s="33">
        <f t="shared" si="2"/>
        <v>0</v>
      </c>
      <c r="K11" s="35"/>
      <c r="L11" s="34">
        <f t="shared" si="3"/>
        <v>0</v>
      </c>
      <c r="M11" s="35"/>
      <c r="N11" s="35"/>
      <c r="O11" s="35"/>
      <c r="P11" s="47">
        <f t="shared" si="4"/>
        <v>0</v>
      </c>
      <c r="Q11" s="21" t="str">
        <f t="shared" si="5"/>
        <v>OK</v>
      </c>
      <c r="R11" s="126"/>
      <c r="S11" s="126"/>
      <c r="T11" s="128"/>
      <c r="U11" s="126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</row>
    <row r="12" spans="1:36" ht="28.5" customHeight="1" x14ac:dyDescent="0.35">
      <c r="A12" s="137">
        <v>3</v>
      </c>
      <c r="B12" s="41">
        <v>9</v>
      </c>
      <c r="C12" s="134" t="s">
        <v>73</v>
      </c>
      <c r="D12" s="45" t="s">
        <v>59</v>
      </c>
      <c r="E12" s="8" t="s">
        <v>11</v>
      </c>
      <c r="F12" s="8" t="s">
        <v>7</v>
      </c>
      <c r="G12" s="42">
        <v>605</v>
      </c>
      <c r="H12" s="20">
        <v>1</v>
      </c>
      <c r="I12" s="32">
        <f t="shared" si="1"/>
        <v>0</v>
      </c>
      <c r="J12" s="33">
        <f t="shared" si="2"/>
        <v>0</v>
      </c>
      <c r="K12" s="35"/>
      <c r="L12" s="34">
        <f t="shared" si="3"/>
        <v>0</v>
      </c>
      <c r="M12" s="35"/>
      <c r="N12" s="35"/>
      <c r="O12" s="35"/>
      <c r="P12" s="47">
        <f t="shared" si="4"/>
        <v>1</v>
      </c>
      <c r="Q12" s="21" t="str">
        <f t="shared" si="5"/>
        <v>OK</v>
      </c>
      <c r="R12" s="126"/>
      <c r="S12" s="126"/>
      <c r="T12" s="128"/>
      <c r="U12" s="126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</row>
    <row r="13" spans="1:36" ht="28.5" customHeight="1" x14ac:dyDescent="0.35">
      <c r="A13" s="138"/>
      <c r="B13" s="41">
        <v>10</v>
      </c>
      <c r="C13" s="136"/>
      <c r="D13" s="45" t="s">
        <v>60</v>
      </c>
      <c r="E13" s="8" t="s">
        <v>18</v>
      </c>
      <c r="F13" s="8" t="s">
        <v>7</v>
      </c>
      <c r="G13" s="42">
        <v>3.03</v>
      </c>
      <c r="H13" s="20">
        <v>1000</v>
      </c>
      <c r="I13" s="32">
        <f t="shared" si="1"/>
        <v>0</v>
      </c>
      <c r="J13" s="33">
        <f t="shared" si="2"/>
        <v>0</v>
      </c>
      <c r="K13" s="35"/>
      <c r="L13" s="34">
        <f t="shared" si="3"/>
        <v>250</v>
      </c>
      <c r="M13" s="35"/>
      <c r="N13" s="35"/>
      <c r="O13" s="35"/>
      <c r="P13" s="47">
        <f t="shared" si="4"/>
        <v>1000</v>
      </c>
      <c r="Q13" s="21" t="str">
        <f t="shared" si="5"/>
        <v>OK</v>
      </c>
      <c r="R13" s="126"/>
      <c r="S13" s="126"/>
      <c r="T13" s="128"/>
      <c r="U13" s="126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</row>
    <row r="14" spans="1:36" ht="28.5" customHeight="1" x14ac:dyDescent="0.35">
      <c r="A14" s="41">
        <v>4</v>
      </c>
      <c r="B14" s="41">
        <v>11</v>
      </c>
      <c r="C14" s="43" t="s">
        <v>74</v>
      </c>
      <c r="D14" s="45" t="s">
        <v>61</v>
      </c>
      <c r="E14" s="8" t="s">
        <v>19</v>
      </c>
      <c r="F14" s="8" t="s">
        <v>7</v>
      </c>
      <c r="G14" s="42">
        <v>107.72</v>
      </c>
      <c r="H14" s="20">
        <v>1500</v>
      </c>
      <c r="I14" s="32">
        <f t="shared" si="1"/>
        <v>1100</v>
      </c>
      <c r="J14" s="33">
        <f t="shared" si="2"/>
        <v>1100</v>
      </c>
      <c r="K14" s="35"/>
      <c r="L14" s="34">
        <f t="shared" si="3"/>
        <v>375</v>
      </c>
      <c r="M14" s="35"/>
      <c r="N14" s="35"/>
      <c r="O14" s="35"/>
      <c r="P14" s="47">
        <f t="shared" si="4"/>
        <v>400</v>
      </c>
      <c r="Q14" s="21" t="str">
        <f t="shared" si="5"/>
        <v>OK</v>
      </c>
      <c r="R14" s="126"/>
      <c r="S14" s="126">
        <v>1100</v>
      </c>
      <c r="T14" s="128"/>
      <c r="U14" s="126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</row>
    <row r="15" spans="1:36" ht="28.5" customHeight="1" x14ac:dyDescent="0.35">
      <c r="A15" s="133">
        <v>5</v>
      </c>
      <c r="B15" s="41">
        <v>12</v>
      </c>
      <c r="C15" s="134" t="s">
        <v>75</v>
      </c>
      <c r="D15" s="45" t="s">
        <v>62</v>
      </c>
      <c r="E15" s="8" t="s">
        <v>11</v>
      </c>
      <c r="F15" s="8" t="s">
        <v>7</v>
      </c>
      <c r="G15" s="42">
        <v>750</v>
      </c>
      <c r="H15" s="20">
        <v>0</v>
      </c>
      <c r="I15" s="32">
        <f t="shared" si="1"/>
        <v>0</v>
      </c>
      <c r="J15" s="33">
        <f t="shared" si="2"/>
        <v>0</v>
      </c>
      <c r="K15" s="35"/>
      <c r="L15" s="34">
        <f t="shared" si="3"/>
        <v>0</v>
      </c>
      <c r="M15" s="35"/>
      <c r="N15" s="35"/>
      <c r="O15" s="35"/>
      <c r="P15" s="47">
        <f t="shared" si="4"/>
        <v>0</v>
      </c>
      <c r="Q15" s="21" t="str">
        <f t="shared" si="5"/>
        <v>OK</v>
      </c>
      <c r="R15" s="126"/>
      <c r="S15" s="126"/>
      <c r="T15" s="128"/>
      <c r="U15" s="126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</row>
    <row r="16" spans="1:36" ht="28.5" customHeight="1" x14ac:dyDescent="0.35">
      <c r="A16" s="133"/>
      <c r="B16" s="41">
        <v>13</v>
      </c>
      <c r="C16" s="136"/>
      <c r="D16" s="46" t="s">
        <v>63</v>
      </c>
      <c r="E16" s="8" t="s">
        <v>6</v>
      </c>
      <c r="F16" s="8" t="s">
        <v>7</v>
      </c>
      <c r="G16" s="42">
        <v>2.99</v>
      </c>
      <c r="H16" s="20">
        <v>0</v>
      </c>
      <c r="I16" s="32">
        <f t="shared" si="1"/>
        <v>0</v>
      </c>
      <c r="J16" s="33">
        <f t="shared" si="2"/>
        <v>0</v>
      </c>
      <c r="K16" s="35"/>
      <c r="L16" s="34">
        <f t="shared" si="3"/>
        <v>0</v>
      </c>
      <c r="M16" s="35"/>
      <c r="N16" s="35"/>
      <c r="O16" s="35"/>
      <c r="P16" s="47">
        <f t="shared" si="4"/>
        <v>0</v>
      </c>
      <c r="Q16" s="21" t="str">
        <f t="shared" si="5"/>
        <v>OK</v>
      </c>
      <c r="R16" s="126"/>
      <c r="S16" s="126"/>
      <c r="T16" s="128"/>
      <c r="U16" s="126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</row>
    <row r="17" spans="1:36" ht="28.5" customHeight="1" x14ac:dyDescent="0.35">
      <c r="A17" s="133">
        <v>6</v>
      </c>
      <c r="B17" s="41">
        <v>14</v>
      </c>
      <c r="C17" s="134" t="s">
        <v>75</v>
      </c>
      <c r="D17" s="45" t="s">
        <v>64</v>
      </c>
      <c r="E17" s="8" t="s">
        <v>11</v>
      </c>
      <c r="F17" s="8" t="s">
        <v>7</v>
      </c>
      <c r="G17" s="42">
        <v>458.33</v>
      </c>
      <c r="H17" s="20">
        <v>0</v>
      </c>
      <c r="I17" s="32">
        <f t="shared" si="1"/>
        <v>0</v>
      </c>
      <c r="J17" s="33">
        <f t="shared" si="2"/>
        <v>0</v>
      </c>
      <c r="K17" s="35"/>
      <c r="L17" s="34">
        <f t="shared" si="3"/>
        <v>0</v>
      </c>
      <c r="M17" s="35"/>
      <c r="N17" s="35"/>
      <c r="O17" s="35"/>
      <c r="P17" s="47">
        <f t="shared" si="4"/>
        <v>0</v>
      </c>
      <c r="Q17" s="21" t="str">
        <f t="shared" si="5"/>
        <v>OK</v>
      </c>
      <c r="R17" s="126"/>
      <c r="S17" s="126"/>
      <c r="T17" s="128"/>
      <c r="U17" s="126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</row>
    <row r="18" spans="1:36" ht="28.5" customHeight="1" x14ac:dyDescent="0.35">
      <c r="A18" s="133"/>
      <c r="B18" s="41">
        <v>15</v>
      </c>
      <c r="C18" s="136"/>
      <c r="D18" s="46" t="s">
        <v>65</v>
      </c>
      <c r="E18" s="8" t="s">
        <v>6</v>
      </c>
      <c r="F18" s="8" t="s">
        <v>7</v>
      </c>
      <c r="G18" s="42">
        <v>1</v>
      </c>
      <c r="H18" s="20">
        <v>0</v>
      </c>
      <c r="I18" s="32">
        <f t="shared" si="1"/>
        <v>0</v>
      </c>
      <c r="J18" s="33">
        <f t="shared" si="2"/>
        <v>0</v>
      </c>
      <c r="K18" s="35"/>
      <c r="L18" s="34">
        <f t="shared" si="3"/>
        <v>0</v>
      </c>
      <c r="M18" s="35"/>
      <c r="N18" s="35"/>
      <c r="O18" s="35"/>
      <c r="P18" s="47">
        <f t="shared" si="4"/>
        <v>0</v>
      </c>
      <c r="Q18" s="21" t="str">
        <f t="shared" si="5"/>
        <v>OK</v>
      </c>
      <c r="R18" s="126"/>
      <c r="S18" s="126"/>
      <c r="T18" s="128"/>
      <c r="U18" s="126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</row>
    <row r="19" spans="1:36" ht="28.5" customHeight="1" x14ac:dyDescent="0.35">
      <c r="A19" s="133">
        <v>7</v>
      </c>
      <c r="B19" s="41">
        <v>16</v>
      </c>
      <c r="C19" s="134" t="s">
        <v>73</v>
      </c>
      <c r="D19" s="45" t="s">
        <v>66</v>
      </c>
      <c r="E19" s="8" t="s">
        <v>11</v>
      </c>
      <c r="F19" s="8" t="s">
        <v>7</v>
      </c>
      <c r="G19" s="42">
        <v>213.24</v>
      </c>
      <c r="H19" s="20">
        <v>0</v>
      </c>
      <c r="I19" s="32">
        <f t="shared" si="1"/>
        <v>0</v>
      </c>
      <c r="J19" s="33">
        <f t="shared" si="2"/>
        <v>0</v>
      </c>
      <c r="K19" s="35"/>
      <c r="L19" s="34">
        <f t="shared" si="3"/>
        <v>0</v>
      </c>
      <c r="M19" s="35"/>
      <c r="N19" s="35"/>
      <c r="O19" s="35"/>
      <c r="P19" s="47">
        <f t="shared" si="4"/>
        <v>0</v>
      </c>
      <c r="Q19" s="21" t="str">
        <f t="shared" si="5"/>
        <v>OK</v>
      </c>
      <c r="R19" s="126"/>
      <c r="S19" s="126"/>
      <c r="T19" s="128"/>
      <c r="U19" s="126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</row>
    <row r="20" spans="1:36" ht="28.5" customHeight="1" x14ac:dyDescent="0.35">
      <c r="A20" s="133"/>
      <c r="B20" s="41">
        <v>17</v>
      </c>
      <c r="C20" s="136"/>
      <c r="D20" s="46" t="s">
        <v>67</v>
      </c>
      <c r="E20" s="8" t="s">
        <v>12</v>
      </c>
      <c r="F20" s="8" t="s">
        <v>7</v>
      </c>
      <c r="G20" s="42">
        <v>0.84</v>
      </c>
      <c r="H20" s="20">
        <v>0</v>
      </c>
      <c r="I20" s="32">
        <f t="shared" si="1"/>
        <v>0</v>
      </c>
      <c r="J20" s="33">
        <f t="shared" si="2"/>
        <v>0</v>
      </c>
      <c r="K20" s="35"/>
      <c r="L20" s="34">
        <f t="shared" si="3"/>
        <v>0</v>
      </c>
      <c r="M20" s="35"/>
      <c r="N20" s="35"/>
      <c r="O20" s="35"/>
      <c r="P20" s="47">
        <f t="shared" si="4"/>
        <v>0</v>
      </c>
      <c r="Q20" s="21" t="str">
        <f t="shared" si="5"/>
        <v>OK</v>
      </c>
      <c r="R20" s="126"/>
      <c r="S20" s="126"/>
      <c r="T20" s="128"/>
      <c r="U20" s="126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</row>
    <row r="21" spans="1:36" ht="28.5" customHeight="1" x14ac:dyDescent="0.35">
      <c r="A21" s="133">
        <v>8</v>
      </c>
      <c r="B21" s="41">
        <v>18</v>
      </c>
      <c r="C21" s="134" t="s">
        <v>73</v>
      </c>
      <c r="D21" s="45" t="s">
        <v>68</v>
      </c>
      <c r="E21" s="8" t="s">
        <v>11</v>
      </c>
      <c r="F21" s="8" t="s">
        <v>7</v>
      </c>
      <c r="G21" s="42">
        <v>151.12</v>
      </c>
      <c r="H21" s="20">
        <v>0</v>
      </c>
      <c r="I21" s="32">
        <f t="shared" si="1"/>
        <v>0</v>
      </c>
      <c r="J21" s="33">
        <f t="shared" si="2"/>
        <v>0</v>
      </c>
      <c r="K21" s="35"/>
      <c r="L21" s="34">
        <f t="shared" si="3"/>
        <v>0</v>
      </c>
      <c r="M21" s="35"/>
      <c r="N21" s="35"/>
      <c r="O21" s="35"/>
      <c r="P21" s="47">
        <f t="shared" si="4"/>
        <v>0</v>
      </c>
      <c r="Q21" s="21" t="str">
        <f t="shared" si="5"/>
        <v>OK</v>
      </c>
      <c r="R21" s="126"/>
      <c r="S21" s="126"/>
      <c r="T21" s="128"/>
      <c r="U21" s="126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</row>
    <row r="22" spans="1:36" ht="28.5" customHeight="1" x14ac:dyDescent="0.35">
      <c r="A22" s="133"/>
      <c r="B22" s="41">
        <v>19</v>
      </c>
      <c r="C22" s="136"/>
      <c r="D22" s="46" t="s">
        <v>69</v>
      </c>
      <c r="E22" s="8" t="s">
        <v>12</v>
      </c>
      <c r="F22" s="8" t="s">
        <v>7</v>
      </c>
      <c r="G22" s="42">
        <v>0.59</v>
      </c>
      <c r="H22" s="20">
        <v>0</v>
      </c>
      <c r="I22" s="32">
        <f t="shared" si="1"/>
        <v>0</v>
      </c>
      <c r="J22" s="33">
        <f t="shared" si="2"/>
        <v>0</v>
      </c>
      <c r="K22" s="35"/>
      <c r="L22" s="34">
        <f t="shared" si="3"/>
        <v>0</v>
      </c>
      <c r="M22" s="35"/>
      <c r="N22" s="35"/>
      <c r="O22" s="35"/>
      <c r="P22" s="47">
        <f t="shared" si="4"/>
        <v>0</v>
      </c>
      <c r="Q22" s="21" t="str">
        <f t="shared" si="5"/>
        <v>OK</v>
      </c>
      <c r="R22" s="126"/>
      <c r="S22" s="126"/>
      <c r="T22" s="128"/>
      <c r="U22" s="126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</row>
    <row r="23" spans="1:36" ht="28.5" customHeight="1" x14ac:dyDescent="0.35">
      <c r="A23" s="41">
        <v>9</v>
      </c>
      <c r="B23" s="41">
        <v>20</v>
      </c>
      <c r="C23" s="43" t="s">
        <v>73</v>
      </c>
      <c r="D23" s="46" t="s">
        <v>70</v>
      </c>
      <c r="E23" s="8" t="s">
        <v>11</v>
      </c>
      <c r="F23" s="8" t="s">
        <v>7</v>
      </c>
      <c r="G23" s="42">
        <v>195</v>
      </c>
      <c r="H23" s="20">
        <v>0</v>
      </c>
      <c r="I23" s="32">
        <f t="shared" si="1"/>
        <v>0</v>
      </c>
      <c r="J23" s="33">
        <f t="shared" si="2"/>
        <v>0</v>
      </c>
      <c r="K23" s="35"/>
      <c r="L23" s="34">
        <f t="shared" si="3"/>
        <v>0</v>
      </c>
      <c r="M23" s="35"/>
      <c r="N23" s="35"/>
      <c r="O23" s="35"/>
      <c r="P23" s="47">
        <f t="shared" si="4"/>
        <v>0</v>
      </c>
      <c r="Q23" s="21" t="str">
        <f t="shared" si="5"/>
        <v>OK</v>
      </c>
      <c r="R23" s="126"/>
      <c r="S23" s="126"/>
      <c r="T23" s="128"/>
      <c r="U23" s="126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</row>
    <row r="24" spans="1:36" x14ac:dyDescent="0.35">
      <c r="D24" s="2"/>
      <c r="H24" s="36">
        <f t="shared" ref="H24:O24" si="6">SUMPRODUCT($G$4:$G$23,H4:H23)</f>
        <v>196511.61</v>
      </c>
      <c r="I24" s="36">
        <f t="shared" si="6"/>
        <v>132046.01999999999</v>
      </c>
      <c r="J24" s="36">
        <f t="shared" si="6"/>
        <v>132046.01999999999</v>
      </c>
      <c r="K24" s="36">
        <f t="shared" si="6"/>
        <v>0</v>
      </c>
      <c r="L24" s="36">
        <f t="shared" si="6"/>
        <v>46217.91</v>
      </c>
      <c r="M24" s="36">
        <f t="shared" si="6"/>
        <v>0</v>
      </c>
      <c r="N24" s="36">
        <f t="shared" si="6"/>
        <v>0</v>
      </c>
      <c r="O24" s="36">
        <f t="shared" si="6"/>
        <v>0</v>
      </c>
      <c r="P24" s="13">
        <f>SUM(P4:P23)</f>
        <v>1413</v>
      </c>
      <c r="Q24" s="4" t="str">
        <f t="shared" si="5"/>
        <v>OK</v>
      </c>
      <c r="R24" s="17">
        <f t="shared" ref="R24:AD24" si="7">SUMPRODUCT($G$4:$G$23,R4:R23)</f>
        <v>8387.32</v>
      </c>
      <c r="S24" s="17">
        <f t="shared" si="7"/>
        <v>118492</v>
      </c>
      <c r="T24" s="17">
        <f t="shared" si="7"/>
        <v>973.04</v>
      </c>
      <c r="U24" s="17">
        <f t="shared" si="7"/>
        <v>2096.83</v>
      </c>
      <c r="V24" s="17">
        <f t="shared" si="7"/>
        <v>2096.83</v>
      </c>
      <c r="W24" s="17">
        <f t="shared" si="7"/>
        <v>0</v>
      </c>
      <c r="X24" s="17">
        <f t="shared" si="7"/>
        <v>0</v>
      </c>
      <c r="Y24" s="17">
        <f t="shared" si="7"/>
        <v>0</v>
      </c>
      <c r="Z24" s="17">
        <f t="shared" si="7"/>
        <v>0</v>
      </c>
      <c r="AA24" s="17">
        <f t="shared" si="7"/>
        <v>0</v>
      </c>
      <c r="AB24" s="17">
        <f t="shared" si="7"/>
        <v>0</v>
      </c>
      <c r="AC24" s="17">
        <f t="shared" si="7"/>
        <v>0</v>
      </c>
      <c r="AD24" s="17">
        <f t="shared" si="7"/>
        <v>0</v>
      </c>
      <c r="AE24" s="17">
        <f t="shared" ref="AE24:AI24" si="8">SUMPRODUCT($G$4:$G$23,AE4:AE23)</f>
        <v>0</v>
      </c>
      <c r="AF24" s="17">
        <f t="shared" si="8"/>
        <v>0</v>
      </c>
      <c r="AG24" s="17">
        <f t="shared" si="8"/>
        <v>0</v>
      </c>
      <c r="AH24" s="17">
        <f t="shared" si="8"/>
        <v>0</v>
      </c>
      <c r="AI24" s="17">
        <f t="shared" si="8"/>
        <v>0</v>
      </c>
      <c r="AJ24" s="17">
        <f>SUMPRODUCT($G$4:$G$23,AJ4:AJ23)</f>
        <v>0</v>
      </c>
    </row>
    <row r="25" spans="1:36" ht="15" thickBot="1" x14ac:dyDescent="0.4">
      <c r="D25" s="1"/>
      <c r="H25" s="3">
        <f>SUM(H4:H23)</f>
        <v>2520</v>
      </c>
    </row>
    <row r="26" spans="1:36" x14ac:dyDescent="0.35">
      <c r="D26" s="22" t="s">
        <v>15</v>
      </c>
    </row>
    <row r="27" spans="1:36" x14ac:dyDescent="0.35">
      <c r="D27" s="23" t="s">
        <v>50</v>
      </c>
    </row>
    <row r="28" spans="1:36" ht="29.5" thickBot="1" x14ac:dyDescent="0.4">
      <c r="D28" s="24" t="s">
        <v>16</v>
      </c>
    </row>
  </sheetData>
  <autoFilter ref="A3:AJ28" xr:uid="{00000000-0001-0000-0100-000000000000}"/>
  <mergeCells count="37">
    <mergeCell ref="A19:A20"/>
    <mergeCell ref="A21:A22"/>
    <mergeCell ref="C4:C7"/>
    <mergeCell ref="C8:C11"/>
    <mergeCell ref="C15:C16"/>
    <mergeCell ref="C17:C18"/>
    <mergeCell ref="C19:C20"/>
    <mergeCell ref="C21:C22"/>
    <mergeCell ref="A15:A16"/>
    <mergeCell ref="C12:C13"/>
    <mergeCell ref="A12:A13"/>
    <mergeCell ref="A4:A7"/>
    <mergeCell ref="A8:A11"/>
    <mergeCell ref="D1:G1"/>
    <mergeCell ref="H1:Q1"/>
    <mergeCell ref="A2:Q2"/>
    <mergeCell ref="A1:C1"/>
    <mergeCell ref="A17:A18"/>
    <mergeCell ref="AD1:AD2"/>
    <mergeCell ref="AJ1:AJ2"/>
    <mergeCell ref="AC1:AC2"/>
    <mergeCell ref="AA1:AA2"/>
    <mergeCell ref="AB1:AB2"/>
    <mergeCell ref="AE1:AE2"/>
    <mergeCell ref="AF1:AF2"/>
    <mergeCell ref="AG1:AG2"/>
    <mergeCell ref="AH1:AH2"/>
    <mergeCell ref="AI1:AI2"/>
    <mergeCell ref="Z1:Z2"/>
    <mergeCell ref="U1:U2"/>
    <mergeCell ref="R1:R2"/>
    <mergeCell ref="W1:W2"/>
    <mergeCell ref="X1:X2"/>
    <mergeCell ref="Y1:Y2"/>
    <mergeCell ref="S1:S2"/>
    <mergeCell ref="T1:T2"/>
    <mergeCell ref="V1:V2"/>
  </mergeCells>
  <phoneticPr fontId="10" type="noConversion"/>
  <conditionalFormatting sqref="Q3">
    <cfRule type="cellIs" dxfId="49" priority="3" operator="equal">
      <formula>"ATENÇÃO"</formula>
    </cfRule>
  </conditionalFormatting>
  <conditionalFormatting sqref="R4:AJ23">
    <cfRule type="cellIs" dxfId="48" priority="4" operator="greaterThan">
      <formula>0</formula>
    </cfRule>
    <cfRule type="cellIs" dxfId="47" priority="86" stopIfTrue="1" operator="greaterThan">
      <formula>0</formula>
    </cfRule>
    <cfRule type="cellIs" dxfId="46" priority="87" stopIfTrue="1" operator="greaterThan">
      <formula>0</formula>
    </cfRule>
    <cfRule type="cellIs" dxfId="45" priority="88" stopIfTrue="1" operator="greaterThan">
      <formula>0</formula>
    </cfRule>
  </conditionalFormatting>
  <conditionalFormatting sqref="P4:P23">
    <cfRule type="cellIs" dxfId="44" priority="2" operator="lessThan">
      <formula>0</formula>
    </cfRule>
  </conditionalFormatting>
  <conditionalFormatting sqref="Q4:Q23">
    <cfRule type="containsText" dxfId="43" priority="1" operator="containsText" text="ATENÇÃO">
      <formula>NOT(ISERROR(SEARCH("ATENÇÃO",Q4)))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CF78-6C20-472F-BDE9-8BE0C09CEE48}">
  <dimension ref="A1:AJ28"/>
  <sheetViews>
    <sheetView zoomScale="60" zoomScaleNormal="60" workbookViewId="0">
      <selection activeCell="K4" sqref="K4"/>
    </sheetView>
  </sheetViews>
  <sheetFormatPr defaultColWidth="9.7265625" defaultRowHeight="14.5" x14ac:dyDescent="0.35"/>
  <cols>
    <col min="1" max="1" width="5.81640625" style="16" customWidth="1"/>
    <col min="2" max="2" width="5.54296875" style="16" bestFit="1" customWidth="1"/>
    <col min="3" max="3" width="20.1796875" style="12" customWidth="1"/>
    <col min="4" max="4" width="24.7265625" style="16" customWidth="1"/>
    <col min="5" max="5" width="12.453125" style="16" customWidth="1"/>
    <col min="6" max="6" width="12.54296875" style="16" customWidth="1"/>
    <col min="7" max="7" width="15.54296875" style="15" customWidth="1"/>
    <col min="8" max="15" width="11.1796875" style="3" customWidth="1"/>
    <col min="16" max="16" width="11.1796875" style="13" customWidth="1"/>
    <col min="17" max="17" width="11.1796875" style="4" customWidth="1"/>
    <col min="18" max="18" width="14.54296875" style="5" customWidth="1"/>
    <col min="19" max="20" width="13.81640625" style="5" customWidth="1"/>
    <col min="21" max="21" width="14.26953125" style="5" customWidth="1"/>
    <col min="22" max="22" width="14" style="5" customWidth="1"/>
    <col min="23" max="36" width="12" style="5" customWidth="1"/>
    <col min="37" max="16384" width="9.7265625" style="1"/>
  </cols>
  <sheetData>
    <row r="1" spans="1:36" ht="43.5" customHeight="1" x14ac:dyDescent="0.35">
      <c r="A1" s="132" t="s">
        <v>48</v>
      </c>
      <c r="B1" s="132"/>
      <c r="C1" s="132"/>
      <c r="D1" s="131" t="s">
        <v>49</v>
      </c>
      <c r="E1" s="131"/>
      <c r="F1" s="131"/>
      <c r="G1" s="131"/>
      <c r="H1" s="132" t="s">
        <v>76</v>
      </c>
      <c r="I1" s="132"/>
      <c r="J1" s="132"/>
      <c r="K1" s="132"/>
      <c r="L1" s="132"/>
      <c r="M1" s="132"/>
      <c r="N1" s="132"/>
      <c r="O1" s="132"/>
      <c r="P1" s="132"/>
      <c r="Q1" s="132"/>
      <c r="R1" s="129" t="s">
        <v>35</v>
      </c>
      <c r="S1" s="129" t="s">
        <v>35</v>
      </c>
      <c r="T1" s="129" t="s">
        <v>35</v>
      </c>
      <c r="U1" s="129" t="s">
        <v>35</v>
      </c>
      <c r="V1" s="129" t="s">
        <v>35</v>
      </c>
      <c r="W1" s="129" t="s">
        <v>35</v>
      </c>
      <c r="X1" s="129" t="s">
        <v>35</v>
      </c>
      <c r="Y1" s="129" t="s">
        <v>35</v>
      </c>
      <c r="Z1" s="129" t="s">
        <v>35</v>
      </c>
      <c r="AA1" s="129" t="s">
        <v>35</v>
      </c>
      <c r="AB1" s="129" t="s">
        <v>35</v>
      </c>
      <c r="AC1" s="129" t="s">
        <v>35</v>
      </c>
      <c r="AD1" s="129" t="s">
        <v>35</v>
      </c>
      <c r="AE1" s="129" t="s">
        <v>35</v>
      </c>
      <c r="AF1" s="129" t="s">
        <v>35</v>
      </c>
      <c r="AG1" s="129" t="s">
        <v>35</v>
      </c>
      <c r="AH1" s="129" t="s">
        <v>35</v>
      </c>
      <c r="AI1" s="129" t="s">
        <v>35</v>
      </c>
      <c r="AJ1" s="129" t="s">
        <v>35</v>
      </c>
    </row>
    <row r="2" spans="1:36" ht="26.5" customHeight="1" x14ac:dyDescent="0.35">
      <c r="A2" s="132" t="s">
        <v>78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</row>
    <row r="3" spans="1:36" s="2" customFormat="1" ht="37.5" customHeight="1" x14ac:dyDescent="0.25">
      <c r="A3" s="25" t="s">
        <v>13</v>
      </c>
      <c r="B3" s="25" t="s">
        <v>8</v>
      </c>
      <c r="C3" s="25" t="s">
        <v>9</v>
      </c>
      <c r="D3" s="25" t="s">
        <v>14</v>
      </c>
      <c r="E3" s="25" t="s">
        <v>3</v>
      </c>
      <c r="F3" s="25" t="s">
        <v>10</v>
      </c>
      <c r="G3" s="44" t="s">
        <v>17</v>
      </c>
      <c r="H3" s="29" t="s">
        <v>27</v>
      </c>
      <c r="I3" s="29" t="s">
        <v>28</v>
      </c>
      <c r="J3" s="29" t="s">
        <v>29</v>
      </c>
      <c r="K3" s="29" t="s">
        <v>30</v>
      </c>
      <c r="L3" s="29" t="s">
        <v>31</v>
      </c>
      <c r="M3" s="29" t="s">
        <v>32</v>
      </c>
      <c r="N3" s="29" t="s">
        <v>33</v>
      </c>
      <c r="O3" s="29" t="s">
        <v>34</v>
      </c>
      <c r="P3" s="30" t="s">
        <v>0</v>
      </c>
      <c r="Q3" s="31" t="s">
        <v>2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</row>
    <row r="4" spans="1:36" ht="28.5" customHeight="1" x14ac:dyDescent="0.35">
      <c r="A4" s="137">
        <v>1</v>
      </c>
      <c r="B4" s="41">
        <v>1</v>
      </c>
      <c r="C4" s="134" t="s">
        <v>72</v>
      </c>
      <c r="D4" s="45" t="s">
        <v>51</v>
      </c>
      <c r="E4" s="8" t="s">
        <v>71</v>
      </c>
      <c r="F4" s="8" t="s">
        <v>7</v>
      </c>
      <c r="G4" s="42">
        <v>871.75</v>
      </c>
      <c r="H4" s="20">
        <v>3</v>
      </c>
      <c r="I4" s="32">
        <f>IF(SUM(R4:AN4)&gt;H4+K4,H4,SUM(R4:AN4))</f>
        <v>0</v>
      </c>
      <c r="J4" s="33">
        <f>SUM(R4:AN4)</f>
        <v>0</v>
      </c>
      <c r="K4" s="35"/>
      <c r="L4" s="34">
        <f>ROUND(IF(H4*0.25-0.5&lt;0,0,H4*0.25-0.5),0)-M4-O4</f>
        <v>0</v>
      </c>
      <c r="M4" s="35"/>
      <c r="N4" s="35"/>
      <c r="O4" s="35"/>
      <c r="P4" s="47">
        <f>H4-(SUM(R4:AJ4))+K4</f>
        <v>3</v>
      </c>
      <c r="Q4" s="21" t="str">
        <f t="shared" ref="Q4:Q24" si="0">IF(P4&lt;0,"ATENÇÃO","OK")</f>
        <v>OK</v>
      </c>
      <c r="R4" s="40"/>
      <c r="S4" s="40"/>
      <c r="T4" s="18"/>
      <c r="U4" s="40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28.5" customHeight="1" x14ac:dyDescent="0.35">
      <c r="A5" s="139"/>
      <c r="B5" s="41">
        <v>2</v>
      </c>
      <c r="C5" s="135"/>
      <c r="D5" s="45" t="s">
        <v>52</v>
      </c>
      <c r="E5" s="8" t="s">
        <v>71</v>
      </c>
      <c r="F5" s="8" t="s">
        <v>7</v>
      </c>
      <c r="G5" s="42">
        <v>973.04</v>
      </c>
      <c r="H5" s="20">
        <v>2</v>
      </c>
      <c r="I5" s="32">
        <f t="shared" ref="I5:I23" si="1">IF(SUM(R5:AN5)&gt;H5+K5,H5,SUM(R5:AN5))</f>
        <v>0</v>
      </c>
      <c r="J5" s="33">
        <f t="shared" ref="J5:J23" si="2">SUM(R5:AN5)</f>
        <v>0</v>
      </c>
      <c r="K5" s="35"/>
      <c r="L5" s="34">
        <f t="shared" ref="L5:L23" si="3">ROUND(IF(H5*0.25-0.5&lt;0,0,H5*0.25-0.5),0)-M5-O5</f>
        <v>0</v>
      </c>
      <c r="M5" s="35"/>
      <c r="N5" s="35"/>
      <c r="O5" s="35"/>
      <c r="P5" s="47">
        <f t="shared" ref="P5:P23" si="4">H5-(SUM(R5:AJ5))+K5</f>
        <v>2</v>
      </c>
      <c r="Q5" s="21" t="str">
        <f t="shared" si="0"/>
        <v>OK</v>
      </c>
      <c r="R5" s="40"/>
      <c r="S5" s="40"/>
      <c r="T5" s="18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28.5" customHeight="1" x14ac:dyDescent="0.35">
      <c r="A6" s="139"/>
      <c r="B6" s="41">
        <v>3</v>
      </c>
      <c r="C6" s="135"/>
      <c r="D6" s="45" t="s">
        <v>53</v>
      </c>
      <c r="E6" s="8" t="s">
        <v>71</v>
      </c>
      <c r="F6" s="8" t="s">
        <v>7</v>
      </c>
      <c r="G6" s="42">
        <v>2096.83</v>
      </c>
      <c r="H6" s="20">
        <v>6</v>
      </c>
      <c r="I6" s="32">
        <f t="shared" si="1"/>
        <v>0</v>
      </c>
      <c r="J6" s="33">
        <f t="shared" si="2"/>
        <v>0</v>
      </c>
      <c r="K6" s="35"/>
      <c r="L6" s="34">
        <f t="shared" si="3"/>
        <v>1</v>
      </c>
      <c r="M6" s="35"/>
      <c r="N6" s="35"/>
      <c r="O6" s="35"/>
      <c r="P6" s="47">
        <f t="shared" si="4"/>
        <v>6</v>
      </c>
      <c r="Q6" s="21" t="str">
        <f t="shared" si="0"/>
        <v>OK</v>
      </c>
      <c r="R6" s="40"/>
      <c r="S6" s="40"/>
      <c r="T6" s="39"/>
      <c r="U6" s="40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28.5" customHeight="1" x14ac:dyDescent="0.35">
      <c r="A7" s="138"/>
      <c r="B7" s="41">
        <v>4</v>
      </c>
      <c r="C7" s="136"/>
      <c r="D7" s="45" t="s">
        <v>54</v>
      </c>
      <c r="E7" s="8" t="s">
        <v>71</v>
      </c>
      <c r="F7" s="8" t="s">
        <v>7</v>
      </c>
      <c r="G7" s="42">
        <v>2011.74</v>
      </c>
      <c r="H7" s="20">
        <v>0</v>
      </c>
      <c r="I7" s="32">
        <f t="shared" si="1"/>
        <v>0</v>
      </c>
      <c r="J7" s="33">
        <f t="shared" si="2"/>
        <v>0</v>
      </c>
      <c r="K7" s="35"/>
      <c r="L7" s="34">
        <f t="shared" si="3"/>
        <v>0</v>
      </c>
      <c r="M7" s="35"/>
      <c r="N7" s="35"/>
      <c r="O7" s="35"/>
      <c r="P7" s="47">
        <f t="shared" si="4"/>
        <v>0</v>
      </c>
      <c r="Q7" s="21" t="str">
        <f t="shared" si="0"/>
        <v>OK</v>
      </c>
      <c r="R7" s="40"/>
      <c r="S7" s="40"/>
      <c r="T7" s="39"/>
      <c r="U7" s="40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6" ht="28.5" customHeight="1" x14ac:dyDescent="0.35">
      <c r="A8" s="137">
        <v>2</v>
      </c>
      <c r="B8" s="41">
        <v>5</v>
      </c>
      <c r="C8" s="134" t="s">
        <v>72</v>
      </c>
      <c r="D8" s="45" t="s">
        <v>55</v>
      </c>
      <c r="E8" s="8" t="s">
        <v>71</v>
      </c>
      <c r="F8" s="8" t="s">
        <v>7</v>
      </c>
      <c r="G8" s="42">
        <v>931.72</v>
      </c>
      <c r="H8" s="20">
        <v>0</v>
      </c>
      <c r="I8" s="32">
        <f t="shared" si="1"/>
        <v>0</v>
      </c>
      <c r="J8" s="33">
        <f t="shared" si="2"/>
        <v>0</v>
      </c>
      <c r="K8" s="35"/>
      <c r="L8" s="34">
        <f t="shared" si="3"/>
        <v>0</v>
      </c>
      <c r="M8" s="35"/>
      <c r="N8" s="35"/>
      <c r="O8" s="35"/>
      <c r="P8" s="47">
        <f t="shared" si="4"/>
        <v>0</v>
      </c>
      <c r="Q8" s="21" t="str">
        <f t="shared" si="0"/>
        <v>OK</v>
      </c>
      <c r="R8" s="40"/>
      <c r="S8" s="40"/>
      <c r="T8" s="39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</row>
    <row r="9" spans="1:36" ht="28.5" customHeight="1" x14ac:dyDescent="0.35">
      <c r="A9" s="139"/>
      <c r="B9" s="41">
        <v>6</v>
      </c>
      <c r="C9" s="135"/>
      <c r="D9" s="45" t="s">
        <v>56</v>
      </c>
      <c r="E9" s="8" t="s">
        <v>71</v>
      </c>
      <c r="F9" s="8" t="s">
        <v>7</v>
      </c>
      <c r="G9" s="42">
        <v>973.05</v>
      </c>
      <c r="H9" s="20">
        <v>0</v>
      </c>
      <c r="I9" s="32">
        <f t="shared" si="1"/>
        <v>0</v>
      </c>
      <c r="J9" s="33">
        <f t="shared" si="2"/>
        <v>0</v>
      </c>
      <c r="K9" s="35"/>
      <c r="L9" s="34">
        <f t="shared" si="3"/>
        <v>0</v>
      </c>
      <c r="M9" s="35"/>
      <c r="N9" s="35"/>
      <c r="O9" s="35"/>
      <c r="P9" s="47">
        <f t="shared" si="4"/>
        <v>0</v>
      </c>
      <c r="Q9" s="21" t="str">
        <f t="shared" si="0"/>
        <v>OK</v>
      </c>
      <c r="R9" s="40"/>
      <c r="S9" s="40"/>
      <c r="T9" s="39"/>
      <c r="U9" s="40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</row>
    <row r="10" spans="1:36" ht="28.5" customHeight="1" x14ac:dyDescent="0.35">
      <c r="A10" s="139"/>
      <c r="B10" s="41">
        <v>7</v>
      </c>
      <c r="C10" s="135"/>
      <c r="D10" s="45" t="s">
        <v>57</v>
      </c>
      <c r="E10" s="8" t="s">
        <v>71</v>
      </c>
      <c r="F10" s="8" t="s">
        <v>7</v>
      </c>
      <c r="G10" s="42">
        <v>2013.95</v>
      </c>
      <c r="H10" s="20">
        <v>0</v>
      </c>
      <c r="I10" s="32">
        <f t="shared" si="1"/>
        <v>0</v>
      </c>
      <c r="J10" s="33">
        <f t="shared" si="2"/>
        <v>0</v>
      </c>
      <c r="K10" s="35"/>
      <c r="L10" s="34">
        <f t="shared" si="3"/>
        <v>0</v>
      </c>
      <c r="M10" s="35"/>
      <c r="N10" s="35"/>
      <c r="O10" s="35"/>
      <c r="P10" s="47">
        <f t="shared" si="4"/>
        <v>0</v>
      </c>
      <c r="Q10" s="21" t="str">
        <f t="shared" si="0"/>
        <v>OK</v>
      </c>
      <c r="R10" s="40"/>
      <c r="S10" s="40"/>
      <c r="T10" s="39"/>
      <c r="U10" s="40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</row>
    <row r="11" spans="1:36" ht="28.5" customHeight="1" x14ac:dyDescent="0.35">
      <c r="A11" s="138"/>
      <c r="B11" s="41">
        <v>8</v>
      </c>
      <c r="C11" s="136"/>
      <c r="D11" s="45" t="s">
        <v>58</v>
      </c>
      <c r="E11" s="8" t="s">
        <v>71</v>
      </c>
      <c r="F11" s="8" t="s">
        <v>7</v>
      </c>
      <c r="G11" s="42">
        <v>2004.8</v>
      </c>
      <c r="H11" s="20">
        <v>0</v>
      </c>
      <c r="I11" s="32">
        <f t="shared" si="1"/>
        <v>0</v>
      </c>
      <c r="J11" s="33">
        <f t="shared" si="2"/>
        <v>0</v>
      </c>
      <c r="K11" s="35"/>
      <c r="L11" s="34">
        <f t="shared" si="3"/>
        <v>0</v>
      </c>
      <c r="M11" s="35"/>
      <c r="N11" s="35"/>
      <c r="O11" s="35"/>
      <c r="P11" s="47">
        <f t="shared" si="4"/>
        <v>0</v>
      </c>
      <c r="Q11" s="21" t="str">
        <f t="shared" si="0"/>
        <v>OK</v>
      </c>
      <c r="R11" s="40"/>
      <c r="S11" s="40"/>
      <c r="T11" s="39"/>
      <c r="U11" s="4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ht="28.5" customHeight="1" x14ac:dyDescent="0.35">
      <c r="A12" s="137">
        <v>3</v>
      </c>
      <c r="B12" s="41">
        <v>9</v>
      </c>
      <c r="C12" s="134" t="s">
        <v>73</v>
      </c>
      <c r="D12" s="45" t="s">
        <v>59</v>
      </c>
      <c r="E12" s="8" t="s">
        <v>11</v>
      </c>
      <c r="F12" s="8" t="s">
        <v>7</v>
      </c>
      <c r="G12" s="42">
        <v>605</v>
      </c>
      <c r="H12" s="20">
        <v>1</v>
      </c>
      <c r="I12" s="32">
        <f t="shared" si="1"/>
        <v>0</v>
      </c>
      <c r="J12" s="33">
        <f t="shared" si="2"/>
        <v>0</v>
      </c>
      <c r="K12" s="35"/>
      <c r="L12" s="34">
        <f t="shared" si="3"/>
        <v>0</v>
      </c>
      <c r="M12" s="35"/>
      <c r="N12" s="35"/>
      <c r="O12" s="35"/>
      <c r="P12" s="47">
        <f t="shared" si="4"/>
        <v>1</v>
      </c>
      <c r="Q12" s="21" t="str">
        <f t="shared" si="0"/>
        <v>OK</v>
      </c>
      <c r="R12" s="40"/>
      <c r="S12" s="40"/>
      <c r="T12" s="39"/>
      <c r="U12" s="40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</row>
    <row r="13" spans="1:36" ht="28.5" customHeight="1" x14ac:dyDescent="0.35">
      <c r="A13" s="138"/>
      <c r="B13" s="41">
        <v>10</v>
      </c>
      <c r="C13" s="136"/>
      <c r="D13" s="45" t="s">
        <v>60</v>
      </c>
      <c r="E13" s="8" t="s">
        <v>18</v>
      </c>
      <c r="F13" s="8" t="s">
        <v>7</v>
      </c>
      <c r="G13" s="42">
        <v>3.03</v>
      </c>
      <c r="H13" s="20">
        <v>200</v>
      </c>
      <c r="I13" s="32">
        <f t="shared" si="1"/>
        <v>0</v>
      </c>
      <c r="J13" s="33">
        <f t="shared" si="2"/>
        <v>0</v>
      </c>
      <c r="K13" s="35"/>
      <c r="L13" s="34">
        <f t="shared" si="3"/>
        <v>50</v>
      </c>
      <c r="M13" s="35"/>
      <c r="N13" s="35"/>
      <c r="O13" s="35"/>
      <c r="P13" s="47">
        <f t="shared" si="4"/>
        <v>200</v>
      </c>
      <c r="Q13" s="21" t="str">
        <f t="shared" si="0"/>
        <v>OK</v>
      </c>
      <c r="R13" s="40"/>
      <c r="S13" s="40"/>
      <c r="T13" s="39"/>
      <c r="U13" s="40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</row>
    <row r="14" spans="1:36" ht="28.5" customHeight="1" x14ac:dyDescent="0.35">
      <c r="A14" s="41">
        <v>4</v>
      </c>
      <c r="B14" s="41">
        <v>11</v>
      </c>
      <c r="C14" s="43" t="s">
        <v>74</v>
      </c>
      <c r="D14" s="45" t="s">
        <v>61</v>
      </c>
      <c r="E14" s="8" t="s">
        <v>19</v>
      </c>
      <c r="F14" s="8" t="s">
        <v>7</v>
      </c>
      <c r="G14" s="42">
        <v>107.72</v>
      </c>
      <c r="H14" s="20">
        <v>50</v>
      </c>
      <c r="I14" s="32">
        <f t="shared" si="1"/>
        <v>0</v>
      </c>
      <c r="J14" s="33">
        <f t="shared" si="2"/>
        <v>0</v>
      </c>
      <c r="K14" s="35"/>
      <c r="L14" s="34">
        <f t="shared" si="3"/>
        <v>12</v>
      </c>
      <c r="M14" s="35"/>
      <c r="N14" s="35"/>
      <c r="O14" s="35"/>
      <c r="P14" s="47">
        <f t="shared" si="4"/>
        <v>50</v>
      </c>
      <c r="Q14" s="21" t="str">
        <f t="shared" si="0"/>
        <v>OK</v>
      </c>
      <c r="R14" s="40"/>
      <c r="S14" s="40"/>
      <c r="T14" s="39"/>
      <c r="U14" s="40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36" ht="28.5" customHeight="1" x14ac:dyDescent="0.35">
      <c r="A15" s="133">
        <v>5</v>
      </c>
      <c r="B15" s="41">
        <v>12</v>
      </c>
      <c r="C15" s="134" t="s">
        <v>75</v>
      </c>
      <c r="D15" s="45" t="s">
        <v>62</v>
      </c>
      <c r="E15" s="8" t="s">
        <v>11</v>
      </c>
      <c r="F15" s="8" t="s">
        <v>7</v>
      </c>
      <c r="G15" s="42">
        <v>750</v>
      </c>
      <c r="H15" s="20">
        <v>0</v>
      </c>
      <c r="I15" s="32">
        <f t="shared" si="1"/>
        <v>0</v>
      </c>
      <c r="J15" s="33">
        <f t="shared" si="2"/>
        <v>0</v>
      </c>
      <c r="K15" s="35"/>
      <c r="L15" s="34">
        <f t="shared" si="3"/>
        <v>0</v>
      </c>
      <c r="M15" s="35"/>
      <c r="N15" s="35"/>
      <c r="O15" s="35"/>
      <c r="P15" s="47">
        <f t="shared" si="4"/>
        <v>0</v>
      </c>
      <c r="Q15" s="21" t="str">
        <f t="shared" si="0"/>
        <v>OK</v>
      </c>
      <c r="R15" s="40"/>
      <c r="S15" s="40"/>
      <c r="T15" s="39"/>
      <c r="U15" s="40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</row>
    <row r="16" spans="1:36" ht="28.5" customHeight="1" x14ac:dyDescent="0.35">
      <c r="A16" s="133"/>
      <c r="B16" s="41">
        <v>13</v>
      </c>
      <c r="C16" s="136"/>
      <c r="D16" s="46" t="s">
        <v>63</v>
      </c>
      <c r="E16" s="8" t="s">
        <v>6</v>
      </c>
      <c r="F16" s="8" t="s">
        <v>7</v>
      </c>
      <c r="G16" s="42">
        <v>2.99</v>
      </c>
      <c r="H16" s="20">
        <v>0</v>
      </c>
      <c r="I16" s="32">
        <f t="shared" si="1"/>
        <v>0</v>
      </c>
      <c r="J16" s="33">
        <f t="shared" si="2"/>
        <v>0</v>
      </c>
      <c r="K16" s="35"/>
      <c r="L16" s="34">
        <f t="shared" si="3"/>
        <v>0</v>
      </c>
      <c r="M16" s="35"/>
      <c r="N16" s="35"/>
      <c r="O16" s="35"/>
      <c r="P16" s="47">
        <f t="shared" si="4"/>
        <v>0</v>
      </c>
      <c r="Q16" s="21" t="str">
        <f t="shared" si="0"/>
        <v>OK</v>
      </c>
      <c r="R16" s="40"/>
      <c r="S16" s="40"/>
      <c r="T16" s="39"/>
      <c r="U16" s="40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</row>
    <row r="17" spans="1:36" ht="28.5" customHeight="1" x14ac:dyDescent="0.35">
      <c r="A17" s="133">
        <v>6</v>
      </c>
      <c r="B17" s="41">
        <v>14</v>
      </c>
      <c r="C17" s="134" t="s">
        <v>75</v>
      </c>
      <c r="D17" s="45" t="s">
        <v>64</v>
      </c>
      <c r="E17" s="8" t="s">
        <v>11</v>
      </c>
      <c r="F17" s="8" t="s">
        <v>7</v>
      </c>
      <c r="G17" s="42">
        <v>458.33</v>
      </c>
      <c r="H17" s="20">
        <v>0</v>
      </c>
      <c r="I17" s="32">
        <f t="shared" si="1"/>
        <v>0</v>
      </c>
      <c r="J17" s="33">
        <f t="shared" si="2"/>
        <v>0</v>
      </c>
      <c r="K17" s="35"/>
      <c r="L17" s="34">
        <f t="shared" si="3"/>
        <v>0</v>
      </c>
      <c r="M17" s="35"/>
      <c r="N17" s="35"/>
      <c r="O17" s="35"/>
      <c r="P17" s="47">
        <f t="shared" si="4"/>
        <v>0</v>
      </c>
      <c r="Q17" s="21" t="str">
        <f t="shared" si="0"/>
        <v>OK</v>
      </c>
      <c r="R17" s="40"/>
      <c r="S17" s="40"/>
      <c r="T17" s="39"/>
      <c r="U17" s="40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1:36" ht="28.5" customHeight="1" x14ac:dyDescent="0.35">
      <c r="A18" s="133"/>
      <c r="B18" s="41">
        <v>15</v>
      </c>
      <c r="C18" s="136"/>
      <c r="D18" s="46" t="s">
        <v>65</v>
      </c>
      <c r="E18" s="8" t="s">
        <v>6</v>
      </c>
      <c r="F18" s="8" t="s">
        <v>7</v>
      </c>
      <c r="G18" s="42">
        <v>1</v>
      </c>
      <c r="H18" s="20">
        <v>0</v>
      </c>
      <c r="I18" s="32">
        <f t="shared" si="1"/>
        <v>0</v>
      </c>
      <c r="J18" s="33">
        <f t="shared" si="2"/>
        <v>0</v>
      </c>
      <c r="K18" s="35"/>
      <c r="L18" s="34">
        <f t="shared" si="3"/>
        <v>0</v>
      </c>
      <c r="M18" s="35"/>
      <c r="N18" s="35"/>
      <c r="O18" s="35"/>
      <c r="P18" s="47">
        <f t="shared" si="4"/>
        <v>0</v>
      </c>
      <c r="Q18" s="21" t="str">
        <f t="shared" si="0"/>
        <v>OK</v>
      </c>
      <c r="R18" s="40"/>
      <c r="S18" s="40"/>
      <c r="T18" s="39"/>
      <c r="U18" s="40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1:36" ht="28.5" customHeight="1" x14ac:dyDescent="0.35">
      <c r="A19" s="133">
        <v>7</v>
      </c>
      <c r="B19" s="41">
        <v>16</v>
      </c>
      <c r="C19" s="134" t="s">
        <v>73</v>
      </c>
      <c r="D19" s="45" t="s">
        <v>66</v>
      </c>
      <c r="E19" s="8" t="s">
        <v>11</v>
      </c>
      <c r="F19" s="8" t="s">
        <v>7</v>
      </c>
      <c r="G19" s="42">
        <v>213.24</v>
      </c>
      <c r="H19" s="20">
        <v>0</v>
      </c>
      <c r="I19" s="32">
        <f t="shared" si="1"/>
        <v>0</v>
      </c>
      <c r="J19" s="33">
        <f t="shared" si="2"/>
        <v>0</v>
      </c>
      <c r="K19" s="35"/>
      <c r="L19" s="34">
        <f t="shared" si="3"/>
        <v>0</v>
      </c>
      <c r="M19" s="35"/>
      <c r="N19" s="35"/>
      <c r="O19" s="35"/>
      <c r="P19" s="47">
        <f t="shared" si="4"/>
        <v>0</v>
      </c>
      <c r="Q19" s="21" t="str">
        <f t="shared" si="0"/>
        <v>OK</v>
      </c>
      <c r="R19" s="40"/>
      <c r="S19" s="40"/>
      <c r="T19" s="39"/>
      <c r="U19" s="40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ht="28.5" customHeight="1" x14ac:dyDescent="0.35">
      <c r="A20" s="133"/>
      <c r="B20" s="41">
        <v>17</v>
      </c>
      <c r="C20" s="136"/>
      <c r="D20" s="46" t="s">
        <v>67</v>
      </c>
      <c r="E20" s="8" t="s">
        <v>12</v>
      </c>
      <c r="F20" s="8" t="s">
        <v>7</v>
      </c>
      <c r="G20" s="42">
        <v>0.84</v>
      </c>
      <c r="H20" s="20">
        <v>0</v>
      </c>
      <c r="I20" s="32">
        <f t="shared" si="1"/>
        <v>0</v>
      </c>
      <c r="J20" s="33">
        <f t="shared" si="2"/>
        <v>0</v>
      </c>
      <c r="K20" s="35"/>
      <c r="L20" s="34">
        <f t="shared" si="3"/>
        <v>0</v>
      </c>
      <c r="M20" s="35"/>
      <c r="N20" s="35"/>
      <c r="O20" s="35"/>
      <c r="P20" s="47">
        <f t="shared" si="4"/>
        <v>0</v>
      </c>
      <c r="Q20" s="21" t="str">
        <f t="shared" si="0"/>
        <v>OK</v>
      </c>
      <c r="R20" s="40"/>
      <c r="S20" s="40"/>
      <c r="T20" s="39"/>
      <c r="U20" s="40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</row>
    <row r="21" spans="1:36" ht="28.5" customHeight="1" x14ac:dyDescent="0.35">
      <c r="A21" s="133">
        <v>8</v>
      </c>
      <c r="B21" s="41">
        <v>18</v>
      </c>
      <c r="C21" s="134" t="s">
        <v>73</v>
      </c>
      <c r="D21" s="45" t="s">
        <v>68</v>
      </c>
      <c r="E21" s="8" t="s">
        <v>11</v>
      </c>
      <c r="F21" s="8" t="s">
        <v>7</v>
      </c>
      <c r="G21" s="42">
        <v>151.12</v>
      </c>
      <c r="H21" s="20">
        <v>0</v>
      </c>
      <c r="I21" s="32">
        <f t="shared" si="1"/>
        <v>0</v>
      </c>
      <c r="J21" s="33">
        <f t="shared" si="2"/>
        <v>0</v>
      </c>
      <c r="K21" s="35"/>
      <c r="L21" s="34">
        <f t="shared" si="3"/>
        <v>0</v>
      </c>
      <c r="M21" s="35"/>
      <c r="N21" s="35"/>
      <c r="O21" s="35"/>
      <c r="P21" s="47">
        <f t="shared" si="4"/>
        <v>0</v>
      </c>
      <c r="Q21" s="21" t="str">
        <f t="shared" si="0"/>
        <v>OK</v>
      </c>
      <c r="R21" s="40"/>
      <c r="S21" s="40"/>
      <c r="T21" s="39"/>
      <c r="U21" s="40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ht="28.5" customHeight="1" x14ac:dyDescent="0.35">
      <c r="A22" s="133"/>
      <c r="B22" s="41">
        <v>19</v>
      </c>
      <c r="C22" s="136"/>
      <c r="D22" s="46" t="s">
        <v>69</v>
      </c>
      <c r="E22" s="8" t="s">
        <v>12</v>
      </c>
      <c r="F22" s="8" t="s">
        <v>7</v>
      </c>
      <c r="G22" s="42">
        <v>0.59</v>
      </c>
      <c r="H22" s="20">
        <v>0</v>
      </c>
      <c r="I22" s="32">
        <f t="shared" si="1"/>
        <v>0</v>
      </c>
      <c r="J22" s="33">
        <f t="shared" si="2"/>
        <v>0</v>
      </c>
      <c r="K22" s="35"/>
      <c r="L22" s="34">
        <f t="shared" si="3"/>
        <v>0</v>
      </c>
      <c r="M22" s="35"/>
      <c r="N22" s="35"/>
      <c r="O22" s="35"/>
      <c r="P22" s="47">
        <f t="shared" si="4"/>
        <v>0</v>
      </c>
      <c r="Q22" s="21" t="str">
        <f t="shared" si="0"/>
        <v>OK</v>
      </c>
      <c r="R22" s="40"/>
      <c r="S22" s="40"/>
      <c r="T22" s="39"/>
      <c r="U22" s="40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ht="28.5" customHeight="1" x14ac:dyDescent="0.35">
      <c r="A23" s="41">
        <v>9</v>
      </c>
      <c r="B23" s="41">
        <v>20</v>
      </c>
      <c r="C23" s="43" t="s">
        <v>73</v>
      </c>
      <c r="D23" s="46" t="s">
        <v>70</v>
      </c>
      <c r="E23" s="8" t="s">
        <v>11</v>
      </c>
      <c r="F23" s="8" t="s">
        <v>7</v>
      </c>
      <c r="G23" s="42">
        <v>195</v>
      </c>
      <c r="H23" s="20">
        <v>0</v>
      </c>
      <c r="I23" s="32">
        <f t="shared" si="1"/>
        <v>0</v>
      </c>
      <c r="J23" s="33">
        <f t="shared" si="2"/>
        <v>0</v>
      </c>
      <c r="K23" s="35"/>
      <c r="L23" s="34">
        <f t="shared" si="3"/>
        <v>0</v>
      </c>
      <c r="M23" s="35"/>
      <c r="N23" s="35"/>
      <c r="O23" s="35"/>
      <c r="P23" s="47">
        <f t="shared" si="4"/>
        <v>0</v>
      </c>
      <c r="Q23" s="21" t="str">
        <f t="shared" si="0"/>
        <v>OK</v>
      </c>
      <c r="R23" s="40"/>
      <c r="S23" s="40"/>
      <c r="T23" s="39"/>
      <c r="U23" s="40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</row>
    <row r="24" spans="1:36" x14ac:dyDescent="0.35">
      <c r="D24" s="2"/>
      <c r="H24" s="36">
        <f t="shared" ref="H24:O24" si="5">SUMPRODUCT($G$4:$G$23,H4:H23)</f>
        <v>23739.309999999998</v>
      </c>
      <c r="I24" s="36">
        <f t="shared" si="5"/>
        <v>0</v>
      </c>
      <c r="J24" s="36">
        <f t="shared" si="5"/>
        <v>0</v>
      </c>
      <c r="K24" s="36">
        <f t="shared" si="5"/>
        <v>0</v>
      </c>
      <c r="L24" s="36">
        <f t="shared" si="5"/>
        <v>3540.97</v>
      </c>
      <c r="M24" s="36">
        <f t="shared" si="5"/>
        <v>0</v>
      </c>
      <c r="N24" s="36">
        <f t="shared" si="5"/>
        <v>0</v>
      </c>
      <c r="O24" s="36">
        <f t="shared" si="5"/>
        <v>0</v>
      </c>
      <c r="P24" s="13">
        <f>SUM(P4:P23)</f>
        <v>262</v>
      </c>
      <c r="Q24" s="4" t="str">
        <f t="shared" si="0"/>
        <v>OK</v>
      </c>
      <c r="R24" s="17">
        <f t="shared" ref="R24:AD24" si="6">SUMPRODUCT($G$4:$G$23,R4:R23)</f>
        <v>0</v>
      </c>
      <c r="S24" s="17">
        <f t="shared" si="6"/>
        <v>0</v>
      </c>
      <c r="T24" s="17">
        <f t="shared" si="6"/>
        <v>0</v>
      </c>
      <c r="U24" s="17">
        <f t="shared" si="6"/>
        <v>0</v>
      </c>
      <c r="V24" s="17">
        <f t="shared" si="6"/>
        <v>0</v>
      </c>
      <c r="W24" s="17">
        <f t="shared" si="6"/>
        <v>0</v>
      </c>
      <c r="X24" s="17">
        <f t="shared" si="6"/>
        <v>0</v>
      </c>
      <c r="Y24" s="17">
        <f t="shared" si="6"/>
        <v>0</v>
      </c>
      <c r="Z24" s="17">
        <f t="shared" si="6"/>
        <v>0</v>
      </c>
      <c r="AA24" s="17">
        <f t="shared" si="6"/>
        <v>0</v>
      </c>
      <c r="AB24" s="17">
        <f t="shared" si="6"/>
        <v>0</v>
      </c>
      <c r="AC24" s="17">
        <f t="shared" si="6"/>
        <v>0</v>
      </c>
      <c r="AD24" s="17">
        <f t="shared" si="6"/>
        <v>0</v>
      </c>
      <c r="AE24" s="17">
        <f t="shared" ref="AE24:AI24" si="7">SUMPRODUCT($G$4:$G$23,AE4:AE23)</f>
        <v>0</v>
      </c>
      <c r="AF24" s="17">
        <f t="shared" si="7"/>
        <v>0</v>
      </c>
      <c r="AG24" s="17">
        <f t="shared" si="7"/>
        <v>0</v>
      </c>
      <c r="AH24" s="17">
        <f t="shared" si="7"/>
        <v>0</v>
      </c>
      <c r="AI24" s="17">
        <f t="shared" si="7"/>
        <v>0</v>
      </c>
      <c r="AJ24" s="17">
        <f>SUMPRODUCT($G$4:$G$23,AJ4:AJ23)</f>
        <v>0</v>
      </c>
    </row>
    <row r="25" spans="1:36" ht="15" thickBot="1" x14ac:dyDescent="0.4">
      <c r="D25" s="1"/>
      <c r="H25" s="3">
        <f>SUM(H4:H23)</f>
        <v>262</v>
      </c>
    </row>
    <row r="26" spans="1:36" x14ac:dyDescent="0.35">
      <c r="D26" s="22" t="s">
        <v>15</v>
      </c>
    </row>
    <row r="27" spans="1:36" x14ac:dyDescent="0.35">
      <c r="D27" s="23" t="s">
        <v>50</v>
      </c>
    </row>
    <row r="28" spans="1:36" ht="29.5" thickBot="1" x14ac:dyDescent="0.4">
      <c r="D28" s="24" t="s">
        <v>16</v>
      </c>
    </row>
  </sheetData>
  <autoFilter ref="A3:AJ28" xr:uid="{00000000-0001-0000-0100-000000000000}"/>
  <mergeCells count="37">
    <mergeCell ref="A17:A18"/>
    <mergeCell ref="C17:C18"/>
    <mergeCell ref="A19:A20"/>
    <mergeCell ref="C19:C20"/>
    <mergeCell ref="A21:A22"/>
    <mergeCell ref="C21:C22"/>
    <mergeCell ref="A8:A11"/>
    <mergeCell ref="C8:C11"/>
    <mergeCell ref="A12:A13"/>
    <mergeCell ref="C12:C13"/>
    <mergeCell ref="A15:A16"/>
    <mergeCell ref="C15:C16"/>
    <mergeCell ref="AG1:AG2"/>
    <mergeCell ref="AH1:AH2"/>
    <mergeCell ref="AI1:AI2"/>
    <mergeCell ref="AJ1:AJ2"/>
    <mergeCell ref="A2:Q2"/>
    <mergeCell ref="AD1:AD2"/>
    <mergeCell ref="AE1:AE2"/>
    <mergeCell ref="AF1:AF2"/>
    <mergeCell ref="T1:T2"/>
    <mergeCell ref="A4:A7"/>
    <mergeCell ref="C4:C7"/>
    <mergeCell ref="AA1:AA2"/>
    <mergeCell ref="AB1:AB2"/>
    <mergeCell ref="AC1:AC2"/>
    <mergeCell ref="U1:U2"/>
    <mergeCell ref="V1:V2"/>
    <mergeCell ref="W1:W2"/>
    <mergeCell ref="X1:X2"/>
    <mergeCell ref="Y1:Y2"/>
    <mergeCell ref="Z1:Z2"/>
    <mergeCell ref="A1:C1"/>
    <mergeCell ref="D1:G1"/>
    <mergeCell ref="H1:Q1"/>
    <mergeCell ref="R1:R2"/>
    <mergeCell ref="S1:S2"/>
  </mergeCells>
  <conditionalFormatting sqref="Q3">
    <cfRule type="cellIs" dxfId="42" priority="3" operator="equal">
      <formula>"ATENÇÃO"</formula>
    </cfRule>
  </conditionalFormatting>
  <conditionalFormatting sqref="R4:AJ23">
    <cfRule type="cellIs" dxfId="41" priority="4" operator="greaterThan">
      <formula>0</formula>
    </cfRule>
    <cfRule type="cellIs" dxfId="40" priority="5" stopIfTrue="1" operator="greaterThan">
      <formula>0</formula>
    </cfRule>
    <cfRule type="cellIs" dxfId="39" priority="6" stopIfTrue="1" operator="greaterThan">
      <formula>0</formula>
    </cfRule>
    <cfRule type="cellIs" dxfId="38" priority="7" stopIfTrue="1" operator="greaterThan">
      <formula>0</formula>
    </cfRule>
  </conditionalFormatting>
  <conditionalFormatting sqref="P4:P23">
    <cfRule type="cellIs" dxfId="37" priority="2" operator="lessThan">
      <formula>0</formula>
    </cfRule>
  </conditionalFormatting>
  <conditionalFormatting sqref="Q4:Q23">
    <cfRule type="containsText" dxfId="36" priority="1" operator="containsText" text="ATENÇÃO">
      <formula>NOT(ISERROR(SEARCH("ATENÇÃO",Q4)))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5784-D724-45EA-AD28-3B32E64551B1}">
  <dimension ref="A1:AJ28"/>
  <sheetViews>
    <sheetView topLeftCell="A7" zoomScale="60" zoomScaleNormal="60" workbookViewId="0">
      <selection activeCell="P28" sqref="P28"/>
    </sheetView>
  </sheetViews>
  <sheetFormatPr defaultColWidth="9.7265625" defaultRowHeight="14.5" x14ac:dyDescent="0.35"/>
  <cols>
    <col min="1" max="1" width="5.81640625" style="16" customWidth="1"/>
    <col min="2" max="2" width="5.54296875" style="16" bestFit="1" customWidth="1"/>
    <col min="3" max="3" width="20.1796875" style="12" customWidth="1"/>
    <col min="4" max="4" width="24.7265625" style="16" customWidth="1"/>
    <col min="5" max="5" width="12.453125" style="16" customWidth="1"/>
    <col min="6" max="6" width="12.54296875" style="16" customWidth="1"/>
    <col min="7" max="7" width="15.54296875" style="15" customWidth="1"/>
    <col min="8" max="15" width="11.1796875" style="3" customWidth="1"/>
    <col min="16" max="16" width="11.1796875" style="13" customWidth="1"/>
    <col min="17" max="17" width="11.1796875" style="4" customWidth="1"/>
    <col min="18" max="18" width="14.54296875" style="5" customWidth="1"/>
    <col min="19" max="20" width="13.81640625" style="5" customWidth="1"/>
    <col min="21" max="21" width="14.26953125" style="5" customWidth="1"/>
    <col min="22" max="22" width="14" style="5" customWidth="1"/>
    <col min="23" max="36" width="12" style="5" customWidth="1"/>
    <col min="37" max="16384" width="9.7265625" style="1"/>
  </cols>
  <sheetData>
    <row r="1" spans="1:36" ht="43.5" customHeight="1" x14ac:dyDescent="0.35">
      <c r="A1" s="132" t="s">
        <v>48</v>
      </c>
      <c r="B1" s="132"/>
      <c r="C1" s="132"/>
      <c r="D1" s="131" t="s">
        <v>49</v>
      </c>
      <c r="E1" s="131"/>
      <c r="F1" s="131"/>
      <c r="G1" s="131"/>
      <c r="H1" s="132" t="s">
        <v>76</v>
      </c>
      <c r="I1" s="132"/>
      <c r="J1" s="132"/>
      <c r="K1" s="132"/>
      <c r="L1" s="132"/>
      <c r="M1" s="132"/>
      <c r="N1" s="132"/>
      <c r="O1" s="132"/>
      <c r="P1" s="132"/>
      <c r="Q1" s="132"/>
      <c r="R1" s="205" t="s">
        <v>123</v>
      </c>
      <c r="S1" s="208" t="s">
        <v>124</v>
      </c>
      <c r="T1" s="129" t="s">
        <v>35</v>
      </c>
      <c r="U1" s="129" t="s">
        <v>35</v>
      </c>
      <c r="V1" s="129" t="s">
        <v>35</v>
      </c>
      <c r="W1" s="129" t="s">
        <v>35</v>
      </c>
      <c r="X1" s="129" t="s">
        <v>35</v>
      </c>
      <c r="Y1" s="129" t="s">
        <v>35</v>
      </c>
      <c r="Z1" s="129" t="s">
        <v>35</v>
      </c>
      <c r="AA1" s="129" t="s">
        <v>35</v>
      </c>
      <c r="AB1" s="129" t="s">
        <v>35</v>
      </c>
      <c r="AC1" s="129" t="s">
        <v>35</v>
      </c>
      <c r="AD1" s="129" t="s">
        <v>35</v>
      </c>
      <c r="AE1" s="129" t="s">
        <v>35</v>
      </c>
      <c r="AF1" s="129" t="s">
        <v>35</v>
      </c>
      <c r="AG1" s="129" t="s">
        <v>35</v>
      </c>
      <c r="AH1" s="129" t="s">
        <v>35</v>
      </c>
      <c r="AI1" s="129" t="s">
        <v>35</v>
      </c>
      <c r="AJ1" s="129" t="s">
        <v>35</v>
      </c>
    </row>
    <row r="2" spans="1:36" ht="26.5" customHeight="1" x14ac:dyDescent="0.35">
      <c r="A2" s="132" t="s">
        <v>79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206"/>
      <c r="S2" s="20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</row>
    <row r="3" spans="1:36" s="2" customFormat="1" ht="37.5" customHeight="1" x14ac:dyDescent="0.25">
      <c r="A3" s="25" t="s">
        <v>13</v>
      </c>
      <c r="B3" s="25" t="s">
        <v>8</v>
      </c>
      <c r="C3" s="25" t="s">
        <v>9</v>
      </c>
      <c r="D3" s="25" t="s">
        <v>14</v>
      </c>
      <c r="E3" s="25" t="s">
        <v>3</v>
      </c>
      <c r="F3" s="25" t="s">
        <v>10</v>
      </c>
      <c r="G3" s="44" t="s">
        <v>17</v>
      </c>
      <c r="H3" s="29" t="s">
        <v>27</v>
      </c>
      <c r="I3" s="29" t="s">
        <v>28</v>
      </c>
      <c r="J3" s="29" t="s">
        <v>29</v>
      </c>
      <c r="K3" s="29" t="s">
        <v>30</v>
      </c>
      <c r="L3" s="29" t="s">
        <v>31</v>
      </c>
      <c r="M3" s="29" t="s">
        <v>32</v>
      </c>
      <c r="N3" s="29" t="s">
        <v>33</v>
      </c>
      <c r="O3" s="29" t="s">
        <v>34</v>
      </c>
      <c r="P3" s="30" t="s">
        <v>0</v>
      </c>
      <c r="Q3" s="31" t="s">
        <v>2</v>
      </c>
      <c r="R3" s="207">
        <v>45718</v>
      </c>
      <c r="S3" s="207">
        <v>46160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</row>
    <row r="4" spans="1:36" ht="28.5" customHeight="1" x14ac:dyDescent="0.35">
      <c r="A4" s="137">
        <v>1</v>
      </c>
      <c r="B4" s="41">
        <v>1</v>
      </c>
      <c r="C4" s="134" t="s">
        <v>72</v>
      </c>
      <c r="D4" s="45" t="s">
        <v>51</v>
      </c>
      <c r="E4" s="8" t="s">
        <v>71</v>
      </c>
      <c r="F4" s="8" t="s">
        <v>7</v>
      </c>
      <c r="G4" s="42">
        <v>871.75</v>
      </c>
      <c r="H4" s="20">
        <v>5</v>
      </c>
      <c r="I4" s="32">
        <f>IF(SUM(R4:AN4)&gt;H4+K4,H4,SUM(R4:AN4))</f>
        <v>3</v>
      </c>
      <c r="J4" s="33">
        <f>SUM(R4:AN4)</f>
        <v>3</v>
      </c>
      <c r="K4" s="35"/>
      <c r="L4" s="34">
        <f>ROUND(IF(H4*0.25-0.5&lt;0,0,H4*0.25-0.5),0)-M4-O4</f>
        <v>1</v>
      </c>
      <c r="M4" s="35"/>
      <c r="N4" s="35"/>
      <c r="O4" s="35"/>
      <c r="P4" s="47">
        <f>H4-(SUM(R4:AJ4))+K4</f>
        <v>2</v>
      </c>
      <c r="Q4" s="21" t="str">
        <f t="shared" ref="Q4:Q24" si="0">IF(P4&lt;0,"ATENÇÃO","OK")</f>
        <v>OK</v>
      </c>
      <c r="R4" s="40">
        <v>2</v>
      </c>
      <c r="S4" s="40">
        <v>1</v>
      </c>
      <c r="T4" s="18"/>
      <c r="U4" s="40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28.5" customHeight="1" x14ac:dyDescent="0.35">
      <c r="A5" s="139"/>
      <c r="B5" s="41">
        <v>2</v>
      </c>
      <c r="C5" s="135"/>
      <c r="D5" s="45" t="s">
        <v>52</v>
      </c>
      <c r="E5" s="8" t="s">
        <v>71</v>
      </c>
      <c r="F5" s="8" t="s">
        <v>7</v>
      </c>
      <c r="G5" s="42">
        <v>973.04</v>
      </c>
      <c r="H5" s="20">
        <v>0</v>
      </c>
      <c r="I5" s="32">
        <f t="shared" ref="I5:I23" si="1">IF(SUM(R5:AN5)&gt;H5+K5,H5,SUM(R5:AN5))</f>
        <v>0</v>
      </c>
      <c r="J5" s="33">
        <f t="shared" ref="J5:J23" si="2">SUM(R5:AN5)</f>
        <v>0</v>
      </c>
      <c r="K5" s="35"/>
      <c r="L5" s="34">
        <f t="shared" ref="L5:L23" si="3">ROUND(IF(H5*0.25-0.5&lt;0,0,H5*0.25-0.5),0)-M5-O5</f>
        <v>0</v>
      </c>
      <c r="M5" s="35"/>
      <c r="N5" s="35"/>
      <c r="O5" s="35"/>
      <c r="P5" s="47">
        <f t="shared" ref="P5:P23" si="4">H5-(SUM(R5:AJ5))+K5</f>
        <v>0</v>
      </c>
      <c r="Q5" s="21" t="str">
        <f t="shared" si="0"/>
        <v>OK</v>
      </c>
      <c r="R5" s="40"/>
      <c r="S5" s="40"/>
      <c r="T5" s="18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28.5" customHeight="1" x14ac:dyDescent="0.35">
      <c r="A6" s="139"/>
      <c r="B6" s="41">
        <v>3</v>
      </c>
      <c r="C6" s="135"/>
      <c r="D6" s="45" t="s">
        <v>53</v>
      </c>
      <c r="E6" s="8" t="s">
        <v>71</v>
      </c>
      <c r="F6" s="8" t="s">
        <v>7</v>
      </c>
      <c r="G6" s="42">
        <v>2096.83</v>
      </c>
      <c r="H6" s="20">
        <v>0</v>
      </c>
      <c r="I6" s="32">
        <f t="shared" si="1"/>
        <v>0</v>
      </c>
      <c r="J6" s="33">
        <f t="shared" si="2"/>
        <v>0</v>
      </c>
      <c r="K6" s="35"/>
      <c r="L6" s="34">
        <f t="shared" si="3"/>
        <v>0</v>
      </c>
      <c r="M6" s="35"/>
      <c r="N6" s="35"/>
      <c r="O6" s="35"/>
      <c r="P6" s="47">
        <f t="shared" si="4"/>
        <v>0</v>
      </c>
      <c r="Q6" s="21" t="str">
        <f t="shared" si="0"/>
        <v>OK</v>
      </c>
      <c r="R6" s="40"/>
      <c r="S6" s="40"/>
      <c r="T6" s="39"/>
      <c r="U6" s="40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28.5" customHeight="1" x14ac:dyDescent="0.35">
      <c r="A7" s="138"/>
      <c r="B7" s="41">
        <v>4</v>
      </c>
      <c r="C7" s="136"/>
      <c r="D7" s="45" t="s">
        <v>54</v>
      </c>
      <c r="E7" s="8" t="s">
        <v>71</v>
      </c>
      <c r="F7" s="8" t="s">
        <v>7</v>
      </c>
      <c r="G7" s="42">
        <v>2011.74</v>
      </c>
      <c r="H7" s="20">
        <v>2</v>
      </c>
      <c r="I7" s="32">
        <f t="shared" si="1"/>
        <v>1</v>
      </c>
      <c r="J7" s="33">
        <f t="shared" si="2"/>
        <v>1</v>
      </c>
      <c r="K7" s="35"/>
      <c r="L7" s="34">
        <f t="shared" si="3"/>
        <v>0</v>
      </c>
      <c r="M7" s="35"/>
      <c r="N7" s="35"/>
      <c r="O7" s="35"/>
      <c r="P7" s="47">
        <f t="shared" si="4"/>
        <v>1</v>
      </c>
      <c r="Q7" s="21" t="str">
        <f t="shared" si="0"/>
        <v>OK</v>
      </c>
      <c r="R7" s="40">
        <v>1</v>
      </c>
      <c r="S7" s="40"/>
      <c r="T7" s="39"/>
      <c r="U7" s="40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6" ht="28.5" customHeight="1" x14ac:dyDescent="0.35">
      <c r="A8" s="137">
        <v>2</v>
      </c>
      <c r="B8" s="41">
        <v>5</v>
      </c>
      <c r="C8" s="134" t="s">
        <v>72</v>
      </c>
      <c r="D8" s="45" t="s">
        <v>55</v>
      </c>
      <c r="E8" s="8" t="s">
        <v>71</v>
      </c>
      <c r="F8" s="8" t="s">
        <v>7</v>
      </c>
      <c r="G8" s="42">
        <v>931.72</v>
      </c>
      <c r="H8" s="20">
        <v>0</v>
      </c>
      <c r="I8" s="32">
        <f t="shared" si="1"/>
        <v>0</v>
      </c>
      <c r="J8" s="33">
        <f t="shared" si="2"/>
        <v>0</v>
      </c>
      <c r="K8" s="35"/>
      <c r="L8" s="34">
        <f t="shared" si="3"/>
        <v>0</v>
      </c>
      <c r="M8" s="35"/>
      <c r="N8" s="35"/>
      <c r="O8" s="35"/>
      <c r="P8" s="47">
        <f t="shared" si="4"/>
        <v>0</v>
      </c>
      <c r="Q8" s="21" t="str">
        <f t="shared" si="0"/>
        <v>OK</v>
      </c>
      <c r="R8" s="40"/>
      <c r="S8" s="40"/>
      <c r="T8" s="39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</row>
    <row r="9" spans="1:36" ht="28.5" customHeight="1" x14ac:dyDescent="0.35">
      <c r="A9" s="139"/>
      <c r="B9" s="41">
        <v>6</v>
      </c>
      <c r="C9" s="135"/>
      <c r="D9" s="45" t="s">
        <v>56</v>
      </c>
      <c r="E9" s="8" t="s">
        <v>71</v>
      </c>
      <c r="F9" s="8" t="s">
        <v>7</v>
      </c>
      <c r="G9" s="42">
        <v>973.05</v>
      </c>
      <c r="H9" s="20">
        <v>0</v>
      </c>
      <c r="I9" s="32">
        <f t="shared" si="1"/>
        <v>0</v>
      </c>
      <c r="J9" s="33">
        <f t="shared" si="2"/>
        <v>0</v>
      </c>
      <c r="K9" s="35"/>
      <c r="L9" s="34">
        <f t="shared" si="3"/>
        <v>0</v>
      </c>
      <c r="M9" s="35"/>
      <c r="N9" s="35"/>
      <c r="O9" s="35"/>
      <c r="P9" s="47">
        <f t="shared" si="4"/>
        <v>0</v>
      </c>
      <c r="Q9" s="21" t="str">
        <f t="shared" si="0"/>
        <v>OK</v>
      </c>
      <c r="R9" s="40"/>
      <c r="S9" s="40"/>
      <c r="T9" s="39"/>
      <c r="U9" s="40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</row>
    <row r="10" spans="1:36" ht="28.5" customHeight="1" x14ac:dyDescent="0.35">
      <c r="A10" s="139"/>
      <c r="B10" s="41">
        <v>7</v>
      </c>
      <c r="C10" s="135"/>
      <c r="D10" s="45" t="s">
        <v>57</v>
      </c>
      <c r="E10" s="8" t="s">
        <v>71</v>
      </c>
      <c r="F10" s="8" t="s">
        <v>7</v>
      </c>
      <c r="G10" s="42">
        <v>2013.95</v>
      </c>
      <c r="H10" s="20">
        <v>0</v>
      </c>
      <c r="I10" s="32">
        <f t="shared" si="1"/>
        <v>0</v>
      </c>
      <c r="J10" s="33">
        <f t="shared" si="2"/>
        <v>0</v>
      </c>
      <c r="K10" s="35"/>
      <c r="L10" s="34">
        <f t="shared" si="3"/>
        <v>0</v>
      </c>
      <c r="M10" s="35"/>
      <c r="N10" s="35"/>
      <c r="O10" s="35"/>
      <c r="P10" s="47">
        <f t="shared" si="4"/>
        <v>0</v>
      </c>
      <c r="Q10" s="21" t="str">
        <f t="shared" si="0"/>
        <v>OK</v>
      </c>
      <c r="R10" s="40"/>
      <c r="S10" s="40"/>
      <c r="T10" s="39"/>
      <c r="U10" s="40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</row>
    <row r="11" spans="1:36" ht="28.5" customHeight="1" x14ac:dyDescent="0.35">
      <c r="A11" s="138"/>
      <c r="B11" s="41">
        <v>8</v>
      </c>
      <c r="C11" s="136"/>
      <c r="D11" s="45" t="s">
        <v>58</v>
      </c>
      <c r="E11" s="8" t="s">
        <v>71</v>
      </c>
      <c r="F11" s="8" t="s">
        <v>7</v>
      </c>
      <c r="G11" s="42">
        <v>2004.8</v>
      </c>
      <c r="H11" s="20">
        <v>0</v>
      </c>
      <c r="I11" s="32">
        <f t="shared" si="1"/>
        <v>0</v>
      </c>
      <c r="J11" s="33">
        <f t="shared" si="2"/>
        <v>0</v>
      </c>
      <c r="K11" s="35"/>
      <c r="L11" s="34">
        <f t="shared" si="3"/>
        <v>0</v>
      </c>
      <c r="M11" s="35"/>
      <c r="N11" s="35"/>
      <c r="O11" s="35"/>
      <c r="P11" s="47">
        <f t="shared" si="4"/>
        <v>0</v>
      </c>
      <c r="Q11" s="21" t="str">
        <f t="shared" si="0"/>
        <v>OK</v>
      </c>
      <c r="R11" s="40"/>
      <c r="S11" s="40"/>
      <c r="T11" s="39"/>
      <c r="U11" s="4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ht="28.5" customHeight="1" x14ac:dyDescent="0.35">
      <c r="A12" s="137">
        <v>3</v>
      </c>
      <c r="B12" s="41">
        <v>9</v>
      </c>
      <c r="C12" s="134" t="s">
        <v>73</v>
      </c>
      <c r="D12" s="45" t="s">
        <v>59</v>
      </c>
      <c r="E12" s="8" t="s">
        <v>11</v>
      </c>
      <c r="F12" s="8" t="s">
        <v>7</v>
      </c>
      <c r="G12" s="42">
        <v>605</v>
      </c>
      <c r="H12" s="20">
        <v>0</v>
      </c>
      <c r="I12" s="32">
        <f t="shared" si="1"/>
        <v>0</v>
      </c>
      <c r="J12" s="33">
        <f t="shared" si="2"/>
        <v>0</v>
      </c>
      <c r="K12" s="35"/>
      <c r="L12" s="34">
        <f t="shared" si="3"/>
        <v>0</v>
      </c>
      <c r="M12" s="35"/>
      <c r="N12" s="35"/>
      <c r="O12" s="35"/>
      <c r="P12" s="47">
        <f t="shared" si="4"/>
        <v>0</v>
      </c>
      <c r="Q12" s="21" t="str">
        <f t="shared" si="0"/>
        <v>OK</v>
      </c>
      <c r="R12" s="40"/>
      <c r="S12" s="40"/>
      <c r="T12" s="39"/>
      <c r="U12" s="40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</row>
    <row r="13" spans="1:36" ht="28.5" customHeight="1" x14ac:dyDescent="0.35">
      <c r="A13" s="138"/>
      <c r="B13" s="41">
        <v>10</v>
      </c>
      <c r="C13" s="136"/>
      <c r="D13" s="45" t="s">
        <v>60</v>
      </c>
      <c r="E13" s="8" t="s">
        <v>18</v>
      </c>
      <c r="F13" s="8" t="s">
        <v>7</v>
      </c>
      <c r="G13" s="42">
        <v>3.03</v>
      </c>
      <c r="H13" s="20">
        <v>0</v>
      </c>
      <c r="I13" s="32">
        <f t="shared" si="1"/>
        <v>0</v>
      </c>
      <c r="J13" s="33">
        <f t="shared" si="2"/>
        <v>0</v>
      </c>
      <c r="K13" s="35"/>
      <c r="L13" s="34">
        <f t="shared" si="3"/>
        <v>0</v>
      </c>
      <c r="M13" s="35"/>
      <c r="N13" s="35"/>
      <c r="O13" s="35"/>
      <c r="P13" s="47">
        <f t="shared" si="4"/>
        <v>0</v>
      </c>
      <c r="Q13" s="21" t="str">
        <f t="shared" si="0"/>
        <v>OK</v>
      </c>
      <c r="R13" s="40"/>
      <c r="S13" s="40"/>
      <c r="T13" s="39"/>
      <c r="U13" s="40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</row>
    <row r="14" spans="1:36" ht="28.5" customHeight="1" x14ac:dyDescent="0.35">
      <c r="A14" s="41">
        <v>4</v>
      </c>
      <c r="B14" s="41">
        <v>11</v>
      </c>
      <c r="C14" s="43" t="s">
        <v>74</v>
      </c>
      <c r="D14" s="45" t="s">
        <v>61</v>
      </c>
      <c r="E14" s="8" t="s">
        <v>19</v>
      </c>
      <c r="F14" s="8" t="s">
        <v>7</v>
      </c>
      <c r="G14" s="42">
        <v>107.72</v>
      </c>
      <c r="H14" s="20">
        <v>0</v>
      </c>
      <c r="I14" s="32">
        <f t="shared" si="1"/>
        <v>0</v>
      </c>
      <c r="J14" s="33">
        <f t="shared" si="2"/>
        <v>0</v>
      </c>
      <c r="K14" s="35"/>
      <c r="L14" s="34">
        <f t="shared" si="3"/>
        <v>0</v>
      </c>
      <c r="M14" s="35"/>
      <c r="N14" s="35"/>
      <c r="O14" s="35"/>
      <c r="P14" s="47">
        <f t="shared" si="4"/>
        <v>0</v>
      </c>
      <c r="Q14" s="21" t="str">
        <f t="shared" si="0"/>
        <v>OK</v>
      </c>
      <c r="R14" s="40"/>
      <c r="S14" s="40"/>
      <c r="T14" s="39"/>
      <c r="U14" s="40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36" ht="28.5" customHeight="1" x14ac:dyDescent="0.35">
      <c r="A15" s="133">
        <v>5</v>
      </c>
      <c r="B15" s="41">
        <v>12</v>
      </c>
      <c r="C15" s="134" t="s">
        <v>75</v>
      </c>
      <c r="D15" s="45" t="s">
        <v>62</v>
      </c>
      <c r="E15" s="8" t="s">
        <v>11</v>
      </c>
      <c r="F15" s="8" t="s">
        <v>7</v>
      </c>
      <c r="G15" s="42">
        <v>750</v>
      </c>
      <c r="H15" s="20">
        <v>0</v>
      </c>
      <c r="I15" s="32">
        <f t="shared" si="1"/>
        <v>0</v>
      </c>
      <c r="J15" s="33">
        <f t="shared" si="2"/>
        <v>0</v>
      </c>
      <c r="K15" s="35"/>
      <c r="L15" s="34">
        <f t="shared" si="3"/>
        <v>0</v>
      </c>
      <c r="M15" s="35"/>
      <c r="N15" s="35"/>
      <c r="O15" s="35"/>
      <c r="P15" s="47">
        <f t="shared" si="4"/>
        <v>0</v>
      </c>
      <c r="Q15" s="21" t="str">
        <f t="shared" si="0"/>
        <v>OK</v>
      </c>
      <c r="R15" s="40"/>
      <c r="S15" s="40"/>
      <c r="T15" s="39"/>
      <c r="U15" s="40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</row>
    <row r="16" spans="1:36" ht="28.5" customHeight="1" x14ac:dyDescent="0.35">
      <c r="A16" s="133"/>
      <c r="B16" s="41">
        <v>13</v>
      </c>
      <c r="C16" s="136"/>
      <c r="D16" s="46" t="s">
        <v>63</v>
      </c>
      <c r="E16" s="8" t="s">
        <v>6</v>
      </c>
      <c r="F16" s="8" t="s">
        <v>7</v>
      </c>
      <c r="G16" s="42">
        <v>2.99</v>
      </c>
      <c r="H16" s="20">
        <v>0</v>
      </c>
      <c r="I16" s="32">
        <f t="shared" si="1"/>
        <v>0</v>
      </c>
      <c r="J16" s="33">
        <f t="shared" si="2"/>
        <v>0</v>
      </c>
      <c r="K16" s="35"/>
      <c r="L16" s="34">
        <f t="shared" si="3"/>
        <v>0</v>
      </c>
      <c r="M16" s="35"/>
      <c r="N16" s="35"/>
      <c r="O16" s="35"/>
      <c r="P16" s="47">
        <f t="shared" si="4"/>
        <v>0</v>
      </c>
      <c r="Q16" s="21" t="str">
        <f t="shared" si="0"/>
        <v>OK</v>
      </c>
      <c r="R16" s="40"/>
      <c r="S16" s="40"/>
      <c r="T16" s="39"/>
      <c r="U16" s="40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</row>
    <row r="17" spans="1:36" ht="28.5" customHeight="1" x14ac:dyDescent="0.35">
      <c r="A17" s="133">
        <v>6</v>
      </c>
      <c r="B17" s="41">
        <v>14</v>
      </c>
      <c r="C17" s="134" t="s">
        <v>75</v>
      </c>
      <c r="D17" s="45" t="s">
        <v>64</v>
      </c>
      <c r="E17" s="8" t="s">
        <v>11</v>
      </c>
      <c r="F17" s="8" t="s">
        <v>7</v>
      </c>
      <c r="G17" s="42">
        <v>458.33</v>
      </c>
      <c r="H17" s="20">
        <v>0</v>
      </c>
      <c r="I17" s="32">
        <f t="shared" si="1"/>
        <v>0</v>
      </c>
      <c r="J17" s="33">
        <f t="shared" si="2"/>
        <v>0</v>
      </c>
      <c r="K17" s="35"/>
      <c r="L17" s="34">
        <f t="shared" si="3"/>
        <v>0</v>
      </c>
      <c r="M17" s="35"/>
      <c r="N17" s="35"/>
      <c r="O17" s="35"/>
      <c r="P17" s="47">
        <f t="shared" si="4"/>
        <v>0</v>
      </c>
      <c r="Q17" s="21" t="str">
        <f t="shared" si="0"/>
        <v>OK</v>
      </c>
      <c r="R17" s="40"/>
      <c r="S17" s="40"/>
      <c r="T17" s="39"/>
      <c r="U17" s="40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1:36" ht="28.5" customHeight="1" x14ac:dyDescent="0.35">
      <c r="A18" s="133"/>
      <c r="B18" s="41">
        <v>15</v>
      </c>
      <c r="C18" s="136"/>
      <c r="D18" s="46" t="s">
        <v>65</v>
      </c>
      <c r="E18" s="8" t="s">
        <v>6</v>
      </c>
      <c r="F18" s="8" t="s">
        <v>7</v>
      </c>
      <c r="G18" s="42">
        <v>1</v>
      </c>
      <c r="H18" s="20">
        <v>0</v>
      </c>
      <c r="I18" s="32">
        <f t="shared" si="1"/>
        <v>0</v>
      </c>
      <c r="J18" s="33">
        <f t="shared" si="2"/>
        <v>0</v>
      </c>
      <c r="K18" s="35"/>
      <c r="L18" s="34">
        <f t="shared" si="3"/>
        <v>0</v>
      </c>
      <c r="M18" s="35"/>
      <c r="N18" s="35"/>
      <c r="O18" s="35"/>
      <c r="P18" s="47">
        <f t="shared" si="4"/>
        <v>0</v>
      </c>
      <c r="Q18" s="21" t="str">
        <f t="shared" si="0"/>
        <v>OK</v>
      </c>
      <c r="R18" s="40"/>
      <c r="S18" s="40"/>
      <c r="T18" s="39"/>
      <c r="U18" s="40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1:36" ht="28.5" customHeight="1" x14ac:dyDescent="0.35">
      <c r="A19" s="133">
        <v>7</v>
      </c>
      <c r="B19" s="41">
        <v>16</v>
      </c>
      <c r="C19" s="134" t="s">
        <v>73</v>
      </c>
      <c r="D19" s="45" t="s">
        <v>66</v>
      </c>
      <c r="E19" s="8" t="s">
        <v>11</v>
      </c>
      <c r="F19" s="8" t="s">
        <v>7</v>
      </c>
      <c r="G19" s="42">
        <v>213.24</v>
      </c>
      <c r="H19" s="20">
        <v>0</v>
      </c>
      <c r="I19" s="32">
        <f t="shared" si="1"/>
        <v>0</v>
      </c>
      <c r="J19" s="33">
        <f t="shared" si="2"/>
        <v>0</v>
      </c>
      <c r="K19" s="35"/>
      <c r="L19" s="34">
        <f t="shared" si="3"/>
        <v>0</v>
      </c>
      <c r="M19" s="35"/>
      <c r="N19" s="35"/>
      <c r="O19" s="35"/>
      <c r="P19" s="47">
        <f t="shared" si="4"/>
        <v>0</v>
      </c>
      <c r="Q19" s="21" t="str">
        <f t="shared" si="0"/>
        <v>OK</v>
      </c>
      <c r="R19" s="40"/>
      <c r="S19" s="40"/>
      <c r="T19" s="39"/>
      <c r="U19" s="40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ht="28.5" customHeight="1" x14ac:dyDescent="0.35">
      <c r="A20" s="133"/>
      <c r="B20" s="41">
        <v>17</v>
      </c>
      <c r="C20" s="136"/>
      <c r="D20" s="46" t="s">
        <v>67</v>
      </c>
      <c r="E20" s="8" t="s">
        <v>12</v>
      </c>
      <c r="F20" s="8" t="s">
        <v>7</v>
      </c>
      <c r="G20" s="42">
        <v>0.84</v>
      </c>
      <c r="H20" s="20">
        <v>0</v>
      </c>
      <c r="I20" s="32">
        <f t="shared" si="1"/>
        <v>0</v>
      </c>
      <c r="J20" s="33">
        <f t="shared" si="2"/>
        <v>0</v>
      </c>
      <c r="K20" s="35"/>
      <c r="L20" s="34">
        <f t="shared" si="3"/>
        <v>0</v>
      </c>
      <c r="M20" s="35"/>
      <c r="N20" s="35"/>
      <c r="O20" s="35"/>
      <c r="P20" s="47">
        <f t="shared" si="4"/>
        <v>0</v>
      </c>
      <c r="Q20" s="21" t="str">
        <f t="shared" si="0"/>
        <v>OK</v>
      </c>
      <c r="R20" s="40"/>
      <c r="S20" s="40"/>
      <c r="T20" s="39"/>
      <c r="U20" s="40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</row>
    <row r="21" spans="1:36" ht="28.5" customHeight="1" x14ac:dyDescent="0.35">
      <c r="A21" s="133">
        <v>8</v>
      </c>
      <c r="B21" s="41">
        <v>18</v>
      </c>
      <c r="C21" s="134" t="s">
        <v>73</v>
      </c>
      <c r="D21" s="45" t="s">
        <v>68</v>
      </c>
      <c r="E21" s="8" t="s">
        <v>11</v>
      </c>
      <c r="F21" s="8" t="s">
        <v>7</v>
      </c>
      <c r="G21" s="42">
        <v>151.12</v>
      </c>
      <c r="H21" s="20">
        <v>0</v>
      </c>
      <c r="I21" s="32">
        <f t="shared" si="1"/>
        <v>0</v>
      </c>
      <c r="J21" s="33">
        <f t="shared" si="2"/>
        <v>0</v>
      </c>
      <c r="K21" s="35"/>
      <c r="L21" s="34">
        <f t="shared" si="3"/>
        <v>0</v>
      </c>
      <c r="M21" s="35"/>
      <c r="N21" s="35"/>
      <c r="O21" s="35"/>
      <c r="P21" s="47">
        <f t="shared" si="4"/>
        <v>0</v>
      </c>
      <c r="Q21" s="21" t="str">
        <f t="shared" si="0"/>
        <v>OK</v>
      </c>
      <c r="R21" s="40"/>
      <c r="S21" s="40"/>
      <c r="T21" s="39"/>
      <c r="U21" s="40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ht="28.5" customHeight="1" x14ac:dyDescent="0.35">
      <c r="A22" s="133"/>
      <c r="B22" s="41">
        <v>19</v>
      </c>
      <c r="C22" s="136"/>
      <c r="D22" s="46" t="s">
        <v>69</v>
      </c>
      <c r="E22" s="8" t="s">
        <v>12</v>
      </c>
      <c r="F22" s="8" t="s">
        <v>7</v>
      </c>
      <c r="G22" s="42">
        <v>0.59</v>
      </c>
      <c r="H22" s="20">
        <v>0</v>
      </c>
      <c r="I22" s="32">
        <f t="shared" si="1"/>
        <v>0</v>
      </c>
      <c r="J22" s="33">
        <f t="shared" si="2"/>
        <v>0</v>
      </c>
      <c r="K22" s="35"/>
      <c r="L22" s="34">
        <f t="shared" si="3"/>
        <v>0</v>
      </c>
      <c r="M22" s="35"/>
      <c r="N22" s="35"/>
      <c r="O22" s="35"/>
      <c r="P22" s="47">
        <f t="shared" si="4"/>
        <v>0</v>
      </c>
      <c r="Q22" s="21" t="str">
        <f t="shared" si="0"/>
        <v>OK</v>
      </c>
      <c r="R22" s="40"/>
      <c r="S22" s="40"/>
      <c r="T22" s="39"/>
      <c r="U22" s="40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ht="28.5" customHeight="1" x14ac:dyDescent="0.35">
      <c r="A23" s="41">
        <v>9</v>
      </c>
      <c r="B23" s="41">
        <v>20</v>
      </c>
      <c r="C23" s="43" t="s">
        <v>73</v>
      </c>
      <c r="D23" s="46" t="s">
        <v>70</v>
      </c>
      <c r="E23" s="8" t="s">
        <v>11</v>
      </c>
      <c r="F23" s="8" t="s">
        <v>7</v>
      </c>
      <c r="G23" s="42">
        <v>195</v>
      </c>
      <c r="H23" s="20">
        <v>0</v>
      </c>
      <c r="I23" s="32">
        <f t="shared" si="1"/>
        <v>0</v>
      </c>
      <c r="J23" s="33">
        <f t="shared" si="2"/>
        <v>0</v>
      </c>
      <c r="K23" s="35"/>
      <c r="L23" s="34">
        <f t="shared" si="3"/>
        <v>0</v>
      </c>
      <c r="M23" s="35"/>
      <c r="N23" s="35"/>
      <c r="O23" s="35"/>
      <c r="P23" s="47">
        <f t="shared" si="4"/>
        <v>0</v>
      </c>
      <c r="Q23" s="21" t="str">
        <f t="shared" si="0"/>
        <v>OK</v>
      </c>
      <c r="R23" s="40"/>
      <c r="S23" s="40"/>
      <c r="T23" s="39"/>
      <c r="U23" s="40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</row>
    <row r="24" spans="1:36" x14ac:dyDescent="0.35">
      <c r="D24" s="2"/>
      <c r="H24" s="36">
        <f t="shared" ref="H24:O24" si="5">SUMPRODUCT($G$4:$G$23,H4:H23)</f>
        <v>8382.23</v>
      </c>
      <c r="I24" s="36">
        <f t="shared" si="5"/>
        <v>4626.99</v>
      </c>
      <c r="J24" s="36">
        <f t="shared" si="5"/>
        <v>4626.99</v>
      </c>
      <c r="K24" s="36">
        <f t="shared" si="5"/>
        <v>0</v>
      </c>
      <c r="L24" s="36">
        <f t="shared" si="5"/>
        <v>871.75</v>
      </c>
      <c r="M24" s="36">
        <f t="shared" si="5"/>
        <v>0</v>
      </c>
      <c r="N24" s="36">
        <f t="shared" si="5"/>
        <v>0</v>
      </c>
      <c r="O24" s="36">
        <f t="shared" si="5"/>
        <v>0</v>
      </c>
      <c r="P24" s="13">
        <f>SUM(P4:P23)</f>
        <v>3</v>
      </c>
      <c r="Q24" s="4" t="str">
        <f t="shared" si="0"/>
        <v>OK</v>
      </c>
      <c r="R24" s="17">
        <f t="shared" ref="R24:AD24" si="6">SUMPRODUCT($G$4:$G$23,R4:R23)</f>
        <v>3755.24</v>
      </c>
      <c r="S24" s="17">
        <f t="shared" si="6"/>
        <v>871.75</v>
      </c>
      <c r="T24" s="17">
        <f t="shared" si="6"/>
        <v>0</v>
      </c>
      <c r="U24" s="17">
        <f t="shared" si="6"/>
        <v>0</v>
      </c>
      <c r="V24" s="17">
        <f t="shared" si="6"/>
        <v>0</v>
      </c>
      <c r="W24" s="17">
        <f t="shared" si="6"/>
        <v>0</v>
      </c>
      <c r="X24" s="17">
        <f t="shared" si="6"/>
        <v>0</v>
      </c>
      <c r="Y24" s="17">
        <f t="shared" si="6"/>
        <v>0</v>
      </c>
      <c r="Z24" s="17">
        <f t="shared" si="6"/>
        <v>0</v>
      </c>
      <c r="AA24" s="17">
        <f t="shared" si="6"/>
        <v>0</v>
      </c>
      <c r="AB24" s="17">
        <f t="shared" si="6"/>
        <v>0</v>
      </c>
      <c r="AC24" s="17">
        <f t="shared" si="6"/>
        <v>0</v>
      </c>
      <c r="AD24" s="17">
        <f t="shared" si="6"/>
        <v>0</v>
      </c>
      <c r="AE24" s="17">
        <f t="shared" ref="AE24:AI24" si="7">SUMPRODUCT($G$4:$G$23,AE4:AE23)</f>
        <v>0</v>
      </c>
      <c r="AF24" s="17">
        <f t="shared" si="7"/>
        <v>0</v>
      </c>
      <c r="AG24" s="17">
        <f t="shared" si="7"/>
        <v>0</v>
      </c>
      <c r="AH24" s="17">
        <f t="shared" si="7"/>
        <v>0</v>
      </c>
      <c r="AI24" s="17">
        <f t="shared" si="7"/>
        <v>0</v>
      </c>
      <c r="AJ24" s="17">
        <f>SUMPRODUCT($G$4:$G$23,AJ4:AJ23)</f>
        <v>0</v>
      </c>
    </row>
    <row r="25" spans="1:36" ht="15" thickBot="1" x14ac:dyDescent="0.4">
      <c r="D25" s="1"/>
      <c r="H25" s="3">
        <f>SUM(H4:H23)</f>
        <v>7</v>
      </c>
    </row>
    <row r="26" spans="1:36" x14ac:dyDescent="0.35">
      <c r="D26" s="22" t="s">
        <v>15</v>
      </c>
    </row>
    <row r="27" spans="1:36" x14ac:dyDescent="0.35">
      <c r="D27" s="23" t="s">
        <v>50</v>
      </c>
    </row>
    <row r="28" spans="1:36" ht="29.5" thickBot="1" x14ac:dyDescent="0.4">
      <c r="D28" s="24" t="s">
        <v>16</v>
      </c>
    </row>
  </sheetData>
  <autoFilter ref="A3:AJ28" xr:uid="{00000000-0001-0000-0100-000000000000}"/>
  <mergeCells count="37">
    <mergeCell ref="A17:A18"/>
    <mergeCell ref="C17:C18"/>
    <mergeCell ref="A19:A20"/>
    <mergeCell ref="C19:C20"/>
    <mergeCell ref="A21:A22"/>
    <mergeCell ref="C21:C22"/>
    <mergeCell ref="A8:A11"/>
    <mergeCell ref="C8:C11"/>
    <mergeCell ref="A12:A13"/>
    <mergeCell ref="C12:C13"/>
    <mergeCell ref="A15:A16"/>
    <mergeCell ref="C15:C16"/>
    <mergeCell ref="AG1:AG2"/>
    <mergeCell ref="AH1:AH2"/>
    <mergeCell ref="AI1:AI2"/>
    <mergeCell ref="AJ1:AJ2"/>
    <mergeCell ref="A2:Q2"/>
    <mergeCell ref="AD1:AD2"/>
    <mergeCell ref="AE1:AE2"/>
    <mergeCell ref="AF1:AF2"/>
    <mergeCell ref="T1:T2"/>
    <mergeCell ref="A4:A7"/>
    <mergeCell ref="C4:C7"/>
    <mergeCell ref="AA1:AA2"/>
    <mergeCell ref="AB1:AB2"/>
    <mergeCell ref="AC1:AC2"/>
    <mergeCell ref="U1:U2"/>
    <mergeCell ref="V1:V2"/>
    <mergeCell ref="W1:W2"/>
    <mergeCell ref="X1:X2"/>
    <mergeCell ref="Y1:Y2"/>
    <mergeCell ref="Z1:Z2"/>
    <mergeCell ref="A1:C1"/>
    <mergeCell ref="D1:G1"/>
    <mergeCell ref="H1:Q1"/>
    <mergeCell ref="R1:R2"/>
    <mergeCell ref="S1:S2"/>
  </mergeCells>
  <conditionalFormatting sqref="Q3">
    <cfRule type="cellIs" dxfId="35" priority="3" operator="equal">
      <formula>"ATENÇÃO"</formula>
    </cfRule>
  </conditionalFormatting>
  <conditionalFormatting sqref="R4:AJ23">
    <cfRule type="cellIs" dxfId="34" priority="4" operator="greaterThan">
      <formula>0</formula>
    </cfRule>
    <cfRule type="cellIs" dxfId="33" priority="5" stopIfTrue="1" operator="greaterThan">
      <formula>0</formula>
    </cfRule>
    <cfRule type="cellIs" dxfId="32" priority="6" stopIfTrue="1" operator="greaterThan">
      <formula>0</formula>
    </cfRule>
    <cfRule type="cellIs" dxfId="31" priority="7" stopIfTrue="1" operator="greaterThan">
      <formula>0</formula>
    </cfRule>
  </conditionalFormatting>
  <conditionalFormatting sqref="P4:P23">
    <cfRule type="cellIs" dxfId="30" priority="2" operator="lessThan">
      <formula>0</formula>
    </cfRule>
  </conditionalFormatting>
  <conditionalFormatting sqref="Q4:Q23">
    <cfRule type="containsText" dxfId="29" priority="1" operator="containsText" text="ATENÇÃO">
      <formula>NOT(ISERROR(SEARCH("ATENÇÃO",Q4)))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F4B0-D278-4AEB-A423-B39828CEBC63}">
  <dimension ref="A1:AJ28"/>
  <sheetViews>
    <sheetView topLeftCell="A16" zoomScale="60" zoomScaleNormal="60" workbookViewId="0">
      <selection activeCell="D9" sqref="D9"/>
    </sheetView>
  </sheetViews>
  <sheetFormatPr defaultColWidth="9.7265625" defaultRowHeight="14.5" x14ac:dyDescent="0.35"/>
  <cols>
    <col min="1" max="1" width="5.81640625" style="16" customWidth="1"/>
    <col min="2" max="2" width="5.54296875" style="16" bestFit="1" customWidth="1"/>
    <col min="3" max="3" width="20.1796875" style="12" customWidth="1"/>
    <col min="4" max="4" width="24.7265625" style="16" customWidth="1"/>
    <col min="5" max="5" width="12.453125" style="16" customWidth="1"/>
    <col min="6" max="6" width="12.54296875" style="16" customWidth="1"/>
    <col min="7" max="7" width="15.54296875" style="15" customWidth="1"/>
    <col min="8" max="15" width="11.1796875" style="3" customWidth="1"/>
    <col min="16" max="16" width="11.1796875" style="13" customWidth="1"/>
    <col min="17" max="17" width="11.1796875" style="4" customWidth="1"/>
    <col min="18" max="18" width="14.54296875" style="5" customWidth="1"/>
    <col min="19" max="20" width="13.81640625" style="5" customWidth="1"/>
    <col min="21" max="21" width="14.26953125" style="5" customWidth="1"/>
    <col min="22" max="22" width="14" style="5" customWidth="1"/>
    <col min="23" max="36" width="12" style="5" customWidth="1"/>
    <col min="37" max="16384" width="9.7265625" style="1"/>
  </cols>
  <sheetData>
    <row r="1" spans="1:36" ht="43.5" customHeight="1" x14ac:dyDescent="0.35">
      <c r="A1" s="132" t="s">
        <v>48</v>
      </c>
      <c r="B1" s="132"/>
      <c r="C1" s="132"/>
      <c r="D1" s="131" t="s">
        <v>49</v>
      </c>
      <c r="E1" s="131"/>
      <c r="F1" s="131"/>
      <c r="G1" s="131"/>
      <c r="H1" s="132" t="s">
        <v>76</v>
      </c>
      <c r="I1" s="132"/>
      <c r="J1" s="132"/>
      <c r="K1" s="132"/>
      <c r="L1" s="132"/>
      <c r="M1" s="132"/>
      <c r="N1" s="132"/>
      <c r="O1" s="132"/>
      <c r="P1" s="132"/>
      <c r="Q1" s="132"/>
      <c r="R1" s="129" t="s">
        <v>35</v>
      </c>
      <c r="S1" s="129" t="s">
        <v>35</v>
      </c>
      <c r="T1" s="129" t="s">
        <v>35</v>
      </c>
      <c r="U1" s="129" t="s">
        <v>35</v>
      </c>
      <c r="V1" s="129" t="s">
        <v>35</v>
      </c>
      <c r="W1" s="129" t="s">
        <v>35</v>
      </c>
      <c r="X1" s="129" t="s">
        <v>35</v>
      </c>
      <c r="Y1" s="129" t="s">
        <v>35</v>
      </c>
      <c r="Z1" s="129" t="s">
        <v>35</v>
      </c>
      <c r="AA1" s="129" t="s">
        <v>35</v>
      </c>
      <c r="AB1" s="129" t="s">
        <v>35</v>
      </c>
      <c r="AC1" s="129" t="s">
        <v>35</v>
      </c>
      <c r="AD1" s="129" t="s">
        <v>35</v>
      </c>
      <c r="AE1" s="129" t="s">
        <v>35</v>
      </c>
      <c r="AF1" s="129" t="s">
        <v>35</v>
      </c>
      <c r="AG1" s="129" t="s">
        <v>35</v>
      </c>
      <c r="AH1" s="129" t="s">
        <v>35</v>
      </c>
      <c r="AI1" s="129" t="s">
        <v>35</v>
      </c>
      <c r="AJ1" s="129" t="s">
        <v>35</v>
      </c>
    </row>
    <row r="2" spans="1:36" ht="26.5" customHeight="1" x14ac:dyDescent="0.35">
      <c r="A2" s="132" t="s">
        <v>80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</row>
    <row r="3" spans="1:36" s="2" customFormat="1" ht="37.5" customHeight="1" x14ac:dyDescent="0.25">
      <c r="A3" s="25" t="s">
        <v>13</v>
      </c>
      <c r="B3" s="25" t="s">
        <v>8</v>
      </c>
      <c r="C3" s="25" t="s">
        <v>9</v>
      </c>
      <c r="D3" s="25" t="s">
        <v>14</v>
      </c>
      <c r="E3" s="25" t="s">
        <v>3</v>
      </c>
      <c r="F3" s="25" t="s">
        <v>10</v>
      </c>
      <c r="G3" s="44" t="s">
        <v>17</v>
      </c>
      <c r="H3" s="29" t="s">
        <v>27</v>
      </c>
      <c r="I3" s="29" t="s">
        <v>28</v>
      </c>
      <c r="J3" s="29" t="s">
        <v>29</v>
      </c>
      <c r="K3" s="29" t="s">
        <v>30</v>
      </c>
      <c r="L3" s="29" t="s">
        <v>31</v>
      </c>
      <c r="M3" s="29" t="s">
        <v>32</v>
      </c>
      <c r="N3" s="29" t="s">
        <v>33</v>
      </c>
      <c r="O3" s="29" t="s">
        <v>34</v>
      </c>
      <c r="P3" s="30" t="s">
        <v>0</v>
      </c>
      <c r="Q3" s="31" t="s">
        <v>2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</row>
    <row r="4" spans="1:36" ht="28.5" customHeight="1" x14ac:dyDescent="0.35">
      <c r="A4" s="137">
        <v>1</v>
      </c>
      <c r="B4" s="41">
        <v>1</v>
      </c>
      <c r="C4" s="134" t="s">
        <v>72</v>
      </c>
      <c r="D4" s="45" t="s">
        <v>51</v>
      </c>
      <c r="E4" s="8" t="s">
        <v>71</v>
      </c>
      <c r="F4" s="8" t="s">
        <v>7</v>
      </c>
      <c r="G4" s="42">
        <v>871.75</v>
      </c>
      <c r="H4" s="20">
        <v>3</v>
      </c>
      <c r="I4" s="32">
        <f>IF(SUM(R4:AN4)&gt;H4+K4,H4,SUM(R4:AN4))</f>
        <v>0</v>
      </c>
      <c r="J4" s="33">
        <f>SUM(R4:AN4)</f>
        <v>0</v>
      </c>
      <c r="K4" s="35"/>
      <c r="L4" s="34">
        <f>ROUND(IF(H4*0.25-0.5&lt;0,0,H4*0.25-0.5),0)-M4-O4</f>
        <v>0</v>
      </c>
      <c r="M4" s="35"/>
      <c r="N4" s="35"/>
      <c r="O4" s="35"/>
      <c r="P4" s="47">
        <f>H4-(SUM(R4:AJ4))+K4</f>
        <v>3</v>
      </c>
      <c r="Q4" s="21" t="str">
        <f t="shared" ref="Q4:Q24" si="0">IF(P4&lt;0,"ATENÇÃO","OK")</f>
        <v>OK</v>
      </c>
      <c r="R4" s="40"/>
      <c r="S4" s="40"/>
      <c r="T4" s="18"/>
      <c r="U4" s="40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28.5" customHeight="1" x14ac:dyDescent="0.35">
      <c r="A5" s="139"/>
      <c r="B5" s="41">
        <v>2</v>
      </c>
      <c r="C5" s="135"/>
      <c r="D5" s="45" t="s">
        <v>52</v>
      </c>
      <c r="E5" s="8" t="s">
        <v>71</v>
      </c>
      <c r="F5" s="8" t="s">
        <v>7</v>
      </c>
      <c r="G5" s="42">
        <v>973.04</v>
      </c>
      <c r="H5" s="20">
        <v>2</v>
      </c>
      <c r="I5" s="32">
        <f t="shared" ref="I5:I23" si="1">IF(SUM(R5:AN5)&gt;H5+K5,H5,SUM(R5:AN5))</f>
        <v>0</v>
      </c>
      <c r="J5" s="33">
        <f t="shared" ref="J5:J23" si="2">SUM(R5:AN5)</f>
        <v>0</v>
      </c>
      <c r="K5" s="35"/>
      <c r="L5" s="34">
        <f t="shared" ref="L5:L23" si="3">ROUND(IF(H5*0.25-0.5&lt;0,0,H5*0.25-0.5),0)-M5-O5</f>
        <v>0</v>
      </c>
      <c r="M5" s="35"/>
      <c r="N5" s="35"/>
      <c r="O5" s="35"/>
      <c r="P5" s="47">
        <f t="shared" ref="P5:P23" si="4">H5-(SUM(R5:AJ5))+K5</f>
        <v>2</v>
      </c>
      <c r="Q5" s="21" t="str">
        <f t="shared" si="0"/>
        <v>OK</v>
      </c>
      <c r="R5" s="40"/>
      <c r="S5" s="40"/>
      <c r="T5" s="18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28.5" customHeight="1" x14ac:dyDescent="0.35">
      <c r="A6" s="139"/>
      <c r="B6" s="41">
        <v>3</v>
      </c>
      <c r="C6" s="135"/>
      <c r="D6" s="45" t="s">
        <v>53</v>
      </c>
      <c r="E6" s="8" t="s">
        <v>71</v>
      </c>
      <c r="F6" s="8" t="s">
        <v>7</v>
      </c>
      <c r="G6" s="42">
        <v>2096.83</v>
      </c>
      <c r="H6" s="20">
        <v>4</v>
      </c>
      <c r="I6" s="32">
        <f t="shared" si="1"/>
        <v>0</v>
      </c>
      <c r="J6" s="33">
        <f t="shared" si="2"/>
        <v>0</v>
      </c>
      <c r="K6" s="35"/>
      <c r="L6" s="34">
        <f t="shared" si="3"/>
        <v>1</v>
      </c>
      <c r="M6" s="35"/>
      <c r="N6" s="35"/>
      <c r="O6" s="35"/>
      <c r="P6" s="47">
        <f t="shared" si="4"/>
        <v>4</v>
      </c>
      <c r="Q6" s="21" t="str">
        <f t="shared" si="0"/>
        <v>OK</v>
      </c>
      <c r="R6" s="40"/>
      <c r="S6" s="40"/>
      <c r="T6" s="39"/>
      <c r="U6" s="40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28.5" customHeight="1" x14ac:dyDescent="0.35">
      <c r="A7" s="138"/>
      <c r="B7" s="41">
        <v>4</v>
      </c>
      <c r="C7" s="136"/>
      <c r="D7" s="45" t="s">
        <v>54</v>
      </c>
      <c r="E7" s="8" t="s">
        <v>71</v>
      </c>
      <c r="F7" s="8" t="s">
        <v>7</v>
      </c>
      <c r="G7" s="42">
        <v>2011.74</v>
      </c>
      <c r="H7" s="20">
        <v>2</v>
      </c>
      <c r="I7" s="32">
        <f t="shared" si="1"/>
        <v>0</v>
      </c>
      <c r="J7" s="33">
        <f t="shared" si="2"/>
        <v>0</v>
      </c>
      <c r="K7" s="35"/>
      <c r="L7" s="34">
        <f t="shared" si="3"/>
        <v>0</v>
      </c>
      <c r="M7" s="35"/>
      <c r="N7" s="35"/>
      <c r="O7" s="35"/>
      <c r="P7" s="47">
        <f t="shared" si="4"/>
        <v>2</v>
      </c>
      <c r="Q7" s="21" t="str">
        <f t="shared" si="0"/>
        <v>OK</v>
      </c>
      <c r="R7" s="40"/>
      <c r="S7" s="40"/>
      <c r="T7" s="39"/>
      <c r="U7" s="40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6" ht="28.5" customHeight="1" x14ac:dyDescent="0.35">
      <c r="A8" s="137">
        <v>2</v>
      </c>
      <c r="B8" s="41">
        <v>5</v>
      </c>
      <c r="C8" s="134" t="s">
        <v>72</v>
      </c>
      <c r="D8" s="45" t="s">
        <v>55</v>
      </c>
      <c r="E8" s="8" t="s">
        <v>71</v>
      </c>
      <c r="F8" s="8" t="s">
        <v>7</v>
      </c>
      <c r="G8" s="42">
        <v>931.72</v>
      </c>
      <c r="H8" s="20">
        <v>0</v>
      </c>
      <c r="I8" s="32">
        <f t="shared" si="1"/>
        <v>0</v>
      </c>
      <c r="J8" s="33">
        <f t="shared" si="2"/>
        <v>0</v>
      </c>
      <c r="K8" s="35"/>
      <c r="L8" s="34">
        <f t="shared" si="3"/>
        <v>0</v>
      </c>
      <c r="M8" s="35"/>
      <c r="N8" s="35"/>
      <c r="O8" s="35"/>
      <c r="P8" s="47">
        <f t="shared" si="4"/>
        <v>0</v>
      </c>
      <c r="Q8" s="21" t="str">
        <f t="shared" si="0"/>
        <v>OK</v>
      </c>
      <c r="R8" s="40"/>
      <c r="S8" s="40"/>
      <c r="T8" s="39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</row>
    <row r="9" spans="1:36" ht="28.5" customHeight="1" x14ac:dyDescent="0.35">
      <c r="A9" s="139"/>
      <c r="B9" s="41">
        <v>6</v>
      </c>
      <c r="C9" s="135"/>
      <c r="D9" s="45" t="s">
        <v>56</v>
      </c>
      <c r="E9" s="8" t="s">
        <v>71</v>
      </c>
      <c r="F9" s="8" t="s">
        <v>7</v>
      </c>
      <c r="G9" s="42">
        <v>973.05</v>
      </c>
      <c r="H9" s="20">
        <v>0</v>
      </c>
      <c r="I9" s="32">
        <f t="shared" si="1"/>
        <v>0</v>
      </c>
      <c r="J9" s="33">
        <f t="shared" si="2"/>
        <v>0</v>
      </c>
      <c r="K9" s="35"/>
      <c r="L9" s="34">
        <f t="shared" si="3"/>
        <v>0</v>
      </c>
      <c r="M9" s="35"/>
      <c r="N9" s="35"/>
      <c r="O9" s="35"/>
      <c r="P9" s="47">
        <f t="shared" si="4"/>
        <v>0</v>
      </c>
      <c r="Q9" s="21" t="str">
        <f t="shared" si="0"/>
        <v>OK</v>
      </c>
      <c r="R9" s="40"/>
      <c r="S9" s="40"/>
      <c r="T9" s="39"/>
      <c r="U9" s="40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</row>
    <row r="10" spans="1:36" ht="28.5" customHeight="1" x14ac:dyDescent="0.35">
      <c r="A10" s="139"/>
      <c r="B10" s="41">
        <v>7</v>
      </c>
      <c r="C10" s="135"/>
      <c r="D10" s="45" t="s">
        <v>57</v>
      </c>
      <c r="E10" s="8" t="s">
        <v>71</v>
      </c>
      <c r="F10" s="8" t="s">
        <v>7</v>
      </c>
      <c r="G10" s="42">
        <v>2013.95</v>
      </c>
      <c r="H10" s="20">
        <v>0</v>
      </c>
      <c r="I10" s="32">
        <f t="shared" si="1"/>
        <v>0</v>
      </c>
      <c r="J10" s="33">
        <f t="shared" si="2"/>
        <v>0</v>
      </c>
      <c r="K10" s="35"/>
      <c r="L10" s="34">
        <f t="shared" si="3"/>
        <v>0</v>
      </c>
      <c r="M10" s="35"/>
      <c r="N10" s="35"/>
      <c r="O10" s="35"/>
      <c r="P10" s="47">
        <f t="shared" si="4"/>
        <v>0</v>
      </c>
      <c r="Q10" s="21" t="str">
        <f t="shared" si="0"/>
        <v>OK</v>
      </c>
      <c r="R10" s="40"/>
      <c r="S10" s="40"/>
      <c r="T10" s="39"/>
      <c r="U10" s="40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</row>
    <row r="11" spans="1:36" ht="28.5" customHeight="1" x14ac:dyDescent="0.35">
      <c r="A11" s="138"/>
      <c r="B11" s="41">
        <v>8</v>
      </c>
      <c r="C11" s="136"/>
      <c r="D11" s="45" t="s">
        <v>58</v>
      </c>
      <c r="E11" s="8" t="s">
        <v>71</v>
      </c>
      <c r="F11" s="8" t="s">
        <v>7</v>
      </c>
      <c r="G11" s="42">
        <v>2004.8</v>
      </c>
      <c r="H11" s="20">
        <v>0</v>
      </c>
      <c r="I11" s="32">
        <f t="shared" si="1"/>
        <v>0</v>
      </c>
      <c r="J11" s="33">
        <f t="shared" si="2"/>
        <v>0</v>
      </c>
      <c r="K11" s="35"/>
      <c r="L11" s="34">
        <f t="shared" si="3"/>
        <v>0</v>
      </c>
      <c r="M11" s="35"/>
      <c r="N11" s="35"/>
      <c r="O11" s="35"/>
      <c r="P11" s="47">
        <f t="shared" si="4"/>
        <v>0</v>
      </c>
      <c r="Q11" s="21" t="str">
        <f t="shared" si="0"/>
        <v>OK</v>
      </c>
      <c r="R11" s="40"/>
      <c r="S11" s="40"/>
      <c r="T11" s="39"/>
      <c r="U11" s="4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ht="28.5" customHeight="1" x14ac:dyDescent="0.35">
      <c r="A12" s="137">
        <v>3</v>
      </c>
      <c r="B12" s="41">
        <v>9</v>
      </c>
      <c r="C12" s="134" t="s">
        <v>73</v>
      </c>
      <c r="D12" s="45" t="s">
        <v>59</v>
      </c>
      <c r="E12" s="8" t="s">
        <v>11</v>
      </c>
      <c r="F12" s="8" t="s">
        <v>7</v>
      </c>
      <c r="G12" s="42">
        <v>605</v>
      </c>
      <c r="H12" s="20">
        <v>3</v>
      </c>
      <c r="I12" s="32">
        <f t="shared" si="1"/>
        <v>0</v>
      </c>
      <c r="J12" s="33">
        <f t="shared" si="2"/>
        <v>0</v>
      </c>
      <c r="K12" s="35"/>
      <c r="L12" s="34">
        <f t="shared" si="3"/>
        <v>0</v>
      </c>
      <c r="M12" s="35"/>
      <c r="N12" s="35"/>
      <c r="O12" s="35"/>
      <c r="P12" s="47">
        <f t="shared" si="4"/>
        <v>3</v>
      </c>
      <c r="Q12" s="21" t="str">
        <f t="shared" si="0"/>
        <v>OK</v>
      </c>
      <c r="R12" s="40"/>
      <c r="S12" s="40"/>
      <c r="T12" s="39"/>
      <c r="U12" s="40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</row>
    <row r="13" spans="1:36" ht="28.5" customHeight="1" x14ac:dyDescent="0.35">
      <c r="A13" s="138"/>
      <c r="B13" s="41">
        <v>10</v>
      </c>
      <c r="C13" s="136"/>
      <c r="D13" s="45" t="s">
        <v>60</v>
      </c>
      <c r="E13" s="8" t="s">
        <v>18</v>
      </c>
      <c r="F13" s="8" t="s">
        <v>7</v>
      </c>
      <c r="G13" s="42">
        <v>3.03</v>
      </c>
      <c r="H13" s="20">
        <v>500</v>
      </c>
      <c r="I13" s="32">
        <f t="shared" si="1"/>
        <v>0</v>
      </c>
      <c r="J13" s="33">
        <f t="shared" si="2"/>
        <v>0</v>
      </c>
      <c r="K13" s="35"/>
      <c r="L13" s="34">
        <f t="shared" si="3"/>
        <v>125</v>
      </c>
      <c r="M13" s="35"/>
      <c r="N13" s="35"/>
      <c r="O13" s="35"/>
      <c r="P13" s="47">
        <f t="shared" si="4"/>
        <v>500</v>
      </c>
      <c r="Q13" s="21" t="str">
        <f t="shared" si="0"/>
        <v>OK</v>
      </c>
      <c r="R13" s="40"/>
      <c r="S13" s="40"/>
      <c r="T13" s="39"/>
      <c r="U13" s="40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</row>
    <row r="14" spans="1:36" ht="28.5" customHeight="1" x14ac:dyDescent="0.35">
      <c r="A14" s="41">
        <v>4</v>
      </c>
      <c r="B14" s="41">
        <v>11</v>
      </c>
      <c r="C14" s="43" t="s">
        <v>74</v>
      </c>
      <c r="D14" s="45" t="s">
        <v>61</v>
      </c>
      <c r="E14" s="8" t="s">
        <v>19</v>
      </c>
      <c r="F14" s="8" t="s">
        <v>7</v>
      </c>
      <c r="G14" s="42">
        <v>107.72</v>
      </c>
      <c r="H14" s="20">
        <v>15</v>
      </c>
      <c r="I14" s="32">
        <f t="shared" si="1"/>
        <v>0</v>
      </c>
      <c r="J14" s="33">
        <f t="shared" si="2"/>
        <v>0</v>
      </c>
      <c r="K14" s="35"/>
      <c r="L14" s="34">
        <f t="shared" si="3"/>
        <v>3</v>
      </c>
      <c r="M14" s="35"/>
      <c r="N14" s="35"/>
      <c r="O14" s="35"/>
      <c r="P14" s="47">
        <f t="shared" si="4"/>
        <v>15</v>
      </c>
      <c r="Q14" s="21" t="str">
        <f t="shared" si="0"/>
        <v>OK</v>
      </c>
      <c r="R14" s="40"/>
      <c r="S14" s="40"/>
      <c r="T14" s="39"/>
      <c r="U14" s="40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36" ht="28.5" customHeight="1" x14ac:dyDescent="0.35">
      <c r="A15" s="133">
        <v>5</v>
      </c>
      <c r="B15" s="41">
        <v>12</v>
      </c>
      <c r="C15" s="134" t="s">
        <v>75</v>
      </c>
      <c r="D15" s="45" t="s">
        <v>62</v>
      </c>
      <c r="E15" s="8" t="s">
        <v>11</v>
      </c>
      <c r="F15" s="8" t="s">
        <v>7</v>
      </c>
      <c r="G15" s="42">
        <v>750</v>
      </c>
      <c r="H15" s="20">
        <v>0</v>
      </c>
      <c r="I15" s="32">
        <f t="shared" si="1"/>
        <v>0</v>
      </c>
      <c r="J15" s="33">
        <f t="shared" si="2"/>
        <v>0</v>
      </c>
      <c r="K15" s="35"/>
      <c r="L15" s="34">
        <f t="shared" si="3"/>
        <v>0</v>
      </c>
      <c r="M15" s="35"/>
      <c r="N15" s="35"/>
      <c r="O15" s="35"/>
      <c r="P15" s="47">
        <f t="shared" si="4"/>
        <v>0</v>
      </c>
      <c r="Q15" s="21" t="str">
        <f t="shared" si="0"/>
        <v>OK</v>
      </c>
      <c r="R15" s="40"/>
      <c r="S15" s="40"/>
      <c r="T15" s="39"/>
      <c r="U15" s="40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</row>
    <row r="16" spans="1:36" ht="28.5" customHeight="1" x14ac:dyDescent="0.35">
      <c r="A16" s="133"/>
      <c r="B16" s="41">
        <v>13</v>
      </c>
      <c r="C16" s="136"/>
      <c r="D16" s="46" t="s">
        <v>63</v>
      </c>
      <c r="E16" s="8" t="s">
        <v>6</v>
      </c>
      <c r="F16" s="8" t="s">
        <v>7</v>
      </c>
      <c r="G16" s="42">
        <v>2.99</v>
      </c>
      <c r="H16" s="20">
        <v>0</v>
      </c>
      <c r="I16" s="32">
        <f t="shared" si="1"/>
        <v>0</v>
      </c>
      <c r="J16" s="33">
        <f t="shared" si="2"/>
        <v>0</v>
      </c>
      <c r="K16" s="35"/>
      <c r="L16" s="34">
        <f t="shared" si="3"/>
        <v>0</v>
      </c>
      <c r="M16" s="35"/>
      <c r="N16" s="35"/>
      <c r="O16" s="35"/>
      <c r="P16" s="47">
        <f t="shared" si="4"/>
        <v>0</v>
      </c>
      <c r="Q16" s="21" t="str">
        <f t="shared" si="0"/>
        <v>OK</v>
      </c>
      <c r="R16" s="40"/>
      <c r="S16" s="40"/>
      <c r="T16" s="39"/>
      <c r="U16" s="40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</row>
    <row r="17" spans="1:36" ht="28.5" customHeight="1" x14ac:dyDescent="0.35">
      <c r="A17" s="133">
        <v>6</v>
      </c>
      <c r="B17" s="41">
        <v>14</v>
      </c>
      <c r="C17" s="134" t="s">
        <v>75</v>
      </c>
      <c r="D17" s="45" t="s">
        <v>64</v>
      </c>
      <c r="E17" s="8" t="s">
        <v>11</v>
      </c>
      <c r="F17" s="8" t="s">
        <v>7</v>
      </c>
      <c r="G17" s="42">
        <v>458.33</v>
      </c>
      <c r="H17" s="20">
        <v>0</v>
      </c>
      <c r="I17" s="32">
        <f t="shared" si="1"/>
        <v>0</v>
      </c>
      <c r="J17" s="33">
        <f t="shared" si="2"/>
        <v>0</v>
      </c>
      <c r="K17" s="35"/>
      <c r="L17" s="34">
        <f t="shared" si="3"/>
        <v>0</v>
      </c>
      <c r="M17" s="35"/>
      <c r="N17" s="35"/>
      <c r="O17" s="35"/>
      <c r="P17" s="47">
        <f t="shared" si="4"/>
        <v>0</v>
      </c>
      <c r="Q17" s="21" t="str">
        <f t="shared" si="0"/>
        <v>OK</v>
      </c>
      <c r="R17" s="40"/>
      <c r="S17" s="40"/>
      <c r="T17" s="39"/>
      <c r="U17" s="40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1:36" ht="28.5" customHeight="1" x14ac:dyDescent="0.35">
      <c r="A18" s="133"/>
      <c r="B18" s="41">
        <v>15</v>
      </c>
      <c r="C18" s="136"/>
      <c r="D18" s="46" t="s">
        <v>65</v>
      </c>
      <c r="E18" s="8" t="s">
        <v>6</v>
      </c>
      <c r="F18" s="8" t="s">
        <v>7</v>
      </c>
      <c r="G18" s="42">
        <v>1</v>
      </c>
      <c r="H18" s="20">
        <v>0</v>
      </c>
      <c r="I18" s="32">
        <f t="shared" si="1"/>
        <v>0</v>
      </c>
      <c r="J18" s="33">
        <f t="shared" si="2"/>
        <v>0</v>
      </c>
      <c r="K18" s="35"/>
      <c r="L18" s="34">
        <f t="shared" si="3"/>
        <v>0</v>
      </c>
      <c r="M18" s="35"/>
      <c r="N18" s="35"/>
      <c r="O18" s="35"/>
      <c r="P18" s="47">
        <f t="shared" si="4"/>
        <v>0</v>
      </c>
      <c r="Q18" s="21" t="str">
        <f t="shared" si="0"/>
        <v>OK</v>
      </c>
      <c r="R18" s="40"/>
      <c r="S18" s="40"/>
      <c r="T18" s="39"/>
      <c r="U18" s="40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1:36" ht="28.5" customHeight="1" x14ac:dyDescent="0.35">
      <c r="A19" s="133">
        <v>7</v>
      </c>
      <c r="B19" s="41">
        <v>16</v>
      </c>
      <c r="C19" s="134" t="s">
        <v>73</v>
      </c>
      <c r="D19" s="45" t="s">
        <v>66</v>
      </c>
      <c r="E19" s="8" t="s">
        <v>11</v>
      </c>
      <c r="F19" s="8" t="s">
        <v>7</v>
      </c>
      <c r="G19" s="42">
        <v>213.24</v>
      </c>
      <c r="H19" s="20">
        <v>2</v>
      </c>
      <c r="I19" s="32">
        <f t="shared" si="1"/>
        <v>0</v>
      </c>
      <c r="J19" s="33">
        <f t="shared" si="2"/>
        <v>0</v>
      </c>
      <c r="K19" s="35"/>
      <c r="L19" s="34">
        <f t="shared" si="3"/>
        <v>0</v>
      </c>
      <c r="M19" s="35"/>
      <c r="N19" s="35"/>
      <c r="O19" s="35"/>
      <c r="P19" s="47">
        <f t="shared" si="4"/>
        <v>2</v>
      </c>
      <c r="Q19" s="21" t="str">
        <f t="shared" si="0"/>
        <v>OK</v>
      </c>
      <c r="R19" s="40"/>
      <c r="S19" s="40"/>
      <c r="T19" s="39"/>
      <c r="U19" s="40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ht="28.5" customHeight="1" x14ac:dyDescent="0.35">
      <c r="A20" s="133"/>
      <c r="B20" s="41">
        <v>17</v>
      </c>
      <c r="C20" s="136"/>
      <c r="D20" s="46" t="s">
        <v>67</v>
      </c>
      <c r="E20" s="8" t="s">
        <v>12</v>
      </c>
      <c r="F20" s="8" t="s">
        <v>7</v>
      </c>
      <c r="G20" s="42">
        <v>0.84</v>
      </c>
      <c r="H20" s="20">
        <v>800</v>
      </c>
      <c r="I20" s="32">
        <f t="shared" si="1"/>
        <v>0</v>
      </c>
      <c r="J20" s="33">
        <f t="shared" si="2"/>
        <v>0</v>
      </c>
      <c r="K20" s="35"/>
      <c r="L20" s="34">
        <f t="shared" si="3"/>
        <v>200</v>
      </c>
      <c r="M20" s="35"/>
      <c r="N20" s="35"/>
      <c r="O20" s="35"/>
      <c r="P20" s="47">
        <f t="shared" si="4"/>
        <v>800</v>
      </c>
      <c r="Q20" s="21" t="str">
        <f t="shared" si="0"/>
        <v>OK</v>
      </c>
      <c r="R20" s="40"/>
      <c r="S20" s="40"/>
      <c r="T20" s="39"/>
      <c r="U20" s="40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</row>
    <row r="21" spans="1:36" ht="28.5" customHeight="1" x14ac:dyDescent="0.35">
      <c r="A21" s="133">
        <v>8</v>
      </c>
      <c r="B21" s="41">
        <v>18</v>
      </c>
      <c r="C21" s="134" t="s">
        <v>73</v>
      </c>
      <c r="D21" s="45" t="s">
        <v>68</v>
      </c>
      <c r="E21" s="8" t="s">
        <v>11</v>
      </c>
      <c r="F21" s="8" t="s">
        <v>7</v>
      </c>
      <c r="G21" s="42">
        <v>151.12</v>
      </c>
      <c r="H21" s="20">
        <v>0</v>
      </c>
      <c r="I21" s="32">
        <f t="shared" si="1"/>
        <v>0</v>
      </c>
      <c r="J21" s="33">
        <f t="shared" si="2"/>
        <v>0</v>
      </c>
      <c r="K21" s="35"/>
      <c r="L21" s="34">
        <f t="shared" si="3"/>
        <v>0</v>
      </c>
      <c r="M21" s="35"/>
      <c r="N21" s="35"/>
      <c r="O21" s="35"/>
      <c r="P21" s="47">
        <f t="shared" si="4"/>
        <v>0</v>
      </c>
      <c r="Q21" s="21" t="str">
        <f t="shared" si="0"/>
        <v>OK</v>
      </c>
      <c r="R21" s="40"/>
      <c r="S21" s="40"/>
      <c r="T21" s="39"/>
      <c r="U21" s="40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ht="28.5" customHeight="1" x14ac:dyDescent="0.35">
      <c r="A22" s="133"/>
      <c r="B22" s="41">
        <v>19</v>
      </c>
      <c r="C22" s="136"/>
      <c r="D22" s="46" t="s">
        <v>69</v>
      </c>
      <c r="E22" s="8" t="s">
        <v>12</v>
      </c>
      <c r="F22" s="8" t="s">
        <v>7</v>
      </c>
      <c r="G22" s="42">
        <v>0.59</v>
      </c>
      <c r="H22" s="20">
        <v>0</v>
      </c>
      <c r="I22" s="32">
        <f t="shared" si="1"/>
        <v>0</v>
      </c>
      <c r="J22" s="33">
        <f t="shared" si="2"/>
        <v>0</v>
      </c>
      <c r="K22" s="35"/>
      <c r="L22" s="34">
        <f t="shared" si="3"/>
        <v>0</v>
      </c>
      <c r="M22" s="35"/>
      <c r="N22" s="35"/>
      <c r="O22" s="35"/>
      <c r="P22" s="47">
        <f t="shared" si="4"/>
        <v>0</v>
      </c>
      <c r="Q22" s="21" t="str">
        <f t="shared" si="0"/>
        <v>OK</v>
      </c>
      <c r="R22" s="40"/>
      <c r="S22" s="40"/>
      <c r="T22" s="39"/>
      <c r="U22" s="40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ht="28.5" customHeight="1" x14ac:dyDescent="0.35">
      <c r="A23" s="41">
        <v>9</v>
      </c>
      <c r="B23" s="41">
        <v>20</v>
      </c>
      <c r="C23" s="43" t="s">
        <v>73</v>
      </c>
      <c r="D23" s="46" t="s">
        <v>70</v>
      </c>
      <c r="E23" s="8" t="s">
        <v>11</v>
      </c>
      <c r="F23" s="8" t="s">
        <v>7</v>
      </c>
      <c r="G23" s="42">
        <v>195</v>
      </c>
      <c r="H23" s="20">
        <v>2</v>
      </c>
      <c r="I23" s="32">
        <f t="shared" si="1"/>
        <v>0</v>
      </c>
      <c r="J23" s="33">
        <f t="shared" si="2"/>
        <v>0</v>
      </c>
      <c r="K23" s="35"/>
      <c r="L23" s="34">
        <f t="shared" si="3"/>
        <v>0</v>
      </c>
      <c r="M23" s="35"/>
      <c r="N23" s="35"/>
      <c r="O23" s="35"/>
      <c r="P23" s="47">
        <f t="shared" si="4"/>
        <v>2</v>
      </c>
      <c r="Q23" s="21" t="str">
        <f t="shared" si="0"/>
        <v>OK</v>
      </c>
      <c r="R23" s="40"/>
      <c r="S23" s="40"/>
      <c r="T23" s="39"/>
      <c r="U23" s="40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</row>
    <row r="24" spans="1:36" x14ac:dyDescent="0.35">
      <c r="D24" s="2"/>
      <c r="H24" s="36">
        <f t="shared" ref="H24:O24" si="5">SUMPRODUCT($G$4:$G$23,H4:H23)</f>
        <v>23406.41</v>
      </c>
      <c r="I24" s="36">
        <f t="shared" si="5"/>
        <v>0</v>
      </c>
      <c r="J24" s="36">
        <f t="shared" si="5"/>
        <v>0</v>
      </c>
      <c r="K24" s="36">
        <f t="shared" si="5"/>
        <v>0</v>
      </c>
      <c r="L24" s="36">
        <f t="shared" si="5"/>
        <v>2966.74</v>
      </c>
      <c r="M24" s="36">
        <f t="shared" si="5"/>
        <v>0</v>
      </c>
      <c r="N24" s="36">
        <f t="shared" si="5"/>
        <v>0</v>
      </c>
      <c r="O24" s="36">
        <f t="shared" si="5"/>
        <v>0</v>
      </c>
      <c r="P24" s="13">
        <f>SUM(P4:P23)</f>
        <v>1333</v>
      </c>
      <c r="Q24" s="4" t="str">
        <f t="shared" si="0"/>
        <v>OK</v>
      </c>
      <c r="R24" s="17">
        <f t="shared" ref="R24:AD24" si="6">SUMPRODUCT($G$4:$G$23,R4:R23)</f>
        <v>0</v>
      </c>
      <c r="S24" s="17">
        <f t="shared" si="6"/>
        <v>0</v>
      </c>
      <c r="T24" s="17">
        <f t="shared" si="6"/>
        <v>0</v>
      </c>
      <c r="U24" s="17">
        <f t="shared" si="6"/>
        <v>0</v>
      </c>
      <c r="V24" s="17">
        <f t="shared" si="6"/>
        <v>0</v>
      </c>
      <c r="W24" s="17">
        <f t="shared" si="6"/>
        <v>0</v>
      </c>
      <c r="X24" s="17">
        <f t="shared" si="6"/>
        <v>0</v>
      </c>
      <c r="Y24" s="17">
        <f t="shared" si="6"/>
        <v>0</v>
      </c>
      <c r="Z24" s="17">
        <f t="shared" si="6"/>
        <v>0</v>
      </c>
      <c r="AA24" s="17">
        <f t="shared" si="6"/>
        <v>0</v>
      </c>
      <c r="AB24" s="17">
        <f t="shared" si="6"/>
        <v>0</v>
      </c>
      <c r="AC24" s="17">
        <f t="shared" si="6"/>
        <v>0</v>
      </c>
      <c r="AD24" s="17">
        <f t="shared" si="6"/>
        <v>0</v>
      </c>
      <c r="AE24" s="17">
        <f t="shared" ref="AE24:AI24" si="7">SUMPRODUCT($G$4:$G$23,AE4:AE23)</f>
        <v>0</v>
      </c>
      <c r="AF24" s="17">
        <f t="shared" si="7"/>
        <v>0</v>
      </c>
      <c r="AG24" s="17">
        <f t="shared" si="7"/>
        <v>0</v>
      </c>
      <c r="AH24" s="17">
        <f t="shared" si="7"/>
        <v>0</v>
      </c>
      <c r="AI24" s="17">
        <f t="shared" si="7"/>
        <v>0</v>
      </c>
      <c r="AJ24" s="17">
        <f>SUMPRODUCT($G$4:$G$23,AJ4:AJ23)</f>
        <v>0</v>
      </c>
    </row>
    <row r="25" spans="1:36" ht="15" thickBot="1" x14ac:dyDescent="0.4">
      <c r="D25" s="1"/>
      <c r="H25" s="3">
        <f>SUM(H4:H23)</f>
        <v>1333</v>
      </c>
    </row>
    <row r="26" spans="1:36" x14ac:dyDescent="0.35">
      <c r="D26" s="22" t="s">
        <v>15</v>
      </c>
    </row>
    <row r="27" spans="1:36" x14ac:dyDescent="0.35">
      <c r="D27" s="23" t="s">
        <v>50</v>
      </c>
    </row>
    <row r="28" spans="1:36" ht="29.5" thickBot="1" x14ac:dyDescent="0.4">
      <c r="D28" s="24" t="s">
        <v>16</v>
      </c>
    </row>
  </sheetData>
  <autoFilter ref="A3:AJ28" xr:uid="{00000000-0001-0000-0100-000000000000}"/>
  <mergeCells count="37">
    <mergeCell ref="A17:A18"/>
    <mergeCell ref="C17:C18"/>
    <mergeCell ref="A19:A20"/>
    <mergeCell ref="C19:C20"/>
    <mergeCell ref="A21:A22"/>
    <mergeCell ref="C21:C22"/>
    <mergeCell ref="A8:A11"/>
    <mergeCell ref="C8:C11"/>
    <mergeCell ref="A12:A13"/>
    <mergeCell ref="C12:C13"/>
    <mergeCell ref="A15:A16"/>
    <mergeCell ref="C15:C16"/>
    <mergeCell ref="AG1:AG2"/>
    <mergeCell ref="AH1:AH2"/>
    <mergeCell ref="AI1:AI2"/>
    <mergeCell ref="AJ1:AJ2"/>
    <mergeCell ref="A2:Q2"/>
    <mergeCell ref="AD1:AD2"/>
    <mergeCell ref="AE1:AE2"/>
    <mergeCell ref="AF1:AF2"/>
    <mergeCell ref="T1:T2"/>
    <mergeCell ref="A4:A7"/>
    <mergeCell ref="C4:C7"/>
    <mergeCell ref="AA1:AA2"/>
    <mergeCell ref="AB1:AB2"/>
    <mergeCell ref="AC1:AC2"/>
    <mergeCell ref="U1:U2"/>
    <mergeCell ref="V1:V2"/>
    <mergeCell ref="W1:W2"/>
    <mergeCell ref="X1:X2"/>
    <mergeCell ref="Y1:Y2"/>
    <mergeCell ref="Z1:Z2"/>
    <mergeCell ref="A1:C1"/>
    <mergeCell ref="D1:G1"/>
    <mergeCell ref="H1:Q1"/>
    <mergeCell ref="R1:R2"/>
    <mergeCell ref="S1:S2"/>
  </mergeCells>
  <conditionalFormatting sqref="Q3">
    <cfRule type="cellIs" dxfId="28" priority="3" operator="equal">
      <formula>"ATENÇÃO"</formula>
    </cfRule>
  </conditionalFormatting>
  <conditionalFormatting sqref="R4:AJ23">
    <cfRule type="cellIs" dxfId="27" priority="4" operator="greaterThan">
      <formula>0</formula>
    </cfRule>
    <cfRule type="cellIs" dxfId="26" priority="5" stopIfTrue="1" operator="greaterThan">
      <formula>0</formula>
    </cfRule>
    <cfRule type="cellIs" dxfId="25" priority="6" stopIfTrue="1" operator="greaterThan">
      <formula>0</formula>
    </cfRule>
    <cfRule type="cellIs" dxfId="24" priority="7" stopIfTrue="1" operator="greaterThan">
      <formula>0</formula>
    </cfRule>
  </conditionalFormatting>
  <conditionalFormatting sqref="P4:P23">
    <cfRule type="cellIs" dxfId="23" priority="2" operator="lessThan">
      <formula>0</formula>
    </cfRule>
  </conditionalFormatting>
  <conditionalFormatting sqref="Q4:Q23">
    <cfRule type="containsText" dxfId="22" priority="1" operator="containsText" text="ATENÇÃO">
      <formula>NOT(ISERROR(SEARCH("ATENÇÃO",Q4)))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B73F-B2CB-4E52-9313-36F46B5DA507}">
  <dimension ref="A1:AJ28"/>
  <sheetViews>
    <sheetView zoomScale="60" zoomScaleNormal="60" workbookViewId="0">
      <selection activeCell="E21" sqref="E21"/>
    </sheetView>
  </sheetViews>
  <sheetFormatPr defaultColWidth="9.7265625" defaultRowHeight="14.5" x14ac:dyDescent="0.35"/>
  <cols>
    <col min="1" max="1" width="5.81640625" style="16" customWidth="1"/>
    <col min="2" max="2" width="5.54296875" style="16" bestFit="1" customWidth="1"/>
    <col min="3" max="3" width="20.1796875" style="12" customWidth="1"/>
    <col min="4" max="4" width="24.7265625" style="16" customWidth="1"/>
    <col min="5" max="5" width="12.453125" style="16" customWidth="1"/>
    <col min="6" max="6" width="12.54296875" style="16" customWidth="1"/>
    <col min="7" max="7" width="15.54296875" style="15" customWidth="1"/>
    <col min="8" max="15" width="11.1796875" style="3" customWidth="1"/>
    <col min="16" max="16" width="11.1796875" style="13" customWidth="1"/>
    <col min="17" max="17" width="11.1796875" style="4" customWidth="1"/>
    <col min="18" max="18" width="14.54296875" style="5" customWidth="1"/>
    <col min="19" max="20" width="13.81640625" style="5" customWidth="1"/>
    <col min="21" max="21" width="14.26953125" style="5" customWidth="1"/>
    <col min="22" max="22" width="14" style="5" customWidth="1"/>
    <col min="23" max="36" width="12" style="5" customWidth="1"/>
    <col min="37" max="16384" width="9.7265625" style="1"/>
  </cols>
  <sheetData>
    <row r="1" spans="1:36" ht="43.5" customHeight="1" x14ac:dyDescent="0.35">
      <c r="A1" s="132" t="s">
        <v>48</v>
      </c>
      <c r="B1" s="132"/>
      <c r="C1" s="132"/>
      <c r="D1" s="131" t="s">
        <v>49</v>
      </c>
      <c r="E1" s="131"/>
      <c r="F1" s="131"/>
      <c r="G1" s="131"/>
      <c r="H1" s="132" t="s">
        <v>76</v>
      </c>
      <c r="I1" s="132"/>
      <c r="J1" s="132"/>
      <c r="K1" s="132"/>
      <c r="L1" s="132"/>
      <c r="M1" s="132"/>
      <c r="N1" s="132"/>
      <c r="O1" s="132"/>
      <c r="P1" s="132"/>
      <c r="Q1" s="132"/>
      <c r="R1" s="129" t="s">
        <v>35</v>
      </c>
      <c r="S1" s="129" t="s">
        <v>35</v>
      </c>
      <c r="T1" s="129" t="s">
        <v>35</v>
      </c>
      <c r="U1" s="129" t="s">
        <v>35</v>
      </c>
      <c r="V1" s="129" t="s">
        <v>35</v>
      </c>
      <c r="W1" s="129" t="s">
        <v>35</v>
      </c>
      <c r="X1" s="129" t="s">
        <v>35</v>
      </c>
      <c r="Y1" s="129" t="s">
        <v>35</v>
      </c>
      <c r="Z1" s="129" t="s">
        <v>35</v>
      </c>
      <c r="AA1" s="129" t="s">
        <v>35</v>
      </c>
      <c r="AB1" s="129" t="s">
        <v>35</v>
      </c>
      <c r="AC1" s="129" t="s">
        <v>35</v>
      </c>
      <c r="AD1" s="129" t="s">
        <v>35</v>
      </c>
      <c r="AE1" s="129" t="s">
        <v>35</v>
      </c>
      <c r="AF1" s="129" t="s">
        <v>35</v>
      </c>
      <c r="AG1" s="129" t="s">
        <v>35</v>
      </c>
      <c r="AH1" s="129" t="s">
        <v>35</v>
      </c>
      <c r="AI1" s="129" t="s">
        <v>35</v>
      </c>
      <c r="AJ1" s="129" t="s">
        <v>35</v>
      </c>
    </row>
    <row r="2" spans="1:36" ht="26.5" customHeight="1" x14ac:dyDescent="0.35">
      <c r="A2" s="132" t="s">
        <v>81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</row>
    <row r="3" spans="1:36" s="2" customFormat="1" ht="37.5" customHeight="1" x14ac:dyDescent="0.25">
      <c r="A3" s="25" t="s">
        <v>13</v>
      </c>
      <c r="B3" s="25" t="s">
        <v>8</v>
      </c>
      <c r="C3" s="25" t="s">
        <v>9</v>
      </c>
      <c r="D3" s="25" t="s">
        <v>14</v>
      </c>
      <c r="E3" s="25" t="s">
        <v>3</v>
      </c>
      <c r="F3" s="25" t="s">
        <v>10</v>
      </c>
      <c r="G3" s="44" t="s">
        <v>17</v>
      </c>
      <c r="H3" s="29" t="s">
        <v>27</v>
      </c>
      <c r="I3" s="29" t="s">
        <v>28</v>
      </c>
      <c r="J3" s="29" t="s">
        <v>29</v>
      </c>
      <c r="K3" s="29" t="s">
        <v>30</v>
      </c>
      <c r="L3" s="29" t="s">
        <v>31</v>
      </c>
      <c r="M3" s="29" t="s">
        <v>32</v>
      </c>
      <c r="N3" s="29" t="s">
        <v>33</v>
      </c>
      <c r="O3" s="29" t="s">
        <v>34</v>
      </c>
      <c r="P3" s="30" t="s">
        <v>0</v>
      </c>
      <c r="Q3" s="31" t="s">
        <v>2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</row>
    <row r="4" spans="1:36" ht="28.5" customHeight="1" x14ac:dyDescent="0.35">
      <c r="A4" s="137">
        <v>1</v>
      </c>
      <c r="B4" s="41">
        <v>1</v>
      </c>
      <c r="C4" s="134" t="s">
        <v>72</v>
      </c>
      <c r="D4" s="45" t="s">
        <v>51</v>
      </c>
      <c r="E4" s="8" t="s">
        <v>71</v>
      </c>
      <c r="F4" s="8" t="s">
        <v>7</v>
      </c>
      <c r="G4" s="42">
        <v>871.75</v>
      </c>
      <c r="H4" s="20">
        <v>0</v>
      </c>
      <c r="I4" s="32">
        <f>IF(SUM(R4:AN4)&gt;H4+K4,H4,SUM(R4:AN4))</f>
        <v>0</v>
      </c>
      <c r="J4" s="33">
        <f>SUM(R4:AN4)</f>
        <v>0</v>
      </c>
      <c r="K4" s="35"/>
      <c r="L4" s="34">
        <f>ROUND(IF(H4*0.25-0.5&lt;0,0,H4*0.25-0.5),0)-M4-O4</f>
        <v>0</v>
      </c>
      <c r="M4" s="35"/>
      <c r="N4" s="35"/>
      <c r="O4" s="35"/>
      <c r="P4" s="47">
        <f>H4-(SUM(R4:AJ4))+K4</f>
        <v>0</v>
      </c>
      <c r="Q4" s="21" t="str">
        <f t="shared" ref="Q4:Q24" si="0">IF(P4&lt;0,"ATENÇÃO","OK")</f>
        <v>OK</v>
      </c>
      <c r="R4" s="40"/>
      <c r="S4" s="40"/>
      <c r="T4" s="18"/>
      <c r="U4" s="40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28.5" customHeight="1" x14ac:dyDescent="0.35">
      <c r="A5" s="139"/>
      <c r="B5" s="41">
        <v>2</v>
      </c>
      <c r="C5" s="135"/>
      <c r="D5" s="45" t="s">
        <v>52</v>
      </c>
      <c r="E5" s="8" t="s">
        <v>71</v>
      </c>
      <c r="F5" s="8" t="s">
        <v>7</v>
      </c>
      <c r="G5" s="42">
        <v>973.04</v>
      </c>
      <c r="H5" s="20">
        <v>0</v>
      </c>
      <c r="I5" s="32">
        <f t="shared" ref="I5:I23" si="1">IF(SUM(R5:AN5)&gt;H5+K5,H5,SUM(R5:AN5))</f>
        <v>0</v>
      </c>
      <c r="J5" s="33">
        <f t="shared" ref="J5:J23" si="2">SUM(R5:AN5)</f>
        <v>0</v>
      </c>
      <c r="K5" s="35"/>
      <c r="L5" s="34">
        <f t="shared" ref="L5:L23" si="3">ROUND(IF(H5*0.25-0.5&lt;0,0,H5*0.25-0.5),0)-M5-O5</f>
        <v>0</v>
      </c>
      <c r="M5" s="35"/>
      <c r="N5" s="35"/>
      <c r="O5" s="35"/>
      <c r="P5" s="47">
        <f t="shared" ref="P5:P23" si="4">H5-(SUM(R5:AJ5))+K5</f>
        <v>0</v>
      </c>
      <c r="Q5" s="21" t="str">
        <f t="shared" si="0"/>
        <v>OK</v>
      </c>
      <c r="R5" s="40"/>
      <c r="S5" s="40"/>
      <c r="T5" s="18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28.5" customHeight="1" x14ac:dyDescent="0.35">
      <c r="A6" s="139"/>
      <c r="B6" s="41">
        <v>3</v>
      </c>
      <c r="C6" s="135"/>
      <c r="D6" s="45" t="s">
        <v>53</v>
      </c>
      <c r="E6" s="8" t="s">
        <v>71</v>
      </c>
      <c r="F6" s="8" t="s">
        <v>7</v>
      </c>
      <c r="G6" s="42">
        <v>2096.83</v>
      </c>
      <c r="H6" s="20">
        <v>0</v>
      </c>
      <c r="I6" s="32">
        <f t="shared" si="1"/>
        <v>0</v>
      </c>
      <c r="J6" s="33">
        <f t="shared" si="2"/>
        <v>0</v>
      </c>
      <c r="K6" s="35"/>
      <c r="L6" s="34">
        <f t="shared" si="3"/>
        <v>0</v>
      </c>
      <c r="M6" s="35"/>
      <c r="N6" s="35"/>
      <c r="O6" s="35"/>
      <c r="P6" s="47">
        <f t="shared" si="4"/>
        <v>0</v>
      </c>
      <c r="Q6" s="21" t="str">
        <f t="shared" si="0"/>
        <v>OK</v>
      </c>
      <c r="R6" s="40"/>
      <c r="S6" s="40"/>
      <c r="T6" s="39"/>
      <c r="U6" s="40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28.5" customHeight="1" x14ac:dyDescent="0.35">
      <c r="A7" s="138"/>
      <c r="B7" s="41">
        <v>4</v>
      </c>
      <c r="C7" s="136"/>
      <c r="D7" s="45" t="s">
        <v>54</v>
      </c>
      <c r="E7" s="8" t="s">
        <v>71</v>
      </c>
      <c r="F7" s="8" t="s">
        <v>7</v>
      </c>
      <c r="G7" s="42">
        <v>2011.74</v>
      </c>
      <c r="H7" s="20">
        <v>0</v>
      </c>
      <c r="I7" s="32">
        <f t="shared" si="1"/>
        <v>0</v>
      </c>
      <c r="J7" s="33">
        <f t="shared" si="2"/>
        <v>0</v>
      </c>
      <c r="K7" s="35"/>
      <c r="L7" s="34">
        <f t="shared" si="3"/>
        <v>0</v>
      </c>
      <c r="M7" s="35"/>
      <c r="N7" s="35"/>
      <c r="O7" s="35"/>
      <c r="P7" s="47">
        <f t="shared" si="4"/>
        <v>0</v>
      </c>
      <c r="Q7" s="21" t="str">
        <f t="shared" si="0"/>
        <v>OK</v>
      </c>
      <c r="R7" s="40"/>
      <c r="S7" s="40"/>
      <c r="T7" s="39"/>
      <c r="U7" s="40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6" ht="28.5" customHeight="1" x14ac:dyDescent="0.35">
      <c r="A8" s="137">
        <v>2</v>
      </c>
      <c r="B8" s="41">
        <v>5</v>
      </c>
      <c r="C8" s="134" t="s">
        <v>72</v>
      </c>
      <c r="D8" s="45" t="s">
        <v>55</v>
      </c>
      <c r="E8" s="8" t="s">
        <v>71</v>
      </c>
      <c r="F8" s="8" t="s">
        <v>7</v>
      </c>
      <c r="G8" s="42">
        <v>931.72</v>
      </c>
      <c r="H8" s="20">
        <v>20</v>
      </c>
      <c r="I8" s="32">
        <f t="shared" si="1"/>
        <v>0</v>
      </c>
      <c r="J8" s="33">
        <f t="shared" si="2"/>
        <v>0</v>
      </c>
      <c r="K8" s="35"/>
      <c r="L8" s="34">
        <f t="shared" si="3"/>
        <v>5</v>
      </c>
      <c r="M8" s="35"/>
      <c r="N8" s="35"/>
      <c r="O8" s="35"/>
      <c r="P8" s="47">
        <f t="shared" si="4"/>
        <v>20</v>
      </c>
      <c r="Q8" s="21" t="str">
        <f t="shared" si="0"/>
        <v>OK</v>
      </c>
      <c r="R8" s="40"/>
      <c r="S8" s="40"/>
      <c r="T8" s="39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</row>
    <row r="9" spans="1:36" ht="28.5" customHeight="1" x14ac:dyDescent="0.35">
      <c r="A9" s="139"/>
      <c r="B9" s="41">
        <v>6</v>
      </c>
      <c r="C9" s="135"/>
      <c r="D9" s="45" t="s">
        <v>56</v>
      </c>
      <c r="E9" s="8" t="s">
        <v>71</v>
      </c>
      <c r="F9" s="8" t="s">
        <v>7</v>
      </c>
      <c r="G9" s="42">
        <v>973.05</v>
      </c>
      <c r="H9" s="20">
        <v>14</v>
      </c>
      <c r="I9" s="32">
        <f t="shared" si="1"/>
        <v>0</v>
      </c>
      <c r="J9" s="33">
        <f t="shared" si="2"/>
        <v>0</v>
      </c>
      <c r="K9" s="35"/>
      <c r="L9" s="34">
        <f t="shared" si="3"/>
        <v>3</v>
      </c>
      <c r="M9" s="35"/>
      <c r="N9" s="35"/>
      <c r="O9" s="35"/>
      <c r="P9" s="47">
        <f t="shared" si="4"/>
        <v>14</v>
      </c>
      <c r="Q9" s="21" t="str">
        <f t="shared" si="0"/>
        <v>OK</v>
      </c>
      <c r="R9" s="40"/>
      <c r="S9" s="40"/>
      <c r="T9" s="39"/>
      <c r="U9" s="40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</row>
    <row r="10" spans="1:36" ht="28.5" customHeight="1" x14ac:dyDescent="0.35">
      <c r="A10" s="139"/>
      <c r="B10" s="41">
        <v>7</v>
      </c>
      <c r="C10" s="135"/>
      <c r="D10" s="45" t="s">
        <v>57</v>
      </c>
      <c r="E10" s="8" t="s">
        <v>71</v>
      </c>
      <c r="F10" s="8" t="s">
        <v>7</v>
      </c>
      <c r="G10" s="42">
        <v>2013.95</v>
      </c>
      <c r="H10" s="20">
        <v>14</v>
      </c>
      <c r="I10" s="32">
        <f t="shared" si="1"/>
        <v>0</v>
      </c>
      <c r="J10" s="33">
        <f t="shared" si="2"/>
        <v>0</v>
      </c>
      <c r="K10" s="35"/>
      <c r="L10" s="34">
        <f t="shared" si="3"/>
        <v>3</v>
      </c>
      <c r="M10" s="35"/>
      <c r="N10" s="35"/>
      <c r="O10" s="35"/>
      <c r="P10" s="47">
        <f t="shared" si="4"/>
        <v>14</v>
      </c>
      <c r="Q10" s="21" t="str">
        <f t="shared" si="0"/>
        <v>OK</v>
      </c>
      <c r="R10" s="40"/>
      <c r="S10" s="40"/>
      <c r="T10" s="39"/>
      <c r="U10" s="40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</row>
    <row r="11" spans="1:36" ht="28.5" customHeight="1" x14ac:dyDescent="0.35">
      <c r="A11" s="138"/>
      <c r="B11" s="41">
        <v>8</v>
      </c>
      <c r="C11" s="136"/>
      <c r="D11" s="45" t="s">
        <v>58</v>
      </c>
      <c r="E11" s="8" t="s">
        <v>71</v>
      </c>
      <c r="F11" s="8" t="s">
        <v>7</v>
      </c>
      <c r="G11" s="42">
        <v>2004.8</v>
      </c>
      <c r="H11" s="20">
        <v>12</v>
      </c>
      <c r="I11" s="32">
        <f t="shared" si="1"/>
        <v>0</v>
      </c>
      <c r="J11" s="33">
        <f t="shared" si="2"/>
        <v>0</v>
      </c>
      <c r="K11" s="35"/>
      <c r="L11" s="34">
        <f t="shared" si="3"/>
        <v>3</v>
      </c>
      <c r="M11" s="35"/>
      <c r="N11" s="35"/>
      <c r="O11" s="35"/>
      <c r="P11" s="47">
        <f t="shared" si="4"/>
        <v>12</v>
      </c>
      <c r="Q11" s="21" t="str">
        <f t="shared" si="0"/>
        <v>OK</v>
      </c>
      <c r="R11" s="40"/>
      <c r="S11" s="40"/>
      <c r="T11" s="39"/>
      <c r="U11" s="4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ht="28.5" customHeight="1" x14ac:dyDescent="0.35">
      <c r="A12" s="137">
        <v>3</v>
      </c>
      <c r="B12" s="41">
        <v>9</v>
      </c>
      <c r="C12" s="134" t="s">
        <v>73</v>
      </c>
      <c r="D12" s="45" t="s">
        <v>59</v>
      </c>
      <c r="E12" s="8" t="s">
        <v>11</v>
      </c>
      <c r="F12" s="8" t="s">
        <v>7</v>
      </c>
      <c r="G12" s="42">
        <v>605</v>
      </c>
      <c r="H12" s="20">
        <v>6</v>
      </c>
      <c r="I12" s="32">
        <f t="shared" si="1"/>
        <v>0</v>
      </c>
      <c r="J12" s="33">
        <f t="shared" si="2"/>
        <v>0</v>
      </c>
      <c r="K12" s="35"/>
      <c r="L12" s="34">
        <f t="shared" si="3"/>
        <v>1</v>
      </c>
      <c r="M12" s="35"/>
      <c r="N12" s="35"/>
      <c r="O12" s="35"/>
      <c r="P12" s="47">
        <f t="shared" si="4"/>
        <v>6</v>
      </c>
      <c r="Q12" s="21" t="str">
        <f t="shared" si="0"/>
        <v>OK</v>
      </c>
      <c r="R12" s="40"/>
      <c r="S12" s="40"/>
      <c r="T12" s="39"/>
      <c r="U12" s="40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</row>
    <row r="13" spans="1:36" ht="28.5" customHeight="1" x14ac:dyDescent="0.35">
      <c r="A13" s="138"/>
      <c r="B13" s="41">
        <v>10</v>
      </c>
      <c r="C13" s="136"/>
      <c r="D13" s="45" t="s">
        <v>60</v>
      </c>
      <c r="E13" s="8" t="s">
        <v>18</v>
      </c>
      <c r="F13" s="8" t="s">
        <v>7</v>
      </c>
      <c r="G13" s="42">
        <v>3.03</v>
      </c>
      <c r="H13" s="20">
        <v>4000</v>
      </c>
      <c r="I13" s="32">
        <f t="shared" si="1"/>
        <v>0</v>
      </c>
      <c r="J13" s="33">
        <f t="shared" si="2"/>
        <v>0</v>
      </c>
      <c r="K13" s="35"/>
      <c r="L13" s="34">
        <f t="shared" si="3"/>
        <v>1000</v>
      </c>
      <c r="M13" s="35"/>
      <c r="N13" s="35"/>
      <c r="O13" s="35"/>
      <c r="P13" s="47">
        <f t="shared" si="4"/>
        <v>4000</v>
      </c>
      <c r="Q13" s="21" t="str">
        <f t="shared" si="0"/>
        <v>OK</v>
      </c>
      <c r="R13" s="40"/>
      <c r="S13" s="40"/>
      <c r="T13" s="39"/>
      <c r="U13" s="40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</row>
    <row r="14" spans="1:36" ht="28.5" customHeight="1" x14ac:dyDescent="0.35">
      <c r="A14" s="41">
        <v>4</v>
      </c>
      <c r="B14" s="41">
        <v>11</v>
      </c>
      <c r="C14" s="43" t="s">
        <v>74</v>
      </c>
      <c r="D14" s="45" t="s">
        <v>61</v>
      </c>
      <c r="E14" s="8" t="s">
        <v>19</v>
      </c>
      <c r="F14" s="8" t="s">
        <v>7</v>
      </c>
      <c r="G14" s="42">
        <v>107.72</v>
      </c>
      <c r="H14" s="20">
        <v>0</v>
      </c>
      <c r="I14" s="32">
        <f t="shared" si="1"/>
        <v>0</v>
      </c>
      <c r="J14" s="33">
        <f t="shared" si="2"/>
        <v>0</v>
      </c>
      <c r="K14" s="35"/>
      <c r="L14" s="34">
        <f t="shared" si="3"/>
        <v>0</v>
      </c>
      <c r="M14" s="35"/>
      <c r="N14" s="35"/>
      <c r="O14" s="35"/>
      <c r="P14" s="47">
        <f t="shared" si="4"/>
        <v>0</v>
      </c>
      <c r="Q14" s="21" t="str">
        <f t="shared" si="0"/>
        <v>OK</v>
      </c>
      <c r="R14" s="40"/>
      <c r="S14" s="40"/>
      <c r="T14" s="39"/>
      <c r="U14" s="40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36" ht="28.5" customHeight="1" x14ac:dyDescent="0.35">
      <c r="A15" s="133">
        <v>5</v>
      </c>
      <c r="B15" s="41">
        <v>12</v>
      </c>
      <c r="C15" s="134" t="s">
        <v>75</v>
      </c>
      <c r="D15" s="45" t="s">
        <v>62</v>
      </c>
      <c r="E15" s="8" t="s">
        <v>11</v>
      </c>
      <c r="F15" s="8" t="s">
        <v>7</v>
      </c>
      <c r="G15" s="42">
        <v>750</v>
      </c>
      <c r="H15" s="20">
        <v>0</v>
      </c>
      <c r="I15" s="32">
        <f t="shared" si="1"/>
        <v>0</v>
      </c>
      <c r="J15" s="33">
        <f t="shared" si="2"/>
        <v>0</v>
      </c>
      <c r="K15" s="35"/>
      <c r="L15" s="34">
        <f t="shared" si="3"/>
        <v>0</v>
      </c>
      <c r="M15" s="35"/>
      <c r="N15" s="35"/>
      <c r="O15" s="35"/>
      <c r="P15" s="47">
        <f t="shared" si="4"/>
        <v>0</v>
      </c>
      <c r="Q15" s="21" t="str">
        <f t="shared" si="0"/>
        <v>OK</v>
      </c>
      <c r="R15" s="40"/>
      <c r="S15" s="40"/>
      <c r="T15" s="39"/>
      <c r="U15" s="40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</row>
    <row r="16" spans="1:36" ht="28.5" customHeight="1" x14ac:dyDescent="0.35">
      <c r="A16" s="133"/>
      <c r="B16" s="41">
        <v>13</v>
      </c>
      <c r="C16" s="136"/>
      <c r="D16" s="46" t="s">
        <v>63</v>
      </c>
      <c r="E16" s="8" t="s">
        <v>6</v>
      </c>
      <c r="F16" s="8" t="s">
        <v>7</v>
      </c>
      <c r="G16" s="42">
        <v>2.99</v>
      </c>
      <c r="H16" s="20">
        <v>0</v>
      </c>
      <c r="I16" s="32">
        <f t="shared" si="1"/>
        <v>0</v>
      </c>
      <c r="J16" s="33">
        <f t="shared" si="2"/>
        <v>0</v>
      </c>
      <c r="K16" s="35"/>
      <c r="L16" s="34">
        <f t="shared" si="3"/>
        <v>0</v>
      </c>
      <c r="M16" s="35"/>
      <c r="N16" s="35"/>
      <c r="O16" s="35"/>
      <c r="P16" s="47">
        <f t="shared" si="4"/>
        <v>0</v>
      </c>
      <c r="Q16" s="21" t="str">
        <f t="shared" si="0"/>
        <v>OK</v>
      </c>
      <c r="R16" s="40"/>
      <c r="S16" s="40"/>
      <c r="T16" s="39"/>
      <c r="U16" s="40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</row>
    <row r="17" spans="1:36" ht="28.5" customHeight="1" x14ac:dyDescent="0.35">
      <c r="A17" s="133">
        <v>6</v>
      </c>
      <c r="B17" s="41">
        <v>14</v>
      </c>
      <c r="C17" s="134" t="s">
        <v>75</v>
      </c>
      <c r="D17" s="45" t="s">
        <v>64</v>
      </c>
      <c r="E17" s="8" t="s">
        <v>11</v>
      </c>
      <c r="F17" s="8" t="s">
        <v>7</v>
      </c>
      <c r="G17" s="42">
        <v>458.33</v>
      </c>
      <c r="H17" s="20">
        <v>12</v>
      </c>
      <c r="I17" s="32">
        <f t="shared" si="1"/>
        <v>0</v>
      </c>
      <c r="J17" s="33">
        <f t="shared" si="2"/>
        <v>0</v>
      </c>
      <c r="K17" s="35"/>
      <c r="L17" s="34">
        <f t="shared" si="3"/>
        <v>3</v>
      </c>
      <c r="M17" s="35"/>
      <c r="N17" s="35"/>
      <c r="O17" s="35"/>
      <c r="P17" s="47">
        <f t="shared" si="4"/>
        <v>12</v>
      </c>
      <c r="Q17" s="21" t="str">
        <f t="shared" si="0"/>
        <v>OK</v>
      </c>
      <c r="R17" s="40"/>
      <c r="S17" s="40"/>
      <c r="T17" s="39"/>
      <c r="U17" s="40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1:36" ht="28.5" customHeight="1" x14ac:dyDescent="0.35">
      <c r="A18" s="133"/>
      <c r="B18" s="41">
        <v>15</v>
      </c>
      <c r="C18" s="136"/>
      <c r="D18" s="46" t="s">
        <v>65</v>
      </c>
      <c r="E18" s="8" t="s">
        <v>6</v>
      </c>
      <c r="F18" s="8" t="s">
        <v>7</v>
      </c>
      <c r="G18" s="42">
        <v>1</v>
      </c>
      <c r="H18" s="20">
        <v>1000</v>
      </c>
      <c r="I18" s="32">
        <f t="shared" si="1"/>
        <v>0</v>
      </c>
      <c r="J18" s="33">
        <f t="shared" si="2"/>
        <v>0</v>
      </c>
      <c r="K18" s="35"/>
      <c r="L18" s="34">
        <f t="shared" si="3"/>
        <v>250</v>
      </c>
      <c r="M18" s="35"/>
      <c r="N18" s="35"/>
      <c r="O18" s="35"/>
      <c r="P18" s="47">
        <f t="shared" si="4"/>
        <v>1000</v>
      </c>
      <c r="Q18" s="21" t="str">
        <f t="shared" si="0"/>
        <v>OK</v>
      </c>
      <c r="R18" s="40"/>
      <c r="S18" s="40"/>
      <c r="T18" s="39"/>
      <c r="U18" s="40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1:36" ht="28.5" customHeight="1" x14ac:dyDescent="0.35">
      <c r="A19" s="133">
        <v>7</v>
      </c>
      <c r="B19" s="41">
        <v>16</v>
      </c>
      <c r="C19" s="134" t="s">
        <v>73</v>
      </c>
      <c r="D19" s="45" t="s">
        <v>66</v>
      </c>
      <c r="E19" s="8" t="s">
        <v>11</v>
      </c>
      <c r="F19" s="8" t="s">
        <v>7</v>
      </c>
      <c r="G19" s="42">
        <v>213.24</v>
      </c>
      <c r="H19" s="20">
        <v>0</v>
      </c>
      <c r="I19" s="32">
        <f t="shared" si="1"/>
        <v>0</v>
      </c>
      <c r="J19" s="33">
        <f t="shared" si="2"/>
        <v>0</v>
      </c>
      <c r="K19" s="35"/>
      <c r="L19" s="34">
        <f t="shared" si="3"/>
        <v>0</v>
      </c>
      <c r="M19" s="35"/>
      <c r="N19" s="35"/>
      <c r="O19" s="35"/>
      <c r="P19" s="47">
        <f t="shared" si="4"/>
        <v>0</v>
      </c>
      <c r="Q19" s="21" t="str">
        <f t="shared" si="0"/>
        <v>OK</v>
      </c>
      <c r="R19" s="40"/>
      <c r="S19" s="40"/>
      <c r="T19" s="39"/>
      <c r="U19" s="40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ht="28.5" customHeight="1" x14ac:dyDescent="0.35">
      <c r="A20" s="133"/>
      <c r="B20" s="41">
        <v>17</v>
      </c>
      <c r="C20" s="136"/>
      <c r="D20" s="46" t="s">
        <v>67</v>
      </c>
      <c r="E20" s="8" t="s">
        <v>12</v>
      </c>
      <c r="F20" s="8" t="s">
        <v>7</v>
      </c>
      <c r="G20" s="42">
        <v>0.84</v>
      </c>
      <c r="H20" s="20">
        <v>0</v>
      </c>
      <c r="I20" s="32">
        <f t="shared" si="1"/>
        <v>0</v>
      </c>
      <c r="J20" s="33">
        <f t="shared" si="2"/>
        <v>0</v>
      </c>
      <c r="K20" s="35"/>
      <c r="L20" s="34">
        <f t="shared" si="3"/>
        <v>0</v>
      </c>
      <c r="M20" s="35"/>
      <c r="N20" s="35"/>
      <c r="O20" s="35"/>
      <c r="P20" s="47">
        <f t="shared" si="4"/>
        <v>0</v>
      </c>
      <c r="Q20" s="21" t="str">
        <f t="shared" si="0"/>
        <v>OK</v>
      </c>
      <c r="R20" s="40"/>
      <c r="S20" s="40"/>
      <c r="T20" s="39"/>
      <c r="U20" s="40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</row>
    <row r="21" spans="1:36" ht="28.5" customHeight="1" x14ac:dyDescent="0.35">
      <c r="A21" s="133">
        <v>8</v>
      </c>
      <c r="B21" s="41">
        <v>18</v>
      </c>
      <c r="C21" s="134" t="s">
        <v>73</v>
      </c>
      <c r="D21" s="45" t="s">
        <v>68</v>
      </c>
      <c r="E21" s="8" t="s">
        <v>11</v>
      </c>
      <c r="F21" s="8" t="s">
        <v>7</v>
      </c>
      <c r="G21" s="42">
        <v>151.12</v>
      </c>
      <c r="H21" s="20">
        <v>12</v>
      </c>
      <c r="I21" s="32">
        <f t="shared" si="1"/>
        <v>0</v>
      </c>
      <c r="J21" s="33">
        <f t="shared" si="2"/>
        <v>0</v>
      </c>
      <c r="K21" s="35"/>
      <c r="L21" s="34">
        <f t="shared" si="3"/>
        <v>3</v>
      </c>
      <c r="M21" s="35"/>
      <c r="N21" s="35"/>
      <c r="O21" s="35"/>
      <c r="P21" s="47">
        <f t="shared" si="4"/>
        <v>12</v>
      </c>
      <c r="Q21" s="21" t="str">
        <f t="shared" si="0"/>
        <v>OK</v>
      </c>
      <c r="R21" s="40"/>
      <c r="S21" s="40"/>
      <c r="T21" s="39"/>
      <c r="U21" s="40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ht="28.5" customHeight="1" x14ac:dyDescent="0.35">
      <c r="A22" s="133"/>
      <c r="B22" s="41">
        <v>19</v>
      </c>
      <c r="C22" s="136"/>
      <c r="D22" s="46" t="s">
        <v>69</v>
      </c>
      <c r="E22" s="8" t="s">
        <v>12</v>
      </c>
      <c r="F22" s="8" t="s">
        <v>7</v>
      </c>
      <c r="G22" s="42">
        <v>0.59</v>
      </c>
      <c r="H22" s="20">
        <v>4000</v>
      </c>
      <c r="I22" s="32">
        <f t="shared" si="1"/>
        <v>0</v>
      </c>
      <c r="J22" s="33">
        <f t="shared" si="2"/>
        <v>0</v>
      </c>
      <c r="K22" s="35"/>
      <c r="L22" s="34">
        <f t="shared" si="3"/>
        <v>1000</v>
      </c>
      <c r="M22" s="35"/>
      <c r="N22" s="35"/>
      <c r="O22" s="35"/>
      <c r="P22" s="47">
        <f t="shared" si="4"/>
        <v>4000</v>
      </c>
      <c r="Q22" s="21" t="str">
        <f t="shared" si="0"/>
        <v>OK</v>
      </c>
      <c r="R22" s="40"/>
      <c r="S22" s="40"/>
      <c r="T22" s="39"/>
      <c r="U22" s="40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ht="28.5" customHeight="1" x14ac:dyDescent="0.35">
      <c r="A23" s="41">
        <v>9</v>
      </c>
      <c r="B23" s="41">
        <v>20</v>
      </c>
      <c r="C23" s="43" t="s">
        <v>73</v>
      </c>
      <c r="D23" s="46" t="s">
        <v>70</v>
      </c>
      <c r="E23" s="8" t="s">
        <v>11</v>
      </c>
      <c r="F23" s="8" t="s">
        <v>7</v>
      </c>
      <c r="G23" s="42">
        <v>195</v>
      </c>
      <c r="H23" s="20">
        <v>0</v>
      </c>
      <c r="I23" s="32">
        <f t="shared" si="1"/>
        <v>0</v>
      </c>
      <c r="J23" s="33">
        <f t="shared" si="2"/>
        <v>0</v>
      </c>
      <c r="K23" s="35"/>
      <c r="L23" s="34">
        <f t="shared" si="3"/>
        <v>0</v>
      </c>
      <c r="M23" s="35"/>
      <c r="N23" s="35"/>
      <c r="O23" s="35"/>
      <c r="P23" s="47">
        <f t="shared" si="4"/>
        <v>0</v>
      </c>
      <c r="Q23" s="21" t="str">
        <f t="shared" si="0"/>
        <v>OK</v>
      </c>
      <c r="R23" s="40"/>
      <c r="S23" s="40"/>
      <c r="T23" s="39"/>
      <c r="U23" s="40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</row>
    <row r="24" spans="1:36" x14ac:dyDescent="0.35">
      <c r="D24" s="2"/>
      <c r="H24" s="36">
        <f t="shared" ref="H24:O24" si="5">SUMPRODUCT($G$4:$G$23,H4:H23)</f>
        <v>110933.40000000001</v>
      </c>
      <c r="I24" s="36">
        <f t="shared" si="5"/>
        <v>0</v>
      </c>
      <c r="J24" s="36">
        <f t="shared" si="5"/>
        <v>0</v>
      </c>
      <c r="K24" s="36">
        <f t="shared" si="5"/>
        <v>0</v>
      </c>
      <c r="L24" s="36">
        <f t="shared" si="5"/>
        <v>25937.350000000002</v>
      </c>
      <c r="M24" s="36">
        <f t="shared" si="5"/>
        <v>0</v>
      </c>
      <c r="N24" s="36">
        <f t="shared" si="5"/>
        <v>0</v>
      </c>
      <c r="O24" s="36">
        <f t="shared" si="5"/>
        <v>0</v>
      </c>
      <c r="P24" s="13">
        <f>SUM(P4:P23)</f>
        <v>9090</v>
      </c>
      <c r="Q24" s="4" t="str">
        <f t="shared" si="0"/>
        <v>OK</v>
      </c>
      <c r="R24" s="17">
        <f t="shared" ref="R24:AD24" si="6">SUMPRODUCT($G$4:$G$23,R4:R23)</f>
        <v>0</v>
      </c>
      <c r="S24" s="17">
        <f t="shared" si="6"/>
        <v>0</v>
      </c>
      <c r="T24" s="17">
        <f t="shared" si="6"/>
        <v>0</v>
      </c>
      <c r="U24" s="17">
        <f t="shared" si="6"/>
        <v>0</v>
      </c>
      <c r="V24" s="17">
        <f t="shared" si="6"/>
        <v>0</v>
      </c>
      <c r="W24" s="17">
        <f t="shared" si="6"/>
        <v>0</v>
      </c>
      <c r="X24" s="17">
        <f t="shared" si="6"/>
        <v>0</v>
      </c>
      <c r="Y24" s="17">
        <f t="shared" si="6"/>
        <v>0</v>
      </c>
      <c r="Z24" s="17">
        <f t="shared" si="6"/>
        <v>0</v>
      </c>
      <c r="AA24" s="17">
        <f t="shared" si="6"/>
        <v>0</v>
      </c>
      <c r="AB24" s="17">
        <f t="shared" si="6"/>
        <v>0</v>
      </c>
      <c r="AC24" s="17">
        <f t="shared" si="6"/>
        <v>0</v>
      </c>
      <c r="AD24" s="17">
        <f t="shared" si="6"/>
        <v>0</v>
      </c>
      <c r="AE24" s="17">
        <f t="shared" ref="AE24:AI24" si="7">SUMPRODUCT($G$4:$G$23,AE4:AE23)</f>
        <v>0</v>
      </c>
      <c r="AF24" s="17">
        <f t="shared" si="7"/>
        <v>0</v>
      </c>
      <c r="AG24" s="17">
        <f t="shared" si="7"/>
        <v>0</v>
      </c>
      <c r="AH24" s="17">
        <f t="shared" si="7"/>
        <v>0</v>
      </c>
      <c r="AI24" s="17">
        <f t="shared" si="7"/>
        <v>0</v>
      </c>
      <c r="AJ24" s="17">
        <f>SUMPRODUCT($G$4:$G$23,AJ4:AJ23)</f>
        <v>0</v>
      </c>
    </row>
    <row r="25" spans="1:36" ht="15" thickBot="1" x14ac:dyDescent="0.4">
      <c r="D25" s="1"/>
      <c r="H25" s="3">
        <f>SUM(H4:H23)</f>
        <v>9090</v>
      </c>
    </row>
    <row r="26" spans="1:36" x14ac:dyDescent="0.35">
      <c r="D26" s="22" t="s">
        <v>15</v>
      </c>
    </row>
    <row r="27" spans="1:36" x14ac:dyDescent="0.35">
      <c r="D27" s="23" t="s">
        <v>50</v>
      </c>
    </row>
    <row r="28" spans="1:36" ht="29.5" thickBot="1" x14ac:dyDescent="0.4">
      <c r="D28" s="24" t="s">
        <v>16</v>
      </c>
    </row>
  </sheetData>
  <autoFilter ref="A3:AJ28" xr:uid="{00000000-0001-0000-0100-000000000000}"/>
  <mergeCells count="37">
    <mergeCell ref="A17:A18"/>
    <mergeCell ref="C17:C18"/>
    <mergeCell ref="A19:A20"/>
    <mergeCell ref="C19:C20"/>
    <mergeCell ref="A21:A22"/>
    <mergeCell ref="C21:C22"/>
    <mergeCell ref="A8:A11"/>
    <mergeCell ref="C8:C11"/>
    <mergeCell ref="A12:A13"/>
    <mergeCell ref="C12:C13"/>
    <mergeCell ref="A15:A16"/>
    <mergeCell ref="C15:C16"/>
    <mergeCell ref="AG1:AG2"/>
    <mergeCell ref="AH1:AH2"/>
    <mergeCell ref="AI1:AI2"/>
    <mergeCell ref="AJ1:AJ2"/>
    <mergeCell ref="A2:Q2"/>
    <mergeCell ref="AD1:AD2"/>
    <mergeCell ref="AE1:AE2"/>
    <mergeCell ref="AF1:AF2"/>
    <mergeCell ref="T1:T2"/>
    <mergeCell ref="A4:A7"/>
    <mergeCell ref="C4:C7"/>
    <mergeCell ref="AA1:AA2"/>
    <mergeCell ref="AB1:AB2"/>
    <mergeCell ref="AC1:AC2"/>
    <mergeCell ref="U1:U2"/>
    <mergeCell ref="V1:V2"/>
    <mergeCell ref="W1:W2"/>
    <mergeCell ref="X1:X2"/>
    <mergeCell ref="Y1:Y2"/>
    <mergeCell ref="Z1:Z2"/>
    <mergeCell ref="A1:C1"/>
    <mergeCell ref="D1:G1"/>
    <mergeCell ref="H1:Q1"/>
    <mergeCell ref="R1:R2"/>
    <mergeCell ref="S1:S2"/>
  </mergeCells>
  <conditionalFormatting sqref="Q3">
    <cfRule type="cellIs" dxfId="21" priority="3" operator="equal">
      <formula>"ATENÇÃO"</formula>
    </cfRule>
  </conditionalFormatting>
  <conditionalFormatting sqref="R4:AJ23">
    <cfRule type="cellIs" dxfId="20" priority="4" operator="greaterThan">
      <formula>0</formula>
    </cfRule>
    <cfRule type="cellIs" dxfId="19" priority="5" stopIfTrue="1" operator="greaterThan">
      <formula>0</formula>
    </cfRule>
    <cfRule type="cellIs" dxfId="18" priority="6" stopIfTrue="1" operator="greaterThan">
      <formula>0</formula>
    </cfRule>
    <cfRule type="cellIs" dxfId="17" priority="7" stopIfTrue="1" operator="greaterThan">
      <formula>0</formula>
    </cfRule>
  </conditionalFormatting>
  <conditionalFormatting sqref="P4:P23">
    <cfRule type="cellIs" dxfId="16" priority="2" operator="lessThan">
      <formula>0</formula>
    </cfRule>
  </conditionalFormatting>
  <conditionalFormatting sqref="Q4:Q23">
    <cfRule type="containsText" dxfId="15" priority="1" operator="containsText" text="ATENÇÃO">
      <formula>NOT(ISERROR(SEARCH("ATENÇÃO",Q4)))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8C66-94EF-496C-8C97-256D7944BB1D}">
  <dimension ref="A1:AJ28"/>
  <sheetViews>
    <sheetView zoomScale="60" zoomScaleNormal="60" workbookViewId="0">
      <selection activeCell="F21" sqref="F21"/>
    </sheetView>
  </sheetViews>
  <sheetFormatPr defaultColWidth="9.7265625" defaultRowHeight="14.5" x14ac:dyDescent="0.35"/>
  <cols>
    <col min="1" max="1" width="5.81640625" style="16" customWidth="1"/>
    <col min="2" max="2" width="5.54296875" style="16" bestFit="1" customWidth="1"/>
    <col min="3" max="3" width="20.1796875" style="12" customWidth="1"/>
    <col min="4" max="4" width="24.7265625" style="16" customWidth="1"/>
    <col min="5" max="5" width="12.453125" style="16" customWidth="1"/>
    <col min="6" max="6" width="12.54296875" style="16" customWidth="1"/>
    <col min="7" max="7" width="15.54296875" style="15" customWidth="1"/>
    <col min="8" max="15" width="11.1796875" style="3" customWidth="1"/>
    <col min="16" max="16" width="11.1796875" style="13" customWidth="1"/>
    <col min="17" max="17" width="11.1796875" style="4" customWidth="1"/>
    <col min="18" max="18" width="14.54296875" style="5" customWidth="1"/>
    <col min="19" max="20" width="13.81640625" style="5" customWidth="1"/>
    <col min="21" max="21" width="14.26953125" style="5" customWidth="1"/>
    <col min="22" max="22" width="14" style="5" customWidth="1"/>
    <col min="23" max="36" width="12" style="5" customWidth="1"/>
    <col min="37" max="16384" width="9.7265625" style="1"/>
  </cols>
  <sheetData>
    <row r="1" spans="1:36" ht="43.5" customHeight="1" x14ac:dyDescent="0.35">
      <c r="A1" s="132" t="s">
        <v>48</v>
      </c>
      <c r="B1" s="132"/>
      <c r="C1" s="132"/>
      <c r="D1" s="131" t="s">
        <v>49</v>
      </c>
      <c r="E1" s="131"/>
      <c r="F1" s="131"/>
      <c r="G1" s="131"/>
      <c r="H1" s="132" t="s">
        <v>76</v>
      </c>
      <c r="I1" s="132"/>
      <c r="J1" s="132"/>
      <c r="K1" s="132"/>
      <c r="L1" s="132"/>
      <c r="M1" s="132"/>
      <c r="N1" s="132"/>
      <c r="O1" s="132"/>
      <c r="P1" s="132"/>
      <c r="Q1" s="132"/>
      <c r="R1" s="129" t="s">
        <v>35</v>
      </c>
      <c r="S1" s="129" t="s">
        <v>35</v>
      </c>
      <c r="T1" s="129" t="s">
        <v>35</v>
      </c>
      <c r="U1" s="129" t="s">
        <v>35</v>
      </c>
      <c r="V1" s="129" t="s">
        <v>35</v>
      </c>
      <c r="W1" s="129" t="s">
        <v>35</v>
      </c>
      <c r="X1" s="129" t="s">
        <v>35</v>
      </c>
      <c r="Y1" s="129" t="s">
        <v>35</v>
      </c>
      <c r="Z1" s="129" t="s">
        <v>35</v>
      </c>
      <c r="AA1" s="129" t="s">
        <v>35</v>
      </c>
      <c r="AB1" s="129" t="s">
        <v>35</v>
      </c>
      <c r="AC1" s="129" t="s">
        <v>35</v>
      </c>
      <c r="AD1" s="129" t="s">
        <v>35</v>
      </c>
      <c r="AE1" s="129" t="s">
        <v>35</v>
      </c>
      <c r="AF1" s="129" t="s">
        <v>35</v>
      </c>
      <c r="AG1" s="129" t="s">
        <v>35</v>
      </c>
      <c r="AH1" s="129" t="s">
        <v>35</v>
      </c>
      <c r="AI1" s="129" t="s">
        <v>35</v>
      </c>
      <c r="AJ1" s="129" t="s">
        <v>35</v>
      </c>
    </row>
    <row r="2" spans="1:36" ht="26.5" customHeight="1" x14ac:dyDescent="0.35">
      <c r="A2" s="132" t="s">
        <v>82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</row>
    <row r="3" spans="1:36" s="2" customFormat="1" ht="37.5" customHeight="1" x14ac:dyDescent="0.25">
      <c r="A3" s="25" t="s">
        <v>13</v>
      </c>
      <c r="B3" s="25" t="s">
        <v>8</v>
      </c>
      <c r="C3" s="25" t="s">
        <v>9</v>
      </c>
      <c r="D3" s="25" t="s">
        <v>14</v>
      </c>
      <c r="E3" s="25" t="s">
        <v>3</v>
      </c>
      <c r="F3" s="25" t="s">
        <v>10</v>
      </c>
      <c r="G3" s="44" t="s">
        <v>17</v>
      </c>
      <c r="H3" s="29" t="s">
        <v>27</v>
      </c>
      <c r="I3" s="29" t="s">
        <v>28</v>
      </c>
      <c r="J3" s="29" t="s">
        <v>29</v>
      </c>
      <c r="K3" s="29" t="s">
        <v>30</v>
      </c>
      <c r="L3" s="29" t="s">
        <v>31</v>
      </c>
      <c r="M3" s="29" t="s">
        <v>32</v>
      </c>
      <c r="N3" s="29" t="s">
        <v>33</v>
      </c>
      <c r="O3" s="29" t="s">
        <v>34</v>
      </c>
      <c r="P3" s="30" t="s">
        <v>0</v>
      </c>
      <c r="Q3" s="31" t="s">
        <v>2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</row>
    <row r="4" spans="1:36" ht="28.5" customHeight="1" x14ac:dyDescent="0.35">
      <c r="A4" s="137">
        <v>1</v>
      </c>
      <c r="B4" s="41">
        <v>1</v>
      </c>
      <c r="C4" s="134" t="s">
        <v>72</v>
      </c>
      <c r="D4" s="45" t="s">
        <v>51</v>
      </c>
      <c r="E4" s="8" t="s">
        <v>71</v>
      </c>
      <c r="F4" s="8" t="s">
        <v>7</v>
      </c>
      <c r="G4" s="42">
        <v>871.75</v>
      </c>
      <c r="H4" s="20">
        <v>0</v>
      </c>
      <c r="I4" s="32">
        <f>IF(SUM(R4:AN4)&gt;H4+K4,H4,SUM(R4:AN4))</f>
        <v>0</v>
      </c>
      <c r="J4" s="33">
        <f>SUM(R4:AN4)</f>
        <v>0</v>
      </c>
      <c r="K4" s="35"/>
      <c r="L4" s="34">
        <f>ROUND(IF(H4*0.25-0.5&lt;0,0,H4*0.25-0.5),0)-M4-O4</f>
        <v>0</v>
      </c>
      <c r="M4" s="35"/>
      <c r="N4" s="35"/>
      <c r="O4" s="35"/>
      <c r="P4" s="47">
        <f>H4-(SUM(R4:AJ4))+K4</f>
        <v>0</v>
      </c>
      <c r="Q4" s="21" t="str">
        <f t="shared" ref="Q4:Q24" si="0">IF(P4&lt;0,"ATENÇÃO","OK")</f>
        <v>OK</v>
      </c>
      <c r="R4" s="40"/>
      <c r="S4" s="40"/>
      <c r="T4" s="18"/>
      <c r="U4" s="40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28.5" customHeight="1" x14ac:dyDescent="0.35">
      <c r="A5" s="139"/>
      <c r="B5" s="41">
        <v>2</v>
      </c>
      <c r="C5" s="135"/>
      <c r="D5" s="45" t="s">
        <v>52</v>
      </c>
      <c r="E5" s="8" t="s">
        <v>71</v>
      </c>
      <c r="F5" s="8" t="s">
        <v>7</v>
      </c>
      <c r="G5" s="42">
        <v>973.04</v>
      </c>
      <c r="H5" s="20">
        <v>0</v>
      </c>
      <c r="I5" s="32">
        <f t="shared" ref="I5:I23" si="1">IF(SUM(R5:AN5)&gt;H5+K5,H5,SUM(R5:AN5))</f>
        <v>0</v>
      </c>
      <c r="J5" s="33">
        <f t="shared" ref="J5:J23" si="2">SUM(R5:AN5)</f>
        <v>0</v>
      </c>
      <c r="K5" s="35"/>
      <c r="L5" s="34">
        <f t="shared" ref="L5:L23" si="3">ROUND(IF(H5*0.25-0.5&lt;0,0,H5*0.25-0.5),0)-M5-O5</f>
        <v>0</v>
      </c>
      <c r="M5" s="35"/>
      <c r="N5" s="35"/>
      <c r="O5" s="35"/>
      <c r="P5" s="47">
        <f t="shared" ref="P5:P23" si="4">H5-(SUM(R5:AJ5))+K5</f>
        <v>0</v>
      </c>
      <c r="Q5" s="21" t="str">
        <f t="shared" si="0"/>
        <v>OK</v>
      </c>
      <c r="R5" s="40"/>
      <c r="S5" s="40"/>
      <c r="T5" s="18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28.5" customHeight="1" x14ac:dyDescent="0.35">
      <c r="A6" s="139"/>
      <c r="B6" s="41">
        <v>3</v>
      </c>
      <c r="C6" s="135"/>
      <c r="D6" s="45" t="s">
        <v>53</v>
      </c>
      <c r="E6" s="8" t="s">
        <v>71</v>
      </c>
      <c r="F6" s="8" t="s">
        <v>7</v>
      </c>
      <c r="G6" s="42">
        <v>2096.83</v>
      </c>
      <c r="H6" s="20">
        <v>0</v>
      </c>
      <c r="I6" s="32">
        <f t="shared" si="1"/>
        <v>0</v>
      </c>
      <c r="J6" s="33">
        <f t="shared" si="2"/>
        <v>0</v>
      </c>
      <c r="K6" s="35"/>
      <c r="L6" s="34">
        <f t="shared" si="3"/>
        <v>0</v>
      </c>
      <c r="M6" s="35"/>
      <c r="N6" s="35"/>
      <c r="O6" s="35"/>
      <c r="P6" s="47">
        <f t="shared" si="4"/>
        <v>0</v>
      </c>
      <c r="Q6" s="21" t="str">
        <f t="shared" si="0"/>
        <v>OK</v>
      </c>
      <c r="R6" s="40"/>
      <c r="S6" s="40"/>
      <c r="T6" s="39"/>
      <c r="U6" s="40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28.5" customHeight="1" x14ac:dyDescent="0.35">
      <c r="A7" s="138"/>
      <c r="B7" s="41">
        <v>4</v>
      </c>
      <c r="C7" s="136"/>
      <c r="D7" s="45" t="s">
        <v>54</v>
      </c>
      <c r="E7" s="8" t="s">
        <v>71</v>
      </c>
      <c r="F7" s="8" t="s">
        <v>7</v>
      </c>
      <c r="G7" s="42">
        <v>2011.74</v>
      </c>
      <c r="H7" s="20">
        <v>0</v>
      </c>
      <c r="I7" s="32">
        <f t="shared" si="1"/>
        <v>0</v>
      </c>
      <c r="J7" s="33">
        <f t="shared" si="2"/>
        <v>0</v>
      </c>
      <c r="K7" s="35"/>
      <c r="L7" s="34">
        <f t="shared" si="3"/>
        <v>0</v>
      </c>
      <c r="M7" s="35"/>
      <c r="N7" s="35"/>
      <c r="O7" s="35"/>
      <c r="P7" s="47">
        <f t="shared" si="4"/>
        <v>0</v>
      </c>
      <c r="Q7" s="21" t="str">
        <f t="shared" si="0"/>
        <v>OK</v>
      </c>
      <c r="R7" s="40"/>
      <c r="S7" s="40"/>
      <c r="T7" s="39"/>
      <c r="U7" s="40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6" ht="28.5" customHeight="1" x14ac:dyDescent="0.35">
      <c r="A8" s="137">
        <v>2</v>
      </c>
      <c r="B8" s="41">
        <v>5</v>
      </c>
      <c r="C8" s="134" t="s">
        <v>72</v>
      </c>
      <c r="D8" s="45" t="s">
        <v>55</v>
      </c>
      <c r="E8" s="8" t="s">
        <v>71</v>
      </c>
      <c r="F8" s="8" t="s">
        <v>7</v>
      </c>
      <c r="G8" s="42">
        <v>931.72</v>
      </c>
      <c r="H8" s="20">
        <v>0</v>
      </c>
      <c r="I8" s="32">
        <f t="shared" si="1"/>
        <v>0</v>
      </c>
      <c r="J8" s="33">
        <f t="shared" si="2"/>
        <v>0</v>
      </c>
      <c r="K8" s="35"/>
      <c r="L8" s="34">
        <f t="shared" si="3"/>
        <v>0</v>
      </c>
      <c r="M8" s="35"/>
      <c r="N8" s="35"/>
      <c r="O8" s="35"/>
      <c r="P8" s="47">
        <f t="shared" si="4"/>
        <v>0</v>
      </c>
      <c r="Q8" s="21" t="str">
        <f t="shared" si="0"/>
        <v>OK</v>
      </c>
      <c r="R8" s="40"/>
      <c r="S8" s="40"/>
      <c r="T8" s="39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</row>
    <row r="9" spans="1:36" ht="28.5" customHeight="1" x14ac:dyDescent="0.35">
      <c r="A9" s="139"/>
      <c r="B9" s="41">
        <v>6</v>
      </c>
      <c r="C9" s="135"/>
      <c r="D9" s="45" t="s">
        <v>56</v>
      </c>
      <c r="E9" s="8" t="s">
        <v>71</v>
      </c>
      <c r="F9" s="8" t="s">
        <v>7</v>
      </c>
      <c r="G9" s="42">
        <v>973.05</v>
      </c>
      <c r="H9" s="20">
        <v>0</v>
      </c>
      <c r="I9" s="32">
        <f t="shared" si="1"/>
        <v>0</v>
      </c>
      <c r="J9" s="33">
        <f t="shared" si="2"/>
        <v>0</v>
      </c>
      <c r="K9" s="35"/>
      <c r="L9" s="34">
        <f t="shared" si="3"/>
        <v>0</v>
      </c>
      <c r="M9" s="35"/>
      <c r="N9" s="35"/>
      <c r="O9" s="35"/>
      <c r="P9" s="47">
        <f t="shared" si="4"/>
        <v>0</v>
      </c>
      <c r="Q9" s="21" t="str">
        <f t="shared" si="0"/>
        <v>OK</v>
      </c>
      <c r="R9" s="40"/>
      <c r="S9" s="40"/>
      <c r="T9" s="39"/>
      <c r="U9" s="40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</row>
    <row r="10" spans="1:36" ht="28.5" customHeight="1" x14ac:dyDescent="0.35">
      <c r="A10" s="139"/>
      <c r="B10" s="41">
        <v>7</v>
      </c>
      <c r="C10" s="135"/>
      <c r="D10" s="45" t="s">
        <v>57</v>
      </c>
      <c r="E10" s="8" t="s">
        <v>71</v>
      </c>
      <c r="F10" s="8" t="s">
        <v>7</v>
      </c>
      <c r="G10" s="42">
        <v>2013.95</v>
      </c>
      <c r="H10" s="20">
        <v>0</v>
      </c>
      <c r="I10" s="32">
        <f t="shared" si="1"/>
        <v>0</v>
      </c>
      <c r="J10" s="33">
        <f t="shared" si="2"/>
        <v>0</v>
      </c>
      <c r="K10" s="35"/>
      <c r="L10" s="34">
        <f t="shared" si="3"/>
        <v>0</v>
      </c>
      <c r="M10" s="35"/>
      <c r="N10" s="35"/>
      <c r="O10" s="35"/>
      <c r="P10" s="47">
        <f t="shared" si="4"/>
        <v>0</v>
      </c>
      <c r="Q10" s="21" t="str">
        <f t="shared" si="0"/>
        <v>OK</v>
      </c>
      <c r="R10" s="40"/>
      <c r="S10" s="40"/>
      <c r="T10" s="39"/>
      <c r="U10" s="40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</row>
    <row r="11" spans="1:36" ht="28.5" customHeight="1" x14ac:dyDescent="0.35">
      <c r="A11" s="138"/>
      <c r="B11" s="41">
        <v>8</v>
      </c>
      <c r="C11" s="136"/>
      <c r="D11" s="45" t="s">
        <v>58</v>
      </c>
      <c r="E11" s="8" t="s">
        <v>71</v>
      </c>
      <c r="F11" s="8" t="s">
        <v>7</v>
      </c>
      <c r="G11" s="42">
        <v>2004.8</v>
      </c>
      <c r="H11" s="20">
        <v>0</v>
      </c>
      <c r="I11" s="32">
        <f t="shared" si="1"/>
        <v>0</v>
      </c>
      <c r="J11" s="33">
        <f t="shared" si="2"/>
        <v>0</v>
      </c>
      <c r="K11" s="35"/>
      <c r="L11" s="34">
        <f t="shared" si="3"/>
        <v>0</v>
      </c>
      <c r="M11" s="35"/>
      <c r="N11" s="35"/>
      <c r="O11" s="35"/>
      <c r="P11" s="47">
        <f t="shared" si="4"/>
        <v>0</v>
      </c>
      <c r="Q11" s="21" t="str">
        <f t="shared" si="0"/>
        <v>OK</v>
      </c>
      <c r="R11" s="40"/>
      <c r="S11" s="40"/>
      <c r="T11" s="39"/>
      <c r="U11" s="4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ht="28.5" customHeight="1" x14ac:dyDescent="0.35">
      <c r="A12" s="137">
        <v>3</v>
      </c>
      <c r="B12" s="41">
        <v>9</v>
      </c>
      <c r="C12" s="134" t="s">
        <v>73</v>
      </c>
      <c r="D12" s="45" t="s">
        <v>59</v>
      </c>
      <c r="E12" s="8" t="s">
        <v>11</v>
      </c>
      <c r="F12" s="8" t="s">
        <v>7</v>
      </c>
      <c r="G12" s="42">
        <v>605</v>
      </c>
      <c r="H12" s="20">
        <v>0</v>
      </c>
      <c r="I12" s="32">
        <f t="shared" si="1"/>
        <v>0</v>
      </c>
      <c r="J12" s="33">
        <f t="shared" si="2"/>
        <v>0</v>
      </c>
      <c r="K12" s="35"/>
      <c r="L12" s="34">
        <f t="shared" si="3"/>
        <v>0</v>
      </c>
      <c r="M12" s="35"/>
      <c r="N12" s="35"/>
      <c r="O12" s="35"/>
      <c r="P12" s="47">
        <f t="shared" si="4"/>
        <v>0</v>
      </c>
      <c r="Q12" s="21" t="str">
        <f t="shared" si="0"/>
        <v>OK</v>
      </c>
      <c r="R12" s="40"/>
      <c r="S12" s="40"/>
      <c r="T12" s="39"/>
      <c r="U12" s="40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</row>
    <row r="13" spans="1:36" ht="28.5" customHeight="1" x14ac:dyDescent="0.35">
      <c r="A13" s="138"/>
      <c r="B13" s="41">
        <v>10</v>
      </c>
      <c r="C13" s="136"/>
      <c r="D13" s="45" t="s">
        <v>60</v>
      </c>
      <c r="E13" s="8" t="s">
        <v>18</v>
      </c>
      <c r="F13" s="8" t="s">
        <v>7</v>
      </c>
      <c r="G13" s="42">
        <v>3.03</v>
      </c>
      <c r="H13" s="20">
        <v>0</v>
      </c>
      <c r="I13" s="32">
        <f t="shared" si="1"/>
        <v>0</v>
      </c>
      <c r="J13" s="33">
        <f t="shared" si="2"/>
        <v>0</v>
      </c>
      <c r="K13" s="35"/>
      <c r="L13" s="34">
        <f t="shared" si="3"/>
        <v>0</v>
      </c>
      <c r="M13" s="35"/>
      <c r="N13" s="35"/>
      <c r="O13" s="35"/>
      <c r="P13" s="47">
        <f t="shared" si="4"/>
        <v>0</v>
      </c>
      <c r="Q13" s="21" t="str">
        <f t="shared" si="0"/>
        <v>OK</v>
      </c>
      <c r="R13" s="40"/>
      <c r="S13" s="40"/>
      <c r="T13" s="39"/>
      <c r="U13" s="40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</row>
    <row r="14" spans="1:36" ht="28.5" customHeight="1" x14ac:dyDescent="0.35">
      <c r="A14" s="41">
        <v>4</v>
      </c>
      <c r="B14" s="41">
        <v>11</v>
      </c>
      <c r="C14" s="43" t="s">
        <v>74</v>
      </c>
      <c r="D14" s="45" t="s">
        <v>61</v>
      </c>
      <c r="E14" s="8" t="s">
        <v>19</v>
      </c>
      <c r="F14" s="8" t="s">
        <v>7</v>
      </c>
      <c r="G14" s="42">
        <v>107.72</v>
      </c>
      <c r="H14" s="20">
        <v>0</v>
      </c>
      <c r="I14" s="32">
        <f t="shared" si="1"/>
        <v>0</v>
      </c>
      <c r="J14" s="33">
        <f t="shared" si="2"/>
        <v>0</v>
      </c>
      <c r="K14" s="35"/>
      <c r="L14" s="34">
        <f t="shared" si="3"/>
        <v>0</v>
      </c>
      <c r="M14" s="35"/>
      <c r="N14" s="35"/>
      <c r="O14" s="35"/>
      <c r="P14" s="47">
        <f t="shared" si="4"/>
        <v>0</v>
      </c>
      <c r="Q14" s="21" t="str">
        <f t="shared" si="0"/>
        <v>OK</v>
      </c>
      <c r="R14" s="40"/>
      <c r="S14" s="40"/>
      <c r="T14" s="39"/>
      <c r="U14" s="40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36" ht="28.5" customHeight="1" x14ac:dyDescent="0.35">
      <c r="A15" s="133">
        <v>5</v>
      </c>
      <c r="B15" s="41">
        <v>12</v>
      </c>
      <c r="C15" s="134" t="s">
        <v>75</v>
      </c>
      <c r="D15" s="45" t="s">
        <v>62</v>
      </c>
      <c r="E15" s="8" t="s">
        <v>11</v>
      </c>
      <c r="F15" s="8" t="s">
        <v>7</v>
      </c>
      <c r="G15" s="42">
        <v>750</v>
      </c>
      <c r="H15" s="20">
        <v>2</v>
      </c>
      <c r="I15" s="32">
        <f t="shared" si="1"/>
        <v>0</v>
      </c>
      <c r="J15" s="33">
        <f t="shared" si="2"/>
        <v>0</v>
      </c>
      <c r="K15" s="35"/>
      <c r="L15" s="34">
        <f t="shared" si="3"/>
        <v>0</v>
      </c>
      <c r="M15" s="35"/>
      <c r="N15" s="35"/>
      <c r="O15" s="35"/>
      <c r="P15" s="47">
        <f t="shared" si="4"/>
        <v>2</v>
      </c>
      <c r="Q15" s="21" t="str">
        <f t="shared" si="0"/>
        <v>OK</v>
      </c>
      <c r="R15" s="40"/>
      <c r="S15" s="40"/>
      <c r="T15" s="39"/>
      <c r="U15" s="40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</row>
    <row r="16" spans="1:36" ht="28.5" customHeight="1" x14ac:dyDescent="0.35">
      <c r="A16" s="133"/>
      <c r="B16" s="41">
        <v>13</v>
      </c>
      <c r="C16" s="136"/>
      <c r="D16" s="46" t="s">
        <v>63</v>
      </c>
      <c r="E16" s="8" t="s">
        <v>6</v>
      </c>
      <c r="F16" s="8" t="s">
        <v>7</v>
      </c>
      <c r="G16" s="42">
        <v>2.99</v>
      </c>
      <c r="H16" s="20">
        <v>400</v>
      </c>
      <c r="I16" s="32">
        <f t="shared" si="1"/>
        <v>0</v>
      </c>
      <c r="J16" s="33">
        <f t="shared" si="2"/>
        <v>0</v>
      </c>
      <c r="K16" s="35"/>
      <c r="L16" s="34">
        <f t="shared" si="3"/>
        <v>100</v>
      </c>
      <c r="M16" s="35"/>
      <c r="N16" s="35"/>
      <c r="O16" s="35"/>
      <c r="P16" s="47">
        <f t="shared" si="4"/>
        <v>400</v>
      </c>
      <c r="Q16" s="21" t="str">
        <f t="shared" si="0"/>
        <v>OK</v>
      </c>
      <c r="R16" s="40"/>
      <c r="S16" s="40"/>
      <c r="T16" s="39"/>
      <c r="U16" s="40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</row>
    <row r="17" spans="1:36" ht="28.5" customHeight="1" x14ac:dyDescent="0.35">
      <c r="A17" s="133">
        <v>6</v>
      </c>
      <c r="B17" s="41">
        <v>14</v>
      </c>
      <c r="C17" s="134" t="s">
        <v>75</v>
      </c>
      <c r="D17" s="45" t="s">
        <v>64</v>
      </c>
      <c r="E17" s="8" t="s">
        <v>11</v>
      </c>
      <c r="F17" s="8" t="s">
        <v>7</v>
      </c>
      <c r="G17" s="42">
        <v>458.33</v>
      </c>
      <c r="H17" s="20">
        <v>0</v>
      </c>
      <c r="I17" s="32">
        <f t="shared" si="1"/>
        <v>0</v>
      </c>
      <c r="J17" s="33">
        <f t="shared" si="2"/>
        <v>0</v>
      </c>
      <c r="K17" s="35"/>
      <c r="L17" s="34">
        <f t="shared" si="3"/>
        <v>0</v>
      </c>
      <c r="M17" s="35"/>
      <c r="N17" s="35"/>
      <c r="O17" s="35"/>
      <c r="P17" s="47">
        <f t="shared" si="4"/>
        <v>0</v>
      </c>
      <c r="Q17" s="21" t="str">
        <f t="shared" si="0"/>
        <v>OK</v>
      </c>
      <c r="R17" s="40"/>
      <c r="S17" s="40"/>
      <c r="T17" s="39"/>
      <c r="U17" s="40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1:36" ht="28.5" customHeight="1" x14ac:dyDescent="0.35">
      <c r="A18" s="133"/>
      <c r="B18" s="41">
        <v>15</v>
      </c>
      <c r="C18" s="136"/>
      <c r="D18" s="46" t="s">
        <v>65</v>
      </c>
      <c r="E18" s="8" t="s">
        <v>6</v>
      </c>
      <c r="F18" s="8" t="s">
        <v>7</v>
      </c>
      <c r="G18" s="42">
        <v>1</v>
      </c>
      <c r="H18" s="20">
        <v>0</v>
      </c>
      <c r="I18" s="32">
        <f t="shared" si="1"/>
        <v>0</v>
      </c>
      <c r="J18" s="33">
        <f t="shared" si="2"/>
        <v>0</v>
      </c>
      <c r="K18" s="35"/>
      <c r="L18" s="34">
        <f t="shared" si="3"/>
        <v>0</v>
      </c>
      <c r="M18" s="35"/>
      <c r="N18" s="35"/>
      <c r="O18" s="35"/>
      <c r="P18" s="47">
        <f t="shared" si="4"/>
        <v>0</v>
      </c>
      <c r="Q18" s="21" t="str">
        <f t="shared" si="0"/>
        <v>OK</v>
      </c>
      <c r="R18" s="40"/>
      <c r="S18" s="40"/>
      <c r="T18" s="39"/>
      <c r="U18" s="40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1:36" ht="28.5" customHeight="1" x14ac:dyDescent="0.35">
      <c r="A19" s="133">
        <v>7</v>
      </c>
      <c r="B19" s="41">
        <v>16</v>
      </c>
      <c r="C19" s="134" t="s">
        <v>73</v>
      </c>
      <c r="D19" s="45" t="s">
        <v>66</v>
      </c>
      <c r="E19" s="8" t="s">
        <v>11</v>
      </c>
      <c r="F19" s="8" t="s">
        <v>7</v>
      </c>
      <c r="G19" s="42">
        <v>213.24</v>
      </c>
      <c r="H19" s="20">
        <v>0</v>
      </c>
      <c r="I19" s="32">
        <f t="shared" si="1"/>
        <v>0</v>
      </c>
      <c r="J19" s="33">
        <f t="shared" si="2"/>
        <v>0</v>
      </c>
      <c r="K19" s="35"/>
      <c r="L19" s="34">
        <f t="shared" si="3"/>
        <v>0</v>
      </c>
      <c r="M19" s="35"/>
      <c r="N19" s="35"/>
      <c r="O19" s="35"/>
      <c r="P19" s="47">
        <f t="shared" si="4"/>
        <v>0</v>
      </c>
      <c r="Q19" s="21" t="str">
        <f t="shared" si="0"/>
        <v>OK</v>
      </c>
      <c r="R19" s="40"/>
      <c r="S19" s="40"/>
      <c r="T19" s="39"/>
      <c r="U19" s="40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ht="28.5" customHeight="1" x14ac:dyDescent="0.35">
      <c r="A20" s="133"/>
      <c r="B20" s="41">
        <v>17</v>
      </c>
      <c r="C20" s="136"/>
      <c r="D20" s="46" t="s">
        <v>67</v>
      </c>
      <c r="E20" s="8" t="s">
        <v>12</v>
      </c>
      <c r="F20" s="8" t="s">
        <v>7</v>
      </c>
      <c r="G20" s="42">
        <v>0.84</v>
      </c>
      <c r="H20" s="20">
        <v>0</v>
      </c>
      <c r="I20" s="32">
        <f t="shared" si="1"/>
        <v>0</v>
      </c>
      <c r="J20" s="33">
        <f t="shared" si="2"/>
        <v>0</v>
      </c>
      <c r="K20" s="35"/>
      <c r="L20" s="34">
        <f t="shared" si="3"/>
        <v>0</v>
      </c>
      <c r="M20" s="35"/>
      <c r="N20" s="35"/>
      <c r="O20" s="35"/>
      <c r="P20" s="47">
        <f t="shared" si="4"/>
        <v>0</v>
      </c>
      <c r="Q20" s="21" t="str">
        <f t="shared" si="0"/>
        <v>OK</v>
      </c>
      <c r="R20" s="40"/>
      <c r="S20" s="40"/>
      <c r="T20" s="39"/>
      <c r="U20" s="40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</row>
    <row r="21" spans="1:36" ht="28.5" customHeight="1" x14ac:dyDescent="0.35">
      <c r="A21" s="133">
        <v>8</v>
      </c>
      <c r="B21" s="41">
        <v>18</v>
      </c>
      <c r="C21" s="134" t="s">
        <v>73</v>
      </c>
      <c r="D21" s="45" t="s">
        <v>68</v>
      </c>
      <c r="E21" s="8" t="s">
        <v>11</v>
      </c>
      <c r="F21" s="8" t="s">
        <v>7</v>
      </c>
      <c r="G21" s="42">
        <v>151.12</v>
      </c>
      <c r="H21" s="20">
        <v>0</v>
      </c>
      <c r="I21" s="32">
        <f t="shared" si="1"/>
        <v>0</v>
      </c>
      <c r="J21" s="33">
        <f t="shared" si="2"/>
        <v>0</v>
      </c>
      <c r="K21" s="35"/>
      <c r="L21" s="34">
        <f t="shared" si="3"/>
        <v>0</v>
      </c>
      <c r="M21" s="35"/>
      <c r="N21" s="35"/>
      <c r="O21" s="35"/>
      <c r="P21" s="47">
        <f t="shared" si="4"/>
        <v>0</v>
      </c>
      <c r="Q21" s="21" t="str">
        <f t="shared" si="0"/>
        <v>OK</v>
      </c>
      <c r="R21" s="40"/>
      <c r="S21" s="40"/>
      <c r="T21" s="39"/>
      <c r="U21" s="40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ht="28.5" customHeight="1" x14ac:dyDescent="0.35">
      <c r="A22" s="133"/>
      <c r="B22" s="41">
        <v>19</v>
      </c>
      <c r="C22" s="136"/>
      <c r="D22" s="46" t="s">
        <v>69</v>
      </c>
      <c r="E22" s="8" t="s">
        <v>12</v>
      </c>
      <c r="F22" s="8" t="s">
        <v>7</v>
      </c>
      <c r="G22" s="42">
        <v>0.59</v>
      </c>
      <c r="H22" s="20">
        <v>0</v>
      </c>
      <c r="I22" s="32">
        <f t="shared" si="1"/>
        <v>0</v>
      </c>
      <c r="J22" s="33">
        <f t="shared" si="2"/>
        <v>0</v>
      </c>
      <c r="K22" s="35"/>
      <c r="L22" s="34">
        <f t="shared" si="3"/>
        <v>0</v>
      </c>
      <c r="M22" s="35"/>
      <c r="N22" s="35"/>
      <c r="O22" s="35"/>
      <c r="P22" s="47">
        <f t="shared" si="4"/>
        <v>0</v>
      </c>
      <c r="Q22" s="21" t="str">
        <f t="shared" si="0"/>
        <v>OK</v>
      </c>
      <c r="R22" s="40"/>
      <c r="S22" s="40"/>
      <c r="T22" s="39"/>
      <c r="U22" s="40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ht="28.5" customHeight="1" x14ac:dyDescent="0.35">
      <c r="A23" s="41">
        <v>9</v>
      </c>
      <c r="B23" s="41">
        <v>20</v>
      </c>
      <c r="C23" s="43" t="s">
        <v>73</v>
      </c>
      <c r="D23" s="46" t="s">
        <v>70</v>
      </c>
      <c r="E23" s="8" t="s">
        <v>11</v>
      </c>
      <c r="F23" s="8" t="s">
        <v>7</v>
      </c>
      <c r="G23" s="42">
        <v>195</v>
      </c>
      <c r="H23" s="20">
        <v>0</v>
      </c>
      <c r="I23" s="32">
        <f t="shared" si="1"/>
        <v>0</v>
      </c>
      <c r="J23" s="33">
        <f t="shared" si="2"/>
        <v>0</v>
      </c>
      <c r="K23" s="35"/>
      <c r="L23" s="34">
        <f t="shared" si="3"/>
        <v>0</v>
      </c>
      <c r="M23" s="35"/>
      <c r="N23" s="35"/>
      <c r="O23" s="35"/>
      <c r="P23" s="47">
        <f t="shared" si="4"/>
        <v>0</v>
      </c>
      <c r="Q23" s="21" t="str">
        <f t="shared" si="0"/>
        <v>OK</v>
      </c>
      <c r="R23" s="40"/>
      <c r="S23" s="40"/>
      <c r="T23" s="39"/>
      <c r="U23" s="40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</row>
    <row r="24" spans="1:36" x14ac:dyDescent="0.35">
      <c r="D24" s="2"/>
      <c r="H24" s="36">
        <f t="shared" ref="H24:O24" si="5">SUMPRODUCT($G$4:$G$23,H4:H23)</f>
        <v>2696</v>
      </c>
      <c r="I24" s="36">
        <f t="shared" si="5"/>
        <v>0</v>
      </c>
      <c r="J24" s="36">
        <f t="shared" si="5"/>
        <v>0</v>
      </c>
      <c r="K24" s="36">
        <f t="shared" si="5"/>
        <v>0</v>
      </c>
      <c r="L24" s="36">
        <f t="shared" si="5"/>
        <v>299</v>
      </c>
      <c r="M24" s="36">
        <f t="shared" si="5"/>
        <v>0</v>
      </c>
      <c r="N24" s="36">
        <f t="shared" si="5"/>
        <v>0</v>
      </c>
      <c r="O24" s="36">
        <f t="shared" si="5"/>
        <v>0</v>
      </c>
      <c r="P24" s="13">
        <f>SUM(P4:P23)</f>
        <v>402</v>
      </c>
      <c r="Q24" s="4" t="str">
        <f t="shared" si="0"/>
        <v>OK</v>
      </c>
      <c r="R24" s="17">
        <f t="shared" ref="R24:AD24" si="6">SUMPRODUCT($G$4:$G$23,R4:R23)</f>
        <v>0</v>
      </c>
      <c r="S24" s="17">
        <f t="shared" si="6"/>
        <v>0</v>
      </c>
      <c r="T24" s="17">
        <f t="shared" si="6"/>
        <v>0</v>
      </c>
      <c r="U24" s="17">
        <f t="shared" si="6"/>
        <v>0</v>
      </c>
      <c r="V24" s="17">
        <f t="shared" si="6"/>
        <v>0</v>
      </c>
      <c r="W24" s="17">
        <f t="shared" si="6"/>
        <v>0</v>
      </c>
      <c r="X24" s="17">
        <f t="shared" si="6"/>
        <v>0</v>
      </c>
      <c r="Y24" s="17">
        <f t="shared" si="6"/>
        <v>0</v>
      </c>
      <c r="Z24" s="17">
        <f t="shared" si="6"/>
        <v>0</v>
      </c>
      <c r="AA24" s="17">
        <f t="shared" si="6"/>
        <v>0</v>
      </c>
      <c r="AB24" s="17">
        <f t="shared" si="6"/>
        <v>0</v>
      </c>
      <c r="AC24" s="17">
        <f t="shared" si="6"/>
        <v>0</v>
      </c>
      <c r="AD24" s="17">
        <f t="shared" si="6"/>
        <v>0</v>
      </c>
      <c r="AE24" s="17">
        <f t="shared" ref="AE24:AI24" si="7">SUMPRODUCT($G$4:$G$23,AE4:AE23)</f>
        <v>0</v>
      </c>
      <c r="AF24" s="17">
        <f t="shared" si="7"/>
        <v>0</v>
      </c>
      <c r="AG24" s="17">
        <f t="shared" si="7"/>
        <v>0</v>
      </c>
      <c r="AH24" s="17">
        <f t="shared" si="7"/>
        <v>0</v>
      </c>
      <c r="AI24" s="17">
        <f t="shared" si="7"/>
        <v>0</v>
      </c>
      <c r="AJ24" s="17">
        <f>SUMPRODUCT($G$4:$G$23,AJ4:AJ23)</f>
        <v>0</v>
      </c>
    </row>
    <row r="25" spans="1:36" ht="15" thickBot="1" x14ac:dyDescent="0.4">
      <c r="D25" s="1"/>
      <c r="H25" s="3">
        <f>SUM(H4:H23)</f>
        <v>402</v>
      </c>
    </row>
    <row r="26" spans="1:36" x14ac:dyDescent="0.35">
      <c r="D26" s="22" t="s">
        <v>15</v>
      </c>
    </row>
    <row r="27" spans="1:36" x14ac:dyDescent="0.35">
      <c r="D27" s="23" t="s">
        <v>50</v>
      </c>
    </row>
    <row r="28" spans="1:36" ht="29.5" thickBot="1" x14ac:dyDescent="0.4">
      <c r="D28" s="24" t="s">
        <v>16</v>
      </c>
    </row>
  </sheetData>
  <autoFilter ref="A3:AJ28" xr:uid="{00000000-0001-0000-0100-000000000000}"/>
  <mergeCells count="37">
    <mergeCell ref="A17:A18"/>
    <mergeCell ref="C17:C18"/>
    <mergeCell ref="A19:A20"/>
    <mergeCell ref="C19:C20"/>
    <mergeCell ref="A21:A22"/>
    <mergeCell ref="C21:C22"/>
    <mergeCell ref="A8:A11"/>
    <mergeCell ref="C8:C11"/>
    <mergeCell ref="A12:A13"/>
    <mergeCell ref="C12:C13"/>
    <mergeCell ref="A15:A16"/>
    <mergeCell ref="C15:C16"/>
    <mergeCell ref="AG1:AG2"/>
    <mergeCell ref="AH1:AH2"/>
    <mergeCell ref="AI1:AI2"/>
    <mergeCell ref="AJ1:AJ2"/>
    <mergeCell ref="A2:Q2"/>
    <mergeCell ref="AD1:AD2"/>
    <mergeCell ref="AE1:AE2"/>
    <mergeCell ref="AF1:AF2"/>
    <mergeCell ref="T1:T2"/>
    <mergeCell ref="A4:A7"/>
    <mergeCell ref="C4:C7"/>
    <mergeCell ref="AA1:AA2"/>
    <mergeCell ref="AB1:AB2"/>
    <mergeCell ref="AC1:AC2"/>
    <mergeCell ref="U1:U2"/>
    <mergeCell ref="V1:V2"/>
    <mergeCell ref="W1:W2"/>
    <mergeCell ref="X1:X2"/>
    <mergeCell ref="Y1:Y2"/>
    <mergeCell ref="Z1:Z2"/>
    <mergeCell ref="A1:C1"/>
    <mergeCell ref="D1:G1"/>
    <mergeCell ref="H1:Q1"/>
    <mergeCell ref="R1:R2"/>
    <mergeCell ref="S1:S2"/>
  </mergeCells>
  <conditionalFormatting sqref="Q3">
    <cfRule type="cellIs" dxfId="14" priority="3" operator="equal">
      <formula>"ATENÇÃO"</formula>
    </cfRule>
  </conditionalFormatting>
  <conditionalFormatting sqref="R4:AJ23">
    <cfRule type="cellIs" dxfId="13" priority="4" operator="greaterThan">
      <formula>0</formula>
    </cfRule>
    <cfRule type="cellIs" dxfId="12" priority="5" stopIfTrue="1" operator="greaterThan">
      <formula>0</formula>
    </cfRule>
    <cfRule type="cellIs" dxfId="11" priority="6" stopIfTrue="1" operator="greaterThan">
      <formula>0</formula>
    </cfRule>
    <cfRule type="cellIs" dxfId="10" priority="7" stopIfTrue="1" operator="greaterThan">
      <formula>0</formula>
    </cfRule>
  </conditionalFormatting>
  <conditionalFormatting sqref="P4:P23">
    <cfRule type="cellIs" dxfId="9" priority="2" operator="lessThan">
      <formula>0</formula>
    </cfRule>
  </conditionalFormatting>
  <conditionalFormatting sqref="Q4:Q23">
    <cfRule type="containsText" dxfId="8" priority="1" operator="containsText" text="ATENÇÃO">
      <formula>NOT(ISERROR(SEARCH("ATENÇÃO",Q4)))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E1E3-2510-4C3D-8BF0-24971BC46507}">
  <dimension ref="A1:AJ28"/>
  <sheetViews>
    <sheetView zoomScale="50" zoomScaleNormal="50" workbookViewId="0">
      <selection activeCell="G27" sqref="G27"/>
    </sheetView>
  </sheetViews>
  <sheetFormatPr defaultColWidth="9.7265625" defaultRowHeight="14.5" x14ac:dyDescent="0.35"/>
  <cols>
    <col min="1" max="1" width="5.81640625" style="16" customWidth="1"/>
    <col min="2" max="2" width="5.54296875" style="16" bestFit="1" customWidth="1"/>
    <col min="3" max="3" width="20.1796875" style="12" customWidth="1"/>
    <col min="4" max="4" width="24.7265625" style="16" customWidth="1"/>
    <col min="5" max="5" width="12.453125" style="16" customWidth="1"/>
    <col min="6" max="6" width="12.54296875" style="16" customWidth="1"/>
    <col min="7" max="7" width="15.54296875" style="15" customWidth="1"/>
    <col min="8" max="15" width="11.1796875" style="3" customWidth="1"/>
    <col min="16" max="16" width="11.1796875" style="13" customWidth="1"/>
    <col min="17" max="17" width="11.1796875" style="4" customWidth="1"/>
    <col min="18" max="18" width="14.54296875" style="5" customWidth="1"/>
    <col min="19" max="20" width="13.81640625" style="5" customWidth="1"/>
    <col min="21" max="21" width="14.26953125" style="5" customWidth="1"/>
    <col min="22" max="22" width="14" style="5" customWidth="1"/>
    <col min="23" max="36" width="12" style="5" customWidth="1"/>
    <col min="37" max="16384" width="9.7265625" style="1"/>
  </cols>
  <sheetData>
    <row r="1" spans="1:36" ht="43.5" customHeight="1" x14ac:dyDescent="0.35">
      <c r="A1" s="132" t="s">
        <v>48</v>
      </c>
      <c r="B1" s="132"/>
      <c r="C1" s="132"/>
      <c r="D1" s="131" t="s">
        <v>49</v>
      </c>
      <c r="E1" s="131"/>
      <c r="F1" s="131"/>
      <c r="G1" s="131"/>
      <c r="H1" s="132" t="s">
        <v>76</v>
      </c>
      <c r="I1" s="132"/>
      <c r="J1" s="132"/>
      <c r="K1" s="132"/>
      <c r="L1" s="132"/>
      <c r="M1" s="132"/>
      <c r="N1" s="132"/>
      <c r="O1" s="132"/>
      <c r="P1" s="132"/>
      <c r="Q1" s="132"/>
      <c r="R1" s="129" t="s">
        <v>35</v>
      </c>
      <c r="S1" s="129" t="s">
        <v>35</v>
      </c>
      <c r="T1" s="129" t="s">
        <v>35</v>
      </c>
      <c r="U1" s="129" t="s">
        <v>35</v>
      </c>
      <c r="V1" s="129" t="s">
        <v>35</v>
      </c>
      <c r="W1" s="129" t="s">
        <v>35</v>
      </c>
      <c r="X1" s="129" t="s">
        <v>35</v>
      </c>
      <c r="Y1" s="129" t="s">
        <v>35</v>
      </c>
      <c r="Z1" s="129" t="s">
        <v>35</v>
      </c>
      <c r="AA1" s="129" t="s">
        <v>35</v>
      </c>
      <c r="AB1" s="129" t="s">
        <v>35</v>
      </c>
      <c r="AC1" s="129" t="s">
        <v>35</v>
      </c>
      <c r="AD1" s="129" t="s">
        <v>35</v>
      </c>
      <c r="AE1" s="129" t="s">
        <v>35</v>
      </c>
      <c r="AF1" s="129" t="s">
        <v>35</v>
      </c>
      <c r="AG1" s="129" t="s">
        <v>35</v>
      </c>
      <c r="AH1" s="129" t="s">
        <v>35</v>
      </c>
      <c r="AI1" s="129" t="s">
        <v>35</v>
      </c>
      <c r="AJ1" s="129" t="s">
        <v>35</v>
      </c>
    </row>
    <row r="2" spans="1:36" ht="26.5" customHeight="1" x14ac:dyDescent="0.35">
      <c r="A2" s="132" t="s">
        <v>83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</row>
    <row r="3" spans="1:36" s="2" customFormat="1" ht="37.5" customHeight="1" x14ac:dyDescent="0.25">
      <c r="A3" s="25" t="s">
        <v>13</v>
      </c>
      <c r="B3" s="25" t="s">
        <v>8</v>
      </c>
      <c r="C3" s="25" t="s">
        <v>9</v>
      </c>
      <c r="D3" s="25" t="s">
        <v>14</v>
      </c>
      <c r="E3" s="25" t="s">
        <v>3</v>
      </c>
      <c r="F3" s="25" t="s">
        <v>10</v>
      </c>
      <c r="G3" s="44" t="s">
        <v>17</v>
      </c>
      <c r="H3" s="29" t="s">
        <v>27</v>
      </c>
      <c r="I3" s="29" t="s">
        <v>28</v>
      </c>
      <c r="J3" s="29" t="s">
        <v>29</v>
      </c>
      <c r="K3" s="29" t="s">
        <v>30</v>
      </c>
      <c r="L3" s="29" t="s">
        <v>31</v>
      </c>
      <c r="M3" s="29" t="s">
        <v>32</v>
      </c>
      <c r="N3" s="29" t="s">
        <v>33</v>
      </c>
      <c r="O3" s="29" t="s">
        <v>34</v>
      </c>
      <c r="P3" s="30" t="s">
        <v>0</v>
      </c>
      <c r="Q3" s="31" t="s">
        <v>2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  <c r="AB3" s="19" t="s">
        <v>1</v>
      </c>
      <c r="AC3" s="19" t="s">
        <v>1</v>
      </c>
      <c r="AD3" s="19" t="s">
        <v>1</v>
      </c>
      <c r="AE3" s="19" t="s">
        <v>1</v>
      </c>
      <c r="AF3" s="19" t="s">
        <v>1</v>
      </c>
      <c r="AG3" s="19" t="s">
        <v>1</v>
      </c>
      <c r="AH3" s="19" t="s">
        <v>1</v>
      </c>
      <c r="AI3" s="19" t="s">
        <v>1</v>
      </c>
      <c r="AJ3" s="19" t="s">
        <v>1</v>
      </c>
    </row>
    <row r="4" spans="1:36" ht="28.5" customHeight="1" x14ac:dyDescent="0.35">
      <c r="A4" s="137">
        <v>1</v>
      </c>
      <c r="B4" s="41">
        <v>1</v>
      </c>
      <c r="C4" s="134" t="s">
        <v>72</v>
      </c>
      <c r="D4" s="45" t="s">
        <v>51</v>
      </c>
      <c r="E4" s="8" t="s">
        <v>71</v>
      </c>
      <c r="F4" s="8" t="s">
        <v>7</v>
      </c>
      <c r="G4" s="42">
        <v>871.75</v>
      </c>
      <c r="H4" s="20">
        <v>2</v>
      </c>
      <c r="I4" s="32">
        <f>IF(SUM(R4:AN4)&gt;H4+K4,H4,SUM(R4:AN4))</f>
        <v>0</v>
      </c>
      <c r="J4" s="33">
        <f>SUM(R4:AN4)</f>
        <v>0</v>
      </c>
      <c r="K4" s="35"/>
      <c r="L4" s="34">
        <f>ROUND(IF(H4*0.25-0.5&lt;0,0,H4*0.25-0.5),0)-M4-O4</f>
        <v>0</v>
      </c>
      <c r="M4" s="35"/>
      <c r="N4" s="35"/>
      <c r="O4" s="35"/>
      <c r="P4" s="47">
        <f>H4-(SUM(R4:AJ4))+K4</f>
        <v>2</v>
      </c>
      <c r="Q4" s="21" t="str">
        <f t="shared" ref="Q4:Q24" si="0">IF(P4&lt;0,"ATENÇÃO","OK")</f>
        <v>OK</v>
      </c>
      <c r="R4" s="40"/>
      <c r="S4" s="40"/>
      <c r="T4" s="18"/>
      <c r="U4" s="40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</row>
    <row r="5" spans="1:36" ht="28.5" customHeight="1" x14ac:dyDescent="0.35">
      <c r="A5" s="139"/>
      <c r="B5" s="41">
        <v>2</v>
      </c>
      <c r="C5" s="135"/>
      <c r="D5" s="45" t="s">
        <v>52</v>
      </c>
      <c r="E5" s="8" t="s">
        <v>71</v>
      </c>
      <c r="F5" s="8" t="s">
        <v>7</v>
      </c>
      <c r="G5" s="42">
        <v>973.04</v>
      </c>
      <c r="H5" s="20">
        <v>2</v>
      </c>
      <c r="I5" s="32">
        <f t="shared" ref="I5:I23" si="1">IF(SUM(R5:AN5)&gt;H5+K5,H5,SUM(R5:AN5))</f>
        <v>0</v>
      </c>
      <c r="J5" s="33">
        <f t="shared" ref="J5:J23" si="2">SUM(R5:AN5)</f>
        <v>0</v>
      </c>
      <c r="K5" s="35"/>
      <c r="L5" s="34">
        <f t="shared" ref="L5:L23" si="3">ROUND(IF(H5*0.25-0.5&lt;0,0,H5*0.25-0.5),0)-M5-O5</f>
        <v>0</v>
      </c>
      <c r="M5" s="35"/>
      <c r="N5" s="35"/>
      <c r="O5" s="35"/>
      <c r="P5" s="47">
        <f t="shared" ref="P5:P23" si="4">H5-(SUM(R5:AJ5))+K5</f>
        <v>2</v>
      </c>
      <c r="Q5" s="21" t="str">
        <f t="shared" si="0"/>
        <v>OK</v>
      </c>
      <c r="R5" s="40"/>
      <c r="S5" s="40"/>
      <c r="T5" s="18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28.5" customHeight="1" x14ac:dyDescent="0.35">
      <c r="A6" s="139"/>
      <c r="B6" s="41">
        <v>3</v>
      </c>
      <c r="C6" s="135"/>
      <c r="D6" s="45" t="s">
        <v>53</v>
      </c>
      <c r="E6" s="8" t="s">
        <v>71</v>
      </c>
      <c r="F6" s="8" t="s">
        <v>7</v>
      </c>
      <c r="G6" s="42">
        <v>2096.83</v>
      </c>
      <c r="H6" s="20">
        <v>2</v>
      </c>
      <c r="I6" s="32">
        <f t="shared" si="1"/>
        <v>0</v>
      </c>
      <c r="J6" s="33">
        <f t="shared" si="2"/>
        <v>0</v>
      </c>
      <c r="K6" s="35"/>
      <c r="L6" s="34">
        <f t="shared" si="3"/>
        <v>0</v>
      </c>
      <c r="M6" s="35"/>
      <c r="N6" s="35"/>
      <c r="O6" s="35"/>
      <c r="P6" s="47">
        <f t="shared" si="4"/>
        <v>2</v>
      </c>
      <c r="Q6" s="21" t="str">
        <f t="shared" si="0"/>
        <v>OK</v>
      </c>
      <c r="R6" s="40"/>
      <c r="S6" s="40"/>
      <c r="T6" s="39"/>
      <c r="U6" s="40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28.5" customHeight="1" x14ac:dyDescent="0.35">
      <c r="A7" s="138"/>
      <c r="B7" s="41">
        <v>4</v>
      </c>
      <c r="C7" s="136"/>
      <c r="D7" s="45" t="s">
        <v>54</v>
      </c>
      <c r="E7" s="8" t="s">
        <v>71</v>
      </c>
      <c r="F7" s="8" t="s">
        <v>7</v>
      </c>
      <c r="G7" s="42">
        <v>2011.74</v>
      </c>
      <c r="H7" s="20">
        <v>2</v>
      </c>
      <c r="I7" s="32">
        <f t="shared" si="1"/>
        <v>0</v>
      </c>
      <c r="J7" s="33">
        <f t="shared" si="2"/>
        <v>0</v>
      </c>
      <c r="K7" s="35"/>
      <c r="L7" s="34">
        <f t="shared" si="3"/>
        <v>0</v>
      </c>
      <c r="M7" s="35"/>
      <c r="N7" s="35"/>
      <c r="O7" s="35"/>
      <c r="P7" s="47">
        <f t="shared" si="4"/>
        <v>2</v>
      </c>
      <c r="Q7" s="21" t="str">
        <f t="shared" si="0"/>
        <v>OK</v>
      </c>
      <c r="R7" s="40"/>
      <c r="S7" s="40"/>
      <c r="T7" s="39"/>
      <c r="U7" s="40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</row>
    <row r="8" spans="1:36" ht="28.5" customHeight="1" x14ac:dyDescent="0.35">
      <c r="A8" s="137">
        <v>2</v>
      </c>
      <c r="B8" s="41">
        <v>5</v>
      </c>
      <c r="C8" s="134" t="s">
        <v>72</v>
      </c>
      <c r="D8" s="45" t="s">
        <v>55</v>
      </c>
      <c r="E8" s="8" t="s">
        <v>71</v>
      </c>
      <c r="F8" s="8" t="s">
        <v>7</v>
      </c>
      <c r="G8" s="42">
        <v>931.72</v>
      </c>
      <c r="H8" s="20">
        <v>0</v>
      </c>
      <c r="I8" s="32">
        <f t="shared" si="1"/>
        <v>0</v>
      </c>
      <c r="J8" s="33">
        <f t="shared" si="2"/>
        <v>0</v>
      </c>
      <c r="K8" s="35"/>
      <c r="L8" s="34">
        <f t="shared" si="3"/>
        <v>0</v>
      </c>
      <c r="M8" s="35"/>
      <c r="N8" s="35"/>
      <c r="O8" s="35"/>
      <c r="P8" s="47">
        <f t="shared" si="4"/>
        <v>0</v>
      </c>
      <c r="Q8" s="21" t="str">
        <f t="shared" si="0"/>
        <v>OK</v>
      </c>
      <c r="R8" s="40"/>
      <c r="S8" s="40"/>
      <c r="T8" s="39"/>
      <c r="U8" s="40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</row>
    <row r="9" spans="1:36" ht="28.5" customHeight="1" x14ac:dyDescent="0.35">
      <c r="A9" s="139"/>
      <c r="B9" s="41">
        <v>6</v>
      </c>
      <c r="C9" s="135"/>
      <c r="D9" s="45" t="s">
        <v>56</v>
      </c>
      <c r="E9" s="8" t="s">
        <v>71</v>
      </c>
      <c r="F9" s="8" t="s">
        <v>7</v>
      </c>
      <c r="G9" s="42">
        <v>973.05</v>
      </c>
      <c r="H9" s="20">
        <v>0</v>
      </c>
      <c r="I9" s="32">
        <f t="shared" si="1"/>
        <v>0</v>
      </c>
      <c r="J9" s="33">
        <f t="shared" si="2"/>
        <v>0</v>
      </c>
      <c r="K9" s="35"/>
      <c r="L9" s="34">
        <f t="shared" si="3"/>
        <v>0</v>
      </c>
      <c r="M9" s="35"/>
      <c r="N9" s="35"/>
      <c r="O9" s="35"/>
      <c r="P9" s="47">
        <f t="shared" si="4"/>
        <v>0</v>
      </c>
      <c r="Q9" s="21" t="str">
        <f t="shared" si="0"/>
        <v>OK</v>
      </c>
      <c r="R9" s="40"/>
      <c r="S9" s="40"/>
      <c r="T9" s="39"/>
      <c r="U9" s="40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</row>
    <row r="10" spans="1:36" ht="28.5" customHeight="1" x14ac:dyDescent="0.35">
      <c r="A10" s="139"/>
      <c r="B10" s="41">
        <v>7</v>
      </c>
      <c r="C10" s="135"/>
      <c r="D10" s="45" t="s">
        <v>57</v>
      </c>
      <c r="E10" s="8" t="s">
        <v>71</v>
      </c>
      <c r="F10" s="8" t="s">
        <v>7</v>
      </c>
      <c r="G10" s="42">
        <v>2013.95</v>
      </c>
      <c r="H10" s="20">
        <v>0</v>
      </c>
      <c r="I10" s="32">
        <f t="shared" si="1"/>
        <v>0</v>
      </c>
      <c r="J10" s="33">
        <f t="shared" si="2"/>
        <v>0</v>
      </c>
      <c r="K10" s="35"/>
      <c r="L10" s="34">
        <f t="shared" si="3"/>
        <v>0</v>
      </c>
      <c r="M10" s="35"/>
      <c r="N10" s="35"/>
      <c r="O10" s="35"/>
      <c r="P10" s="47">
        <f t="shared" si="4"/>
        <v>0</v>
      </c>
      <c r="Q10" s="21" t="str">
        <f t="shared" si="0"/>
        <v>OK</v>
      </c>
      <c r="R10" s="40"/>
      <c r="S10" s="40"/>
      <c r="T10" s="39"/>
      <c r="U10" s="40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</row>
    <row r="11" spans="1:36" ht="28.5" customHeight="1" x14ac:dyDescent="0.35">
      <c r="A11" s="138"/>
      <c r="B11" s="41">
        <v>8</v>
      </c>
      <c r="C11" s="136"/>
      <c r="D11" s="45" t="s">
        <v>58</v>
      </c>
      <c r="E11" s="8" t="s">
        <v>71</v>
      </c>
      <c r="F11" s="8" t="s">
        <v>7</v>
      </c>
      <c r="G11" s="42">
        <v>2004.8</v>
      </c>
      <c r="H11" s="20">
        <v>0</v>
      </c>
      <c r="I11" s="32">
        <f t="shared" si="1"/>
        <v>0</v>
      </c>
      <c r="J11" s="33">
        <f t="shared" si="2"/>
        <v>0</v>
      </c>
      <c r="K11" s="35"/>
      <c r="L11" s="34">
        <f t="shared" si="3"/>
        <v>0</v>
      </c>
      <c r="M11" s="35"/>
      <c r="N11" s="35"/>
      <c r="O11" s="35"/>
      <c r="P11" s="47">
        <f t="shared" si="4"/>
        <v>0</v>
      </c>
      <c r="Q11" s="21" t="str">
        <f t="shared" si="0"/>
        <v>OK</v>
      </c>
      <c r="R11" s="40"/>
      <c r="S11" s="40"/>
      <c r="T11" s="39"/>
      <c r="U11" s="40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</row>
    <row r="12" spans="1:36" ht="28.5" customHeight="1" x14ac:dyDescent="0.35">
      <c r="A12" s="137">
        <v>3</v>
      </c>
      <c r="B12" s="41">
        <v>9</v>
      </c>
      <c r="C12" s="134" t="s">
        <v>73</v>
      </c>
      <c r="D12" s="45" t="s">
        <v>59</v>
      </c>
      <c r="E12" s="8" t="s">
        <v>11</v>
      </c>
      <c r="F12" s="8" t="s">
        <v>7</v>
      </c>
      <c r="G12" s="42">
        <v>605</v>
      </c>
      <c r="H12" s="20">
        <v>0</v>
      </c>
      <c r="I12" s="32">
        <f t="shared" si="1"/>
        <v>0</v>
      </c>
      <c r="J12" s="33">
        <f t="shared" si="2"/>
        <v>0</v>
      </c>
      <c r="K12" s="35"/>
      <c r="L12" s="34">
        <f t="shared" si="3"/>
        <v>0</v>
      </c>
      <c r="M12" s="35"/>
      <c r="N12" s="35"/>
      <c r="O12" s="35"/>
      <c r="P12" s="47">
        <f t="shared" si="4"/>
        <v>0</v>
      </c>
      <c r="Q12" s="21" t="str">
        <f t="shared" si="0"/>
        <v>OK</v>
      </c>
      <c r="R12" s="40"/>
      <c r="S12" s="40"/>
      <c r="T12" s="39"/>
      <c r="U12" s="40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</row>
    <row r="13" spans="1:36" ht="28.5" customHeight="1" x14ac:dyDescent="0.35">
      <c r="A13" s="138"/>
      <c r="B13" s="41">
        <v>10</v>
      </c>
      <c r="C13" s="136"/>
      <c r="D13" s="45" t="s">
        <v>60</v>
      </c>
      <c r="E13" s="8" t="s">
        <v>18</v>
      </c>
      <c r="F13" s="8" t="s">
        <v>7</v>
      </c>
      <c r="G13" s="42">
        <v>3.03</v>
      </c>
      <c r="H13" s="20">
        <v>0</v>
      </c>
      <c r="I13" s="32">
        <f t="shared" si="1"/>
        <v>0</v>
      </c>
      <c r="J13" s="33">
        <f t="shared" si="2"/>
        <v>0</v>
      </c>
      <c r="K13" s="35"/>
      <c r="L13" s="34">
        <f t="shared" si="3"/>
        <v>0</v>
      </c>
      <c r="M13" s="35"/>
      <c r="N13" s="35"/>
      <c r="O13" s="35"/>
      <c r="P13" s="47">
        <f t="shared" si="4"/>
        <v>0</v>
      </c>
      <c r="Q13" s="21" t="str">
        <f t="shared" si="0"/>
        <v>OK</v>
      </c>
      <c r="R13" s="40"/>
      <c r="S13" s="40"/>
      <c r="T13" s="39"/>
      <c r="U13" s="40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</row>
    <row r="14" spans="1:36" ht="28.5" customHeight="1" x14ac:dyDescent="0.35">
      <c r="A14" s="41">
        <v>4</v>
      </c>
      <c r="B14" s="41">
        <v>11</v>
      </c>
      <c r="C14" s="43" t="s">
        <v>74</v>
      </c>
      <c r="D14" s="45" t="s">
        <v>61</v>
      </c>
      <c r="E14" s="8" t="s">
        <v>19</v>
      </c>
      <c r="F14" s="8" t="s">
        <v>7</v>
      </c>
      <c r="G14" s="42">
        <v>107.72</v>
      </c>
      <c r="H14" s="20">
        <v>0</v>
      </c>
      <c r="I14" s="32">
        <f t="shared" si="1"/>
        <v>0</v>
      </c>
      <c r="J14" s="33">
        <f t="shared" si="2"/>
        <v>0</v>
      </c>
      <c r="K14" s="35"/>
      <c r="L14" s="34">
        <f t="shared" si="3"/>
        <v>0</v>
      </c>
      <c r="M14" s="35"/>
      <c r="N14" s="35"/>
      <c r="O14" s="35"/>
      <c r="P14" s="47">
        <f t="shared" si="4"/>
        <v>0</v>
      </c>
      <c r="Q14" s="21" t="str">
        <f t="shared" si="0"/>
        <v>OK</v>
      </c>
      <c r="R14" s="40"/>
      <c r="S14" s="40"/>
      <c r="T14" s="39"/>
      <c r="U14" s="40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</row>
    <row r="15" spans="1:36" ht="28.5" customHeight="1" x14ac:dyDescent="0.35">
      <c r="A15" s="133">
        <v>5</v>
      </c>
      <c r="B15" s="41">
        <v>12</v>
      </c>
      <c r="C15" s="134" t="s">
        <v>75</v>
      </c>
      <c r="D15" s="45" t="s">
        <v>62</v>
      </c>
      <c r="E15" s="8" t="s">
        <v>11</v>
      </c>
      <c r="F15" s="8" t="s">
        <v>7</v>
      </c>
      <c r="G15" s="42">
        <v>750</v>
      </c>
      <c r="H15" s="20">
        <v>0</v>
      </c>
      <c r="I15" s="32">
        <f t="shared" si="1"/>
        <v>0</v>
      </c>
      <c r="J15" s="33">
        <f t="shared" si="2"/>
        <v>0</v>
      </c>
      <c r="K15" s="35"/>
      <c r="L15" s="34">
        <f t="shared" si="3"/>
        <v>0</v>
      </c>
      <c r="M15" s="35"/>
      <c r="N15" s="35"/>
      <c r="O15" s="35"/>
      <c r="P15" s="47">
        <f t="shared" si="4"/>
        <v>0</v>
      </c>
      <c r="Q15" s="21" t="str">
        <f t="shared" si="0"/>
        <v>OK</v>
      </c>
      <c r="R15" s="40"/>
      <c r="S15" s="40"/>
      <c r="T15" s="39"/>
      <c r="U15" s="40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</row>
    <row r="16" spans="1:36" ht="28.5" customHeight="1" x14ac:dyDescent="0.35">
      <c r="A16" s="133"/>
      <c r="B16" s="41">
        <v>13</v>
      </c>
      <c r="C16" s="136"/>
      <c r="D16" s="46" t="s">
        <v>63</v>
      </c>
      <c r="E16" s="8" t="s">
        <v>6</v>
      </c>
      <c r="F16" s="8" t="s">
        <v>7</v>
      </c>
      <c r="G16" s="42">
        <v>2.99</v>
      </c>
      <c r="H16" s="20">
        <v>0</v>
      </c>
      <c r="I16" s="32">
        <f t="shared" si="1"/>
        <v>0</v>
      </c>
      <c r="J16" s="33">
        <f t="shared" si="2"/>
        <v>0</v>
      </c>
      <c r="K16" s="35"/>
      <c r="L16" s="34">
        <f t="shared" si="3"/>
        <v>0</v>
      </c>
      <c r="M16" s="35"/>
      <c r="N16" s="35"/>
      <c r="O16" s="35"/>
      <c r="P16" s="47">
        <f t="shared" si="4"/>
        <v>0</v>
      </c>
      <c r="Q16" s="21" t="str">
        <f t="shared" si="0"/>
        <v>OK</v>
      </c>
      <c r="R16" s="40"/>
      <c r="S16" s="40"/>
      <c r="T16" s="39"/>
      <c r="U16" s="40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</row>
    <row r="17" spans="1:36" ht="28.5" customHeight="1" x14ac:dyDescent="0.35">
      <c r="A17" s="133">
        <v>6</v>
      </c>
      <c r="B17" s="41">
        <v>14</v>
      </c>
      <c r="C17" s="134" t="s">
        <v>75</v>
      </c>
      <c r="D17" s="45" t="s">
        <v>64</v>
      </c>
      <c r="E17" s="8" t="s">
        <v>11</v>
      </c>
      <c r="F17" s="8" t="s">
        <v>7</v>
      </c>
      <c r="G17" s="42">
        <v>458.33</v>
      </c>
      <c r="H17" s="20">
        <v>0</v>
      </c>
      <c r="I17" s="32">
        <f t="shared" si="1"/>
        <v>0</v>
      </c>
      <c r="J17" s="33">
        <f t="shared" si="2"/>
        <v>0</v>
      </c>
      <c r="K17" s="35"/>
      <c r="L17" s="34">
        <f t="shared" si="3"/>
        <v>0</v>
      </c>
      <c r="M17" s="35"/>
      <c r="N17" s="35"/>
      <c r="O17" s="35"/>
      <c r="P17" s="47">
        <f t="shared" si="4"/>
        <v>0</v>
      </c>
      <c r="Q17" s="21" t="str">
        <f t="shared" si="0"/>
        <v>OK</v>
      </c>
      <c r="R17" s="40"/>
      <c r="S17" s="40"/>
      <c r="T17" s="39"/>
      <c r="U17" s="40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1:36" ht="28.5" customHeight="1" x14ac:dyDescent="0.35">
      <c r="A18" s="133"/>
      <c r="B18" s="41">
        <v>15</v>
      </c>
      <c r="C18" s="136"/>
      <c r="D18" s="46" t="s">
        <v>65</v>
      </c>
      <c r="E18" s="8" t="s">
        <v>6</v>
      </c>
      <c r="F18" s="8" t="s">
        <v>7</v>
      </c>
      <c r="G18" s="42">
        <v>1</v>
      </c>
      <c r="H18" s="20">
        <v>0</v>
      </c>
      <c r="I18" s="32">
        <f t="shared" si="1"/>
        <v>0</v>
      </c>
      <c r="J18" s="33">
        <f t="shared" si="2"/>
        <v>0</v>
      </c>
      <c r="K18" s="35"/>
      <c r="L18" s="34">
        <f t="shared" si="3"/>
        <v>0</v>
      </c>
      <c r="M18" s="35"/>
      <c r="N18" s="35"/>
      <c r="O18" s="35"/>
      <c r="P18" s="47">
        <f t="shared" si="4"/>
        <v>0</v>
      </c>
      <c r="Q18" s="21" t="str">
        <f t="shared" si="0"/>
        <v>OK</v>
      </c>
      <c r="R18" s="40"/>
      <c r="S18" s="40"/>
      <c r="T18" s="39"/>
      <c r="U18" s="40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1:36" ht="28.5" customHeight="1" x14ac:dyDescent="0.35">
      <c r="A19" s="133">
        <v>7</v>
      </c>
      <c r="B19" s="41">
        <v>16</v>
      </c>
      <c r="C19" s="134" t="s">
        <v>73</v>
      </c>
      <c r="D19" s="45" t="s">
        <v>66</v>
      </c>
      <c r="E19" s="8" t="s">
        <v>11</v>
      </c>
      <c r="F19" s="8" t="s">
        <v>7</v>
      </c>
      <c r="G19" s="42">
        <v>213.24</v>
      </c>
      <c r="H19" s="20">
        <v>0</v>
      </c>
      <c r="I19" s="32">
        <f t="shared" si="1"/>
        <v>0</v>
      </c>
      <c r="J19" s="33">
        <f t="shared" si="2"/>
        <v>0</v>
      </c>
      <c r="K19" s="35"/>
      <c r="L19" s="34">
        <f t="shared" si="3"/>
        <v>0</v>
      </c>
      <c r="M19" s="35"/>
      <c r="N19" s="35"/>
      <c r="O19" s="35"/>
      <c r="P19" s="47">
        <f t="shared" si="4"/>
        <v>0</v>
      </c>
      <c r="Q19" s="21" t="str">
        <f t="shared" si="0"/>
        <v>OK</v>
      </c>
      <c r="R19" s="40"/>
      <c r="S19" s="40"/>
      <c r="T19" s="39"/>
      <c r="U19" s="40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</row>
    <row r="20" spans="1:36" ht="28.5" customHeight="1" x14ac:dyDescent="0.35">
      <c r="A20" s="133"/>
      <c r="B20" s="41">
        <v>17</v>
      </c>
      <c r="C20" s="136"/>
      <c r="D20" s="46" t="s">
        <v>67</v>
      </c>
      <c r="E20" s="8" t="s">
        <v>12</v>
      </c>
      <c r="F20" s="8" t="s">
        <v>7</v>
      </c>
      <c r="G20" s="42">
        <v>0.84</v>
      </c>
      <c r="H20" s="20">
        <v>0</v>
      </c>
      <c r="I20" s="32">
        <f t="shared" si="1"/>
        <v>0</v>
      </c>
      <c r="J20" s="33">
        <f t="shared" si="2"/>
        <v>0</v>
      </c>
      <c r="K20" s="35"/>
      <c r="L20" s="34">
        <f t="shared" si="3"/>
        <v>0</v>
      </c>
      <c r="M20" s="35"/>
      <c r="N20" s="35"/>
      <c r="O20" s="35"/>
      <c r="P20" s="47">
        <f t="shared" si="4"/>
        <v>0</v>
      </c>
      <c r="Q20" s="21" t="str">
        <f t="shared" si="0"/>
        <v>OK</v>
      </c>
      <c r="R20" s="40"/>
      <c r="S20" s="40"/>
      <c r="T20" s="39"/>
      <c r="U20" s="40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</row>
    <row r="21" spans="1:36" ht="28.5" customHeight="1" x14ac:dyDescent="0.35">
      <c r="A21" s="133">
        <v>8</v>
      </c>
      <c r="B21" s="41">
        <v>18</v>
      </c>
      <c r="C21" s="134" t="s">
        <v>73</v>
      </c>
      <c r="D21" s="45" t="s">
        <v>68</v>
      </c>
      <c r="E21" s="8" t="s">
        <v>11</v>
      </c>
      <c r="F21" s="8" t="s">
        <v>7</v>
      </c>
      <c r="G21" s="42">
        <v>151.12</v>
      </c>
      <c r="H21" s="20">
        <v>0</v>
      </c>
      <c r="I21" s="32">
        <f t="shared" si="1"/>
        <v>0</v>
      </c>
      <c r="J21" s="33">
        <f t="shared" si="2"/>
        <v>0</v>
      </c>
      <c r="K21" s="35"/>
      <c r="L21" s="34">
        <f t="shared" si="3"/>
        <v>0</v>
      </c>
      <c r="M21" s="35"/>
      <c r="N21" s="35"/>
      <c r="O21" s="35"/>
      <c r="P21" s="47">
        <f t="shared" si="4"/>
        <v>0</v>
      </c>
      <c r="Q21" s="21" t="str">
        <f t="shared" si="0"/>
        <v>OK</v>
      </c>
      <c r="R21" s="40"/>
      <c r="S21" s="40"/>
      <c r="T21" s="39"/>
      <c r="U21" s="40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</row>
    <row r="22" spans="1:36" ht="28.5" customHeight="1" x14ac:dyDescent="0.35">
      <c r="A22" s="133"/>
      <c r="B22" s="41">
        <v>19</v>
      </c>
      <c r="C22" s="136"/>
      <c r="D22" s="46" t="s">
        <v>69</v>
      </c>
      <c r="E22" s="8" t="s">
        <v>12</v>
      </c>
      <c r="F22" s="8" t="s">
        <v>7</v>
      </c>
      <c r="G22" s="42">
        <v>0.59</v>
      </c>
      <c r="H22" s="20">
        <v>0</v>
      </c>
      <c r="I22" s="32">
        <f t="shared" si="1"/>
        <v>0</v>
      </c>
      <c r="J22" s="33">
        <f t="shared" si="2"/>
        <v>0</v>
      </c>
      <c r="K22" s="35"/>
      <c r="L22" s="34">
        <f t="shared" si="3"/>
        <v>0</v>
      </c>
      <c r="M22" s="35"/>
      <c r="N22" s="35"/>
      <c r="O22" s="35"/>
      <c r="P22" s="47">
        <f t="shared" si="4"/>
        <v>0</v>
      </c>
      <c r="Q22" s="21" t="str">
        <f t="shared" si="0"/>
        <v>OK</v>
      </c>
      <c r="R22" s="40"/>
      <c r="S22" s="40"/>
      <c r="T22" s="39"/>
      <c r="U22" s="40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</row>
    <row r="23" spans="1:36" ht="28.5" customHeight="1" x14ac:dyDescent="0.35">
      <c r="A23" s="41">
        <v>9</v>
      </c>
      <c r="B23" s="41">
        <v>20</v>
      </c>
      <c r="C23" s="43" t="s">
        <v>73</v>
      </c>
      <c r="D23" s="46" t="s">
        <v>70</v>
      </c>
      <c r="E23" s="8" t="s">
        <v>11</v>
      </c>
      <c r="F23" s="8" t="s">
        <v>7</v>
      </c>
      <c r="G23" s="42">
        <v>195</v>
      </c>
      <c r="H23" s="20">
        <v>0</v>
      </c>
      <c r="I23" s="32">
        <f t="shared" si="1"/>
        <v>0</v>
      </c>
      <c r="J23" s="33">
        <f t="shared" si="2"/>
        <v>0</v>
      </c>
      <c r="K23" s="35"/>
      <c r="L23" s="34">
        <f t="shared" si="3"/>
        <v>0</v>
      </c>
      <c r="M23" s="35"/>
      <c r="N23" s="35"/>
      <c r="O23" s="35"/>
      <c r="P23" s="47">
        <f t="shared" si="4"/>
        <v>0</v>
      </c>
      <c r="Q23" s="21" t="str">
        <f t="shared" si="0"/>
        <v>OK</v>
      </c>
      <c r="R23" s="40"/>
      <c r="S23" s="40"/>
      <c r="T23" s="39"/>
      <c r="U23" s="40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</row>
    <row r="24" spans="1:36" x14ac:dyDescent="0.35">
      <c r="D24" s="2"/>
      <c r="H24" s="36">
        <f t="shared" ref="H24:O24" si="5">SUMPRODUCT($G$4:$G$23,H4:H23)</f>
        <v>11906.72</v>
      </c>
      <c r="I24" s="36">
        <f t="shared" si="5"/>
        <v>0</v>
      </c>
      <c r="J24" s="36">
        <f t="shared" si="5"/>
        <v>0</v>
      </c>
      <c r="K24" s="36">
        <f t="shared" si="5"/>
        <v>0</v>
      </c>
      <c r="L24" s="36">
        <f t="shared" si="5"/>
        <v>0</v>
      </c>
      <c r="M24" s="36">
        <f t="shared" si="5"/>
        <v>0</v>
      </c>
      <c r="N24" s="36">
        <f t="shared" si="5"/>
        <v>0</v>
      </c>
      <c r="O24" s="36">
        <f t="shared" si="5"/>
        <v>0</v>
      </c>
      <c r="P24" s="13">
        <f>SUM(P4:P23)</f>
        <v>8</v>
      </c>
      <c r="Q24" s="4" t="str">
        <f t="shared" si="0"/>
        <v>OK</v>
      </c>
      <c r="R24" s="17">
        <f t="shared" ref="R24:AD24" si="6">SUMPRODUCT($G$4:$G$23,R4:R23)</f>
        <v>0</v>
      </c>
      <c r="S24" s="17">
        <f t="shared" si="6"/>
        <v>0</v>
      </c>
      <c r="T24" s="17">
        <f t="shared" si="6"/>
        <v>0</v>
      </c>
      <c r="U24" s="17">
        <f t="shared" si="6"/>
        <v>0</v>
      </c>
      <c r="V24" s="17">
        <f t="shared" si="6"/>
        <v>0</v>
      </c>
      <c r="W24" s="17">
        <f t="shared" si="6"/>
        <v>0</v>
      </c>
      <c r="X24" s="17">
        <f t="shared" si="6"/>
        <v>0</v>
      </c>
      <c r="Y24" s="17">
        <f t="shared" si="6"/>
        <v>0</v>
      </c>
      <c r="Z24" s="17">
        <f t="shared" si="6"/>
        <v>0</v>
      </c>
      <c r="AA24" s="17">
        <f t="shared" si="6"/>
        <v>0</v>
      </c>
      <c r="AB24" s="17">
        <f t="shared" si="6"/>
        <v>0</v>
      </c>
      <c r="AC24" s="17">
        <f t="shared" si="6"/>
        <v>0</v>
      </c>
      <c r="AD24" s="17">
        <f t="shared" si="6"/>
        <v>0</v>
      </c>
      <c r="AE24" s="17">
        <f t="shared" ref="AE24:AI24" si="7">SUMPRODUCT($G$4:$G$23,AE4:AE23)</f>
        <v>0</v>
      </c>
      <c r="AF24" s="17">
        <f t="shared" si="7"/>
        <v>0</v>
      </c>
      <c r="AG24" s="17">
        <f t="shared" si="7"/>
        <v>0</v>
      </c>
      <c r="AH24" s="17">
        <f t="shared" si="7"/>
        <v>0</v>
      </c>
      <c r="AI24" s="17">
        <f t="shared" si="7"/>
        <v>0</v>
      </c>
      <c r="AJ24" s="17">
        <f>SUMPRODUCT($G$4:$G$23,AJ4:AJ23)</f>
        <v>0</v>
      </c>
    </row>
    <row r="25" spans="1:36" ht="15" thickBot="1" x14ac:dyDescent="0.4">
      <c r="D25" s="1"/>
      <c r="H25" s="3">
        <f>SUM(H4:H23)</f>
        <v>8</v>
      </c>
    </row>
    <row r="26" spans="1:36" x14ac:dyDescent="0.35">
      <c r="D26" s="22" t="s">
        <v>15</v>
      </c>
    </row>
    <row r="27" spans="1:36" x14ac:dyDescent="0.35">
      <c r="D27" s="23" t="s">
        <v>50</v>
      </c>
    </row>
    <row r="28" spans="1:36" ht="29.5" thickBot="1" x14ac:dyDescent="0.4">
      <c r="D28" s="24" t="s">
        <v>16</v>
      </c>
    </row>
  </sheetData>
  <autoFilter ref="A3:AJ28" xr:uid="{00000000-0001-0000-0100-000000000000}"/>
  <mergeCells count="37">
    <mergeCell ref="A17:A18"/>
    <mergeCell ref="C17:C18"/>
    <mergeCell ref="A19:A20"/>
    <mergeCell ref="C19:C20"/>
    <mergeCell ref="A21:A22"/>
    <mergeCell ref="C21:C22"/>
    <mergeCell ref="A8:A11"/>
    <mergeCell ref="C8:C11"/>
    <mergeCell ref="A12:A13"/>
    <mergeCell ref="C12:C13"/>
    <mergeCell ref="A15:A16"/>
    <mergeCell ref="C15:C16"/>
    <mergeCell ref="AG1:AG2"/>
    <mergeCell ref="AH1:AH2"/>
    <mergeCell ref="AI1:AI2"/>
    <mergeCell ref="AJ1:AJ2"/>
    <mergeCell ref="A2:Q2"/>
    <mergeCell ref="AD1:AD2"/>
    <mergeCell ref="AE1:AE2"/>
    <mergeCell ref="AF1:AF2"/>
    <mergeCell ref="T1:T2"/>
    <mergeCell ref="A4:A7"/>
    <mergeCell ref="C4:C7"/>
    <mergeCell ref="AA1:AA2"/>
    <mergeCell ref="AB1:AB2"/>
    <mergeCell ref="AC1:AC2"/>
    <mergeCell ref="U1:U2"/>
    <mergeCell ref="V1:V2"/>
    <mergeCell ref="W1:W2"/>
    <mergeCell ref="X1:X2"/>
    <mergeCell ref="Y1:Y2"/>
    <mergeCell ref="Z1:Z2"/>
    <mergeCell ref="A1:C1"/>
    <mergeCell ref="D1:G1"/>
    <mergeCell ref="H1:Q1"/>
    <mergeCell ref="R1:R2"/>
    <mergeCell ref="S1:S2"/>
  </mergeCells>
  <conditionalFormatting sqref="Q3">
    <cfRule type="cellIs" dxfId="7" priority="3" operator="equal">
      <formula>"ATENÇÃO"</formula>
    </cfRule>
  </conditionalFormatting>
  <conditionalFormatting sqref="R4:AJ23">
    <cfRule type="cellIs" dxfId="6" priority="4" operator="greaterThan">
      <formula>0</formula>
    </cfRule>
    <cfRule type="cellIs" dxfId="5" priority="5" stopIfTrue="1" operator="greaterThan">
      <formula>0</formula>
    </cfRule>
    <cfRule type="cellIs" dxfId="4" priority="6" stopIfTrue="1" operator="greaterThan">
      <formula>0</formula>
    </cfRule>
    <cfRule type="cellIs" dxfId="3" priority="7" stopIfTrue="1" operator="greaterThan">
      <formula>0</formula>
    </cfRule>
  </conditionalFormatting>
  <conditionalFormatting sqref="P4:P23">
    <cfRule type="cellIs" dxfId="2" priority="2" operator="lessThan">
      <formula>0</formula>
    </cfRule>
  </conditionalFormatting>
  <conditionalFormatting sqref="Q4:Q23">
    <cfRule type="containsText" dxfId="1" priority="1" operator="containsText" text="ATENÇÃO">
      <formula>NOT(ISERROR(SEARCH("ATENÇÃO",Q4)))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O38"/>
  <sheetViews>
    <sheetView tabSelected="1" topLeftCell="E1" zoomScale="80" zoomScaleNormal="80" workbookViewId="0">
      <pane ySplit="3" topLeftCell="A34" activePane="bottomLeft" state="frozen"/>
      <selection activeCell="E1" sqref="E1"/>
      <selection pane="bottomLeft" activeCell="K44" sqref="K44"/>
    </sheetView>
  </sheetViews>
  <sheetFormatPr defaultColWidth="9.7265625" defaultRowHeight="14.5" x14ac:dyDescent="0.35"/>
  <cols>
    <col min="1" max="1" width="5.1796875" style="16" customWidth="1"/>
    <col min="2" max="2" width="6" style="16" customWidth="1"/>
    <col min="3" max="3" width="27.1796875" style="12" customWidth="1"/>
    <col min="4" max="4" width="51.1796875" style="16" customWidth="1"/>
    <col min="5" max="5" width="12.453125" style="16" customWidth="1"/>
    <col min="6" max="6" width="16" style="15" customWidth="1"/>
    <col min="7" max="7" width="19.453125" style="3" customWidth="1"/>
    <col min="8" max="8" width="22" style="3" customWidth="1"/>
    <col min="9" max="9" width="19.81640625" style="13" bestFit="1" customWidth="1"/>
    <col min="10" max="10" width="12.26953125" style="13" customWidth="1"/>
    <col min="11" max="11" width="13.26953125" style="13" customWidth="1"/>
    <col min="12" max="12" width="11.7265625" style="4" customWidth="1"/>
    <col min="13" max="13" width="19.7265625" style="1" bestFit="1" customWidth="1"/>
    <col min="14" max="14" width="19.7265625" style="1" customWidth="1"/>
    <col min="15" max="15" width="22" style="1" bestFit="1" customWidth="1"/>
    <col min="16" max="16384" width="9.7265625" style="1"/>
  </cols>
  <sheetData>
    <row r="1" spans="1:15" ht="34.5" customHeight="1" x14ac:dyDescent="0.35">
      <c r="A1" s="150" t="s">
        <v>85</v>
      </c>
      <c r="B1" s="150"/>
      <c r="C1" s="150"/>
      <c r="D1" s="151" t="s">
        <v>86</v>
      </c>
      <c r="E1" s="152"/>
      <c r="F1" s="153"/>
      <c r="G1" s="146" t="s">
        <v>114</v>
      </c>
      <c r="H1" s="147"/>
      <c r="I1" s="147"/>
      <c r="J1" s="147"/>
      <c r="K1" s="147"/>
      <c r="L1" s="147"/>
      <c r="M1" s="147"/>
      <c r="N1" s="147"/>
      <c r="O1" s="148"/>
    </row>
    <row r="2" spans="1:15" ht="20.5" customHeight="1" x14ac:dyDescent="0.35">
      <c r="A2" s="149" t="s">
        <v>84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s="2" customFormat="1" ht="58.5" customHeight="1" x14ac:dyDescent="0.25">
      <c r="A3" s="26" t="s">
        <v>13</v>
      </c>
      <c r="B3" s="26" t="s">
        <v>8</v>
      </c>
      <c r="C3" s="26" t="s">
        <v>9</v>
      </c>
      <c r="D3" s="26" t="s">
        <v>14</v>
      </c>
      <c r="E3" s="26" t="s">
        <v>3</v>
      </c>
      <c r="F3" s="27" t="s">
        <v>20</v>
      </c>
      <c r="G3" s="28" t="s">
        <v>5</v>
      </c>
      <c r="H3" s="28" t="s">
        <v>21</v>
      </c>
      <c r="I3" s="10" t="s">
        <v>22</v>
      </c>
      <c r="J3" s="10" t="s">
        <v>23</v>
      </c>
      <c r="K3" s="10" t="s">
        <v>24</v>
      </c>
      <c r="L3" s="9" t="s">
        <v>4</v>
      </c>
      <c r="M3" s="123" t="s">
        <v>25</v>
      </c>
      <c r="N3" s="123" t="s">
        <v>26</v>
      </c>
      <c r="O3" s="123" t="s">
        <v>116</v>
      </c>
    </row>
    <row r="4" spans="1:15" ht="25.9" customHeight="1" x14ac:dyDescent="0.35">
      <c r="A4" s="137">
        <v>1</v>
      </c>
      <c r="B4" s="41">
        <v>1</v>
      </c>
      <c r="C4" s="134" t="s">
        <v>72</v>
      </c>
      <c r="D4" s="45" t="s">
        <v>51</v>
      </c>
      <c r="E4" s="8" t="s">
        <v>71</v>
      </c>
      <c r="F4" s="42">
        <v>871.75</v>
      </c>
      <c r="G4" s="6">
        <f>REITORIA!H4+FAED!H4+CEART!H4+CEFID!H4+CERES!H4+CESFI!H4+ESAG!H4</f>
        <v>18</v>
      </c>
      <c r="H4" s="38">
        <f>REITORIA!I4+FAED!I4+CEART!I4+CEFID!I4+CERES!I4+CESFI!I4+ESAG!I4</f>
        <v>3</v>
      </c>
      <c r="I4" s="11">
        <f>REITORIA!J4+FAED!J4+CEART!J4+CEFID!J4+CERES!J4+CESFI!J4+ESAG!J4</f>
        <v>3</v>
      </c>
      <c r="J4" s="37"/>
      <c r="K4" s="37"/>
      <c r="L4" s="14">
        <f>G4-I4+K4</f>
        <v>15</v>
      </c>
      <c r="M4" s="7">
        <f t="shared" ref="M4:M23" si="0">F4*G4</f>
        <v>15691.5</v>
      </c>
      <c r="N4" s="7">
        <f>K4*F4</f>
        <v>0</v>
      </c>
      <c r="O4" s="7">
        <f>F4*I4+N4</f>
        <v>2615.25</v>
      </c>
    </row>
    <row r="5" spans="1:15" ht="29.25" customHeight="1" x14ac:dyDescent="0.35">
      <c r="A5" s="139"/>
      <c r="B5" s="41">
        <v>2</v>
      </c>
      <c r="C5" s="135"/>
      <c r="D5" s="45" t="s">
        <v>52</v>
      </c>
      <c r="E5" s="8" t="s">
        <v>71</v>
      </c>
      <c r="F5" s="42">
        <v>973.04</v>
      </c>
      <c r="G5" s="6">
        <f>REITORIA!H5+FAED!H5+CEART!H5+CEFID!H5+CERES!H5+CESFI!H5+ESAG!H5</f>
        <v>8</v>
      </c>
      <c r="H5" s="38">
        <f>REITORIA!I5+FAED!I5+CEART!I5+CEFID!I5+CERES!I5+CESFI!I5+ESAG!I5</f>
        <v>1</v>
      </c>
      <c r="I5" s="11">
        <f>REITORIA!J5+FAED!J5+CEART!J5+CEFID!J5+CERES!J5+CESFI!J5+ESAG!J5</f>
        <v>1</v>
      </c>
      <c r="J5" s="37"/>
      <c r="K5" s="37"/>
      <c r="L5" s="14">
        <f t="shared" ref="L5:L23" si="1">G5-I5+K5</f>
        <v>7</v>
      </c>
      <c r="M5" s="7">
        <f t="shared" si="0"/>
        <v>7784.32</v>
      </c>
      <c r="N5" s="7">
        <f t="shared" ref="N5:N23" si="2">K5*F5</f>
        <v>0</v>
      </c>
      <c r="O5" s="7">
        <f t="shared" ref="O5:O23" si="3">F5*I5+N5</f>
        <v>973.04</v>
      </c>
    </row>
    <row r="6" spans="1:15" ht="58.5" customHeight="1" x14ac:dyDescent="0.35">
      <c r="A6" s="139"/>
      <c r="B6" s="41">
        <v>3</v>
      </c>
      <c r="C6" s="135"/>
      <c r="D6" s="45" t="s">
        <v>53</v>
      </c>
      <c r="E6" s="8" t="s">
        <v>71</v>
      </c>
      <c r="F6" s="42">
        <v>2096.83</v>
      </c>
      <c r="G6" s="6">
        <f>REITORIA!H6+FAED!H6+CEART!H6+CEFID!H6+CERES!H6+CESFI!H6+ESAG!H6</f>
        <v>22</v>
      </c>
      <c r="H6" s="38">
        <f>REITORIA!I6+FAED!I6+CEART!I6+CEFID!I6+CERES!I6+CESFI!I6+ESAG!I6</f>
        <v>6</v>
      </c>
      <c r="I6" s="11">
        <f>REITORIA!J6+FAED!J6+CEART!J6+CEFID!J6+CERES!J6+CESFI!J6+ESAG!J6</f>
        <v>6</v>
      </c>
      <c r="J6" s="37"/>
      <c r="K6" s="37"/>
      <c r="L6" s="14">
        <f t="shared" si="1"/>
        <v>16</v>
      </c>
      <c r="M6" s="7">
        <f t="shared" si="0"/>
        <v>46130.259999999995</v>
      </c>
      <c r="N6" s="7">
        <f t="shared" si="2"/>
        <v>0</v>
      </c>
      <c r="O6" s="7">
        <f t="shared" si="3"/>
        <v>12580.98</v>
      </c>
    </row>
    <row r="7" spans="1:15" ht="29.25" customHeight="1" x14ac:dyDescent="0.35">
      <c r="A7" s="138"/>
      <c r="B7" s="41">
        <v>4</v>
      </c>
      <c r="C7" s="136"/>
      <c r="D7" s="45" t="s">
        <v>54</v>
      </c>
      <c r="E7" s="8" t="s">
        <v>71</v>
      </c>
      <c r="F7" s="42">
        <v>2011.74</v>
      </c>
      <c r="G7" s="6">
        <f>REITORIA!H7+FAED!H7+CEART!H7+CEFID!H7+CERES!H7+CESFI!H7+ESAG!H7</f>
        <v>8</v>
      </c>
      <c r="H7" s="38">
        <f>REITORIA!I7+FAED!I7+CEART!I7+CEFID!I7+CERES!I7+CESFI!I7+ESAG!I7</f>
        <v>1</v>
      </c>
      <c r="I7" s="11">
        <f>REITORIA!J7+FAED!J7+CEART!J7+CEFID!J7+CERES!J7+CESFI!J7+ESAG!J7</f>
        <v>1</v>
      </c>
      <c r="J7" s="37"/>
      <c r="K7" s="37"/>
      <c r="L7" s="14">
        <f t="shared" si="1"/>
        <v>7</v>
      </c>
      <c r="M7" s="7">
        <f t="shared" si="0"/>
        <v>16093.92</v>
      </c>
      <c r="N7" s="7">
        <f t="shared" si="2"/>
        <v>0</v>
      </c>
      <c r="O7" s="7">
        <f t="shared" si="3"/>
        <v>2011.74</v>
      </c>
    </row>
    <row r="8" spans="1:15" ht="30.65" customHeight="1" x14ac:dyDescent="0.35">
      <c r="A8" s="137">
        <v>2</v>
      </c>
      <c r="B8" s="41">
        <v>5</v>
      </c>
      <c r="C8" s="134" t="s">
        <v>72</v>
      </c>
      <c r="D8" s="45" t="s">
        <v>55</v>
      </c>
      <c r="E8" s="8" t="s">
        <v>71</v>
      </c>
      <c r="F8" s="42">
        <v>931.72</v>
      </c>
      <c r="G8" s="6">
        <f>REITORIA!H8+FAED!H8+CEART!H8+CEFID!H8+CERES!H8+CESFI!H8+ESAG!H8</f>
        <v>20</v>
      </c>
      <c r="H8" s="38">
        <f>REITORIA!I8+FAED!I8+CEART!I8+CEFID!I8+CERES!I8+CESFI!I8+ESAG!I8</f>
        <v>0</v>
      </c>
      <c r="I8" s="11">
        <f>REITORIA!J8+FAED!J8+CEART!J8+CEFID!J8+CERES!J8+CESFI!J8+ESAG!J8</f>
        <v>0</v>
      </c>
      <c r="J8" s="37"/>
      <c r="K8" s="37"/>
      <c r="L8" s="14">
        <f t="shared" si="1"/>
        <v>20</v>
      </c>
      <c r="M8" s="7">
        <f t="shared" si="0"/>
        <v>18634.400000000001</v>
      </c>
      <c r="N8" s="7">
        <f t="shared" si="2"/>
        <v>0</v>
      </c>
      <c r="O8" s="7">
        <f t="shared" si="3"/>
        <v>0</v>
      </c>
    </row>
    <row r="9" spans="1:15" ht="32.65" customHeight="1" x14ac:dyDescent="0.35">
      <c r="A9" s="139"/>
      <c r="B9" s="41">
        <v>6</v>
      </c>
      <c r="C9" s="135"/>
      <c r="D9" s="45" t="s">
        <v>56</v>
      </c>
      <c r="E9" s="8" t="s">
        <v>71</v>
      </c>
      <c r="F9" s="42">
        <v>973.05</v>
      </c>
      <c r="G9" s="6">
        <f>REITORIA!H9+FAED!H9+CEART!H9+CEFID!H9+CERES!H9+CESFI!H9+ESAG!H9</f>
        <v>14</v>
      </c>
      <c r="H9" s="38">
        <f>REITORIA!I9+FAED!I9+CEART!I9+CEFID!I9+CERES!I9+CESFI!I9+ESAG!I9</f>
        <v>0</v>
      </c>
      <c r="I9" s="11">
        <f>REITORIA!J9+FAED!J9+CEART!J9+CEFID!J9+CERES!J9+CESFI!J9+ESAG!J9</f>
        <v>0</v>
      </c>
      <c r="J9" s="37"/>
      <c r="K9" s="37"/>
      <c r="L9" s="14">
        <f t="shared" si="1"/>
        <v>14</v>
      </c>
      <c r="M9" s="7">
        <f t="shared" si="0"/>
        <v>13622.699999999999</v>
      </c>
      <c r="N9" s="7">
        <f t="shared" si="2"/>
        <v>0</v>
      </c>
      <c r="O9" s="7">
        <f t="shared" si="3"/>
        <v>0</v>
      </c>
    </row>
    <row r="10" spans="1:15" ht="27.25" customHeight="1" x14ac:dyDescent="0.35">
      <c r="A10" s="139"/>
      <c r="B10" s="41">
        <v>7</v>
      </c>
      <c r="C10" s="135"/>
      <c r="D10" s="45" t="s">
        <v>57</v>
      </c>
      <c r="E10" s="8" t="s">
        <v>71</v>
      </c>
      <c r="F10" s="42">
        <v>2013.95</v>
      </c>
      <c r="G10" s="6">
        <f>REITORIA!H10+FAED!H10+CEART!H10+CEFID!H10+CERES!H10+CESFI!H10+ESAG!H10</f>
        <v>14</v>
      </c>
      <c r="H10" s="38">
        <f>REITORIA!I10+FAED!I10+CEART!I10+CEFID!I10+CERES!I10+CESFI!I10+ESAG!I10</f>
        <v>0</v>
      </c>
      <c r="I10" s="11">
        <f>REITORIA!J10+FAED!J10+CEART!J10+CEFID!J10+CERES!J10+CESFI!J10+ESAG!J10</f>
        <v>0</v>
      </c>
      <c r="J10" s="37"/>
      <c r="K10" s="37"/>
      <c r="L10" s="14">
        <f t="shared" si="1"/>
        <v>14</v>
      </c>
      <c r="M10" s="7">
        <f t="shared" si="0"/>
        <v>28195.3</v>
      </c>
      <c r="N10" s="7">
        <f t="shared" si="2"/>
        <v>0</v>
      </c>
      <c r="O10" s="7">
        <f t="shared" si="3"/>
        <v>0</v>
      </c>
    </row>
    <row r="11" spans="1:15" ht="64.5" customHeight="1" x14ac:dyDescent="0.35">
      <c r="A11" s="138"/>
      <c r="B11" s="41">
        <v>8</v>
      </c>
      <c r="C11" s="136"/>
      <c r="D11" s="45" t="s">
        <v>58</v>
      </c>
      <c r="E11" s="8" t="s">
        <v>71</v>
      </c>
      <c r="F11" s="42">
        <v>2004.8</v>
      </c>
      <c r="G11" s="6">
        <f>REITORIA!H11+FAED!H11+CEART!H11+CEFID!H11+CERES!H11+CESFI!H11+ESAG!H11</f>
        <v>12</v>
      </c>
      <c r="H11" s="38">
        <f>REITORIA!I11+FAED!I11+CEART!I11+CEFID!I11+CERES!I11+CESFI!I11+ESAG!I11</f>
        <v>0</v>
      </c>
      <c r="I11" s="11">
        <f>REITORIA!J11+FAED!J11+CEART!J11+CEFID!J11+CERES!J11+CESFI!J11+ESAG!J11</f>
        <v>0</v>
      </c>
      <c r="J11" s="37"/>
      <c r="K11" s="37"/>
      <c r="L11" s="14">
        <f t="shared" si="1"/>
        <v>12</v>
      </c>
      <c r="M11" s="7">
        <f t="shared" si="0"/>
        <v>24057.599999999999</v>
      </c>
      <c r="N11" s="7">
        <f t="shared" si="2"/>
        <v>0</v>
      </c>
      <c r="O11" s="7">
        <f t="shared" si="3"/>
        <v>0</v>
      </c>
    </row>
    <row r="12" spans="1:15" ht="32.65" customHeight="1" x14ac:dyDescent="0.35">
      <c r="A12" s="137">
        <v>3</v>
      </c>
      <c r="B12" s="41">
        <v>9</v>
      </c>
      <c r="C12" s="134" t="s">
        <v>73</v>
      </c>
      <c r="D12" s="45" t="s">
        <v>59</v>
      </c>
      <c r="E12" s="8" t="s">
        <v>11</v>
      </c>
      <c r="F12" s="42">
        <v>605</v>
      </c>
      <c r="G12" s="6">
        <f>REITORIA!H12+FAED!H12+CEART!H12+CEFID!H12+CERES!H12+CESFI!H12+ESAG!H12</f>
        <v>11</v>
      </c>
      <c r="H12" s="38">
        <f>REITORIA!I12+FAED!I12+CEART!I12+CEFID!I12+CERES!I12+CESFI!I12+ESAG!I12</f>
        <v>0</v>
      </c>
      <c r="I12" s="11">
        <f>REITORIA!J12+FAED!J12+CEART!J12+CEFID!J12+CERES!J12+CESFI!J12+ESAG!J12</f>
        <v>0</v>
      </c>
      <c r="J12" s="37"/>
      <c r="K12" s="37"/>
      <c r="L12" s="14">
        <f t="shared" si="1"/>
        <v>11</v>
      </c>
      <c r="M12" s="7">
        <f t="shared" si="0"/>
        <v>6655</v>
      </c>
      <c r="N12" s="7">
        <f t="shared" si="2"/>
        <v>0</v>
      </c>
      <c r="O12" s="7">
        <f t="shared" si="3"/>
        <v>0</v>
      </c>
    </row>
    <row r="13" spans="1:15" ht="25.9" customHeight="1" x14ac:dyDescent="0.35">
      <c r="A13" s="138"/>
      <c r="B13" s="41">
        <v>10</v>
      </c>
      <c r="C13" s="136"/>
      <c r="D13" s="45" t="s">
        <v>60</v>
      </c>
      <c r="E13" s="8" t="s">
        <v>18</v>
      </c>
      <c r="F13" s="42">
        <v>3.03</v>
      </c>
      <c r="G13" s="6">
        <f>REITORIA!H13+FAED!H13+CEART!H13+CEFID!H13+CERES!H13+CESFI!H13+ESAG!H13</f>
        <v>5700</v>
      </c>
      <c r="H13" s="38">
        <f>REITORIA!I13+FAED!I13+CEART!I13+CEFID!I13+CERES!I13+CESFI!I13+ESAG!I13</f>
        <v>0</v>
      </c>
      <c r="I13" s="11">
        <f>REITORIA!J13+FAED!J13+CEART!J13+CEFID!J13+CERES!J13+CESFI!J13+ESAG!J13</f>
        <v>0</v>
      </c>
      <c r="J13" s="37"/>
      <c r="K13" s="37"/>
      <c r="L13" s="14">
        <f t="shared" si="1"/>
        <v>5700</v>
      </c>
      <c r="M13" s="7">
        <f t="shared" si="0"/>
        <v>17271</v>
      </c>
      <c r="N13" s="7">
        <f t="shared" si="2"/>
        <v>0</v>
      </c>
      <c r="O13" s="7">
        <f t="shared" si="3"/>
        <v>0</v>
      </c>
    </row>
    <row r="14" spans="1:15" ht="16.399999999999999" customHeight="1" x14ac:dyDescent="0.35">
      <c r="A14" s="41">
        <v>4</v>
      </c>
      <c r="B14" s="41">
        <v>11</v>
      </c>
      <c r="C14" s="43" t="s">
        <v>74</v>
      </c>
      <c r="D14" s="45" t="s">
        <v>61</v>
      </c>
      <c r="E14" s="8" t="s">
        <v>19</v>
      </c>
      <c r="F14" s="42">
        <v>107.72</v>
      </c>
      <c r="G14" s="6">
        <f>REITORIA!H14+FAED!H14+CEART!H14+CEFID!H14+CERES!H14+CESFI!H14+ESAG!H14</f>
        <v>1565</v>
      </c>
      <c r="H14" s="38">
        <f>REITORIA!I14+FAED!I14+CEART!I14+CEFID!I14+CERES!I14+CESFI!I14+ESAG!I14</f>
        <v>1100</v>
      </c>
      <c r="I14" s="11">
        <f>REITORIA!J14+FAED!J14+CEART!J14+CEFID!J14+CERES!J14+CESFI!J14+ESAG!J14</f>
        <v>1100</v>
      </c>
      <c r="J14" s="37"/>
      <c r="K14" s="37"/>
      <c r="L14" s="14">
        <f t="shared" si="1"/>
        <v>465</v>
      </c>
      <c r="M14" s="7">
        <f t="shared" si="0"/>
        <v>168581.8</v>
      </c>
      <c r="N14" s="7">
        <f t="shared" si="2"/>
        <v>0</v>
      </c>
      <c r="O14" s="7">
        <f t="shared" si="3"/>
        <v>118492</v>
      </c>
    </row>
    <row r="15" spans="1:15" ht="21.75" customHeight="1" x14ac:dyDescent="0.35">
      <c r="A15" s="133">
        <v>5</v>
      </c>
      <c r="B15" s="41">
        <v>12</v>
      </c>
      <c r="C15" s="134" t="s">
        <v>75</v>
      </c>
      <c r="D15" s="45" t="s">
        <v>62</v>
      </c>
      <c r="E15" s="8" t="s">
        <v>11</v>
      </c>
      <c r="F15" s="42">
        <v>750</v>
      </c>
      <c r="G15" s="6">
        <f>REITORIA!H15+FAED!H15+CEART!H15+CEFID!H15+CERES!H15+CESFI!H15+ESAG!H15</f>
        <v>2</v>
      </c>
      <c r="H15" s="38">
        <f>REITORIA!I15+FAED!I15+CEART!I15+CEFID!I15+CERES!I15+CESFI!I15+ESAG!I15</f>
        <v>0</v>
      </c>
      <c r="I15" s="11">
        <f>REITORIA!J15+FAED!J15+CEART!J15+CEFID!J15+CERES!J15+CESFI!J15+ESAG!J15</f>
        <v>0</v>
      </c>
      <c r="J15" s="37"/>
      <c r="K15" s="37"/>
      <c r="L15" s="14">
        <f t="shared" si="1"/>
        <v>2</v>
      </c>
      <c r="M15" s="7">
        <f t="shared" si="0"/>
        <v>1500</v>
      </c>
      <c r="N15" s="7">
        <f t="shared" si="2"/>
        <v>0</v>
      </c>
      <c r="O15" s="7">
        <f t="shared" si="3"/>
        <v>0</v>
      </c>
    </row>
    <row r="16" spans="1:15" ht="21.75" customHeight="1" x14ac:dyDescent="0.35">
      <c r="A16" s="133"/>
      <c r="B16" s="41">
        <v>13</v>
      </c>
      <c r="C16" s="136"/>
      <c r="D16" s="46" t="s">
        <v>63</v>
      </c>
      <c r="E16" s="8" t="s">
        <v>6</v>
      </c>
      <c r="F16" s="42">
        <v>2.99</v>
      </c>
      <c r="G16" s="6">
        <f>REITORIA!H16+FAED!H16+CEART!H16+CEFID!H16+CERES!H16+CESFI!H16+ESAG!H16</f>
        <v>400</v>
      </c>
      <c r="H16" s="38">
        <f>REITORIA!I16+FAED!I16+CEART!I16+CEFID!I16+CERES!I16+CESFI!I16+ESAG!I16</f>
        <v>0</v>
      </c>
      <c r="I16" s="11">
        <f>REITORIA!J16+FAED!J16+CEART!J16+CEFID!J16+CERES!J16+CESFI!J16+ESAG!J16</f>
        <v>0</v>
      </c>
      <c r="J16" s="37"/>
      <c r="K16" s="37"/>
      <c r="L16" s="14">
        <f t="shared" si="1"/>
        <v>400</v>
      </c>
      <c r="M16" s="7">
        <f t="shared" si="0"/>
        <v>1196</v>
      </c>
      <c r="N16" s="7">
        <f t="shared" si="2"/>
        <v>0</v>
      </c>
      <c r="O16" s="7">
        <f t="shared" si="3"/>
        <v>0</v>
      </c>
    </row>
    <row r="17" spans="1:15" ht="21.75" customHeight="1" x14ac:dyDescent="0.35">
      <c r="A17" s="133">
        <v>6</v>
      </c>
      <c r="B17" s="41">
        <v>14</v>
      </c>
      <c r="C17" s="134" t="s">
        <v>75</v>
      </c>
      <c r="D17" s="45" t="s">
        <v>64</v>
      </c>
      <c r="E17" s="8" t="s">
        <v>11</v>
      </c>
      <c r="F17" s="42">
        <v>458.33</v>
      </c>
      <c r="G17" s="6">
        <f>REITORIA!H17+FAED!H17+CEART!H17+CEFID!H17+CERES!H17+CESFI!H17+ESAG!H17</f>
        <v>12</v>
      </c>
      <c r="H17" s="38">
        <f>REITORIA!I17+FAED!I17+CEART!I17+CEFID!I17+CERES!I17+CESFI!I17+ESAG!I17</f>
        <v>0</v>
      </c>
      <c r="I17" s="11">
        <f>REITORIA!J17+FAED!J17+CEART!J17+CEFID!J17+CERES!J17+CESFI!J17+ESAG!J17</f>
        <v>0</v>
      </c>
      <c r="J17" s="37"/>
      <c r="K17" s="37"/>
      <c r="L17" s="14">
        <f t="shared" si="1"/>
        <v>12</v>
      </c>
      <c r="M17" s="7">
        <f t="shared" si="0"/>
        <v>5499.96</v>
      </c>
      <c r="N17" s="7">
        <f t="shared" si="2"/>
        <v>0</v>
      </c>
      <c r="O17" s="7">
        <f t="shared" si="3"/>
        <v>0</v>
      </c>
    </row>
    <row r="18" spans="1:15" ht="21.75" customHeight="1" x14ac:dyDescent="0.35">
      <c r="A18" s="133"/>
      <c r="B18" s="41">
        <v>15</v>
      </c>
      <c r="C18" s="136"/>
      <c r="D18" s="46" t="s">
        <v>65</v>
      </c>
      <c r="E18" s="8" t="s">
        <v>6</v>
      </c>
      <c r="F18" s="42">
        <v>1</v>
      </c>
      <c r="G18" s="6">
        <f>REITORIA!H18+FAED!H18+CEART!H18+CEFID!H18+CERES!H18+CESFI!H18+ESAG!H18</f>
        <v>1000</v>
      </c>
      <c r="H18" s="38">
        <f>REITORIA!I18+FAED!I18+CEART!I18+CEFID!I18+CERES!I18+CESFI!I18+ESAG!I18</f>
        <v>0</v>
      </c>
      <c r="I18" s="11">
        <f>REITORIA!J18+FAED!J18+CEART!J18+CEFID!J18+CERES!J18+CESFI!J18+ESAG!J18</f>
        <v>0</v>
      </c>
      <c r="J18" s="37"/>
      <c r="K18" s="37"/>
      <c r="L18" s="14">
        <f t="shared" si="1"/>
        <v>1000</v>
      </c>
      <c r="M18" s="7">
        <f t="shared" si="0"/>
        <v>1000</v>
      </c>
      <c r="N18" s="7">
        <f t="shared" si="2"/>
        <v>0</v>
      </c>
      <c r="O18" s="7">
        <f t="shared" si="3"/>
        <v>0</v>
      </c>
    </row>
    <row r="19" spans="1:15" ht="21.75" customHeight="1" x14ac:dyDescent="0.35">
      <c r="A19" s="133">
        <v>7</v>
      </c>
      <c r="B19" s="41">
        <v>16</v>
      </c>
      <c r="C19" s="134" t="s">
        <v>73</v>
      </c>
      <c r="D19" s="45" t="s">
        <v>66</v>
      </c>
      <c r="E19" s="8" t="s">
        <v>11</v>
      </c>
      <c r="F19" s="42">
        <v>213.24</v>
      </c>
      <c r="G19" s="6">
        <f>REITORIA!H19+FAED!H19+CEART!H19+CEFID!H19+CERES!H19+CESFI!H19+ESAG!H19</f>
        <v>2</v>
      </c>
      <c r="H19" s="38">
        <f>REITORIA!I19+FAED!I19+CEART!I19+CEFID!I19+CERES!I19+CESFI!I19+ESAG!I19</f>
        <v>0</v>
      </c>
      <c r="I19" s="11">
        <f>REITORIA!J19+FAED!J19+CEART!J19+CEFID!J19+CERES!J19+CESFI!J19+ESAG!J19</f>
        <v>0</v>
      </c>
      <c r="J19" s="37"/>
      <c r="K19" s="37"/>
      <c r="L19" s="14">
        <f t="shared" si="1"/>
        <v>2</v>
      </c>
      <c r="M19" s="7">
        <f t="shared" si="0"/>
        <v>426.48</v>
      </c>
      <c r="N19" s="7">
        <f t="shared" si="2"/>
        <v>0</v>
      </c>
      <c r="O19" s="7">
        <f t="shared" si="3"/>
        <v>0</v>
      </c>
    </row>
    <row r="20" spans="1:15" ht="21.75" customHeight="1" x14ac:dyDescent="0.35">
      <c r="A20" s="133"/>
      <c r="B20" s="41">
        <v>17</v>
      </c>
      <c r="C20" s="136"/>
      <c r="D20" s="46" t="s">
        <v>67</v>
      </c>
      <c r="E20" s="8" t="s">
        <v>12</v>
      </c>
      <c r="F20" s="42">
        <v>0.84</v>
      </c>
      <c r="G20" s="6">
        <f>REITORIA!H20+FAED!H20+CEART!H20+CEFID!H20+CERES!H20+CESFI!H20+ESAG!H20</f>
        <v>800</v>
      </c>
      <c r="H20" s="38">
        <f>REITORIA!I20+FAED!I20+CEART!I20+CEFID!I20+CERES!I20+CESFI!I20+ESAG!I20</f>
        <v>0</v>
      </c>
      <c r="I20" s="11">
        <f>REITORIA!J20+FAED!J20+CEART!J20+CEFID!J20+CERES!J20+CESFI!J20+ESAG!J20</f>
        <v>0</v>
      </c>
      <c r="J20" s="37"/>
      <c r="K20" s="37"/>
      <c r="L20" s="14">
        <f t="shared" si="1"/>
        <v>800</v>
      </c>
      <c r="M20" s="7">
        <f t="shared" si="0"/>
        <v>672</v>
      </c>
      <c r="N20" s="7">
        <f t="shared" si="2"/>
        <v>0</v>
      </c>
      <c r="O20" s="7">
        <f t="shared" si="3"/>
        <v>0</v>
      </c>
    </row>
    <row r="21" spans="1:15" ht="21.75" customHeight="1" x14ac:dyDescent="0.35">
      <c r="A21" s="133">
        <v>8</v>
      </c>
      <c r="B21" s="41">
        <v>18</v>
      </c>
      <c r="C21" s="134" t="s">
        <v>73</v>
      </c>
      <c r="D21" s="45" t="s">
        <v>68</v>
      </c>
      <c r="E21" s="8" t="s">
        <v>11</v>
      </c>
      <c r="F21" s="42">
        <v>151.12</v>
      </c>
      <c r="G21" s="6">
        <f>REITORIA!H21+FAED!H21+CEART!H21+CEFID!H21+CERES!H21+CESFI!H21+ESAG!H21</f>
        <v>12</v>
      </c>
      <c r="H21" s="38">
        <f>REITORIA!I21+FAED!I21+CEART!I21+CEFID!I21+CERES!I21+CESFI!I21+ESAG!I21</f>
        <v>0</v>
      </c>
      <c r="I21" s="11">
        <f>REITORIA!J21+FAED!J21+CEART!J21+CEFID!J21+CERES!J21+CESFI!J21+ESAG!J21</f>
        <v>0</v>
      </c>
      <c r="J21" s="37"/>
      <c r="K21" s="37"/>
      <c r="L21" s="14">
        <f t="shared" si="1"/>
        <v>12</v>
      </c>
      <c r="M21" s="7">
        <f t="shared" si="0"/>
        <v>1813.44</v>
      </c>
      <c r="N21" s="7">
        <f t="shared" si="2"/>
        <v>0</v>
      </c>
      <c r="O21" s="7">
        <f t="shared" si="3"/>
        <v>0</v>
      </c>
    </row>
    <row r="22" spans="1:15" ht="21.75" customHeight="1" x14ac:dyDescent="0.35">
      <c r="A22" s="133"/>
      <c r="B22" s="41">
        <v>19</v>
      </c>
      <c r="C22" s="136"/>
      <c r="D22" s="46" t="s">
        <v>69</v>
      </c>
      <c r="E22" s="8" t="s">
        <v>12</v>
      </c>
      <c r="F22" s="42">
        <v>0.59</v>
      </c>
      <c r="G22" s="6">
        <f>REITORIA!H22+FAED!H22+CEART!H22+CEFID!H22+CERES!H22+CESFI!H22+ESAG!H22</f>
        <v>4000</v>
      </c>
      <c r="H22" s="38">
        <f>REITORIA!I22+FAED!I22+CEART!I22+CEFID!I22+CERES!I22+CESFI!I22+ESAG!I22</f>
        <v>0</v>
      </c>
      <c r="I22" s="11">
        <f>REITORIA!J22+FAED!J22+CEART!J22+CEFID!J22+CERES!J22+CESFI!J22+ESAG!J22</f>
        <v>0</v>
      </c>
      <c r="J22" s="37"/>
      <c r="K22" s="37"/>
      <c r="L22" s="14">
        <f t="shared" si="1"/>
        <v>4000</v>
      </c>
      <c r="M22" s="7">
        <f t="shared" si="0"/>
        <v>2360</v>
      </c>
      <c r="N22" s="7">
        <f t="shared" si="2"/>
        <v>0</v>
      </c>
      <c r="O22" s="7">
        <f t="shared" si="3"/>
        <v>0</v>
      </c>
    </row>
    <row r="23" spans="1:15" ht="34" customHeight="1" x14ac:dyDescent="0.35">
      <c r="A23" s="41">
        <v>9</v>
      </c>
      <c r="B23" s="41">
        <v>20</v>
      </c>
      <c r="C23" s="43" t="s">
        <v>73</v>
      </c>
      <c r="D23" s="46" t="s">
        <v>70</v>
      </c>
      <c r="E23" s="8" t="s">
        <v>11</v>
      </c>
      <c r="F23" s="42">
        <v>195</v>
      </c>
      <c r="G23" s="6">
        <f>REITORIA!H23+FAED!H23+CEART!H23+CEFID!H23+CERES!H23+CESFI!H23+ESAG!H23</f>
        <v>2</v>
      </c>
      <c r="H23" s="38">
        <f>REITORIA!I23+FAED!I23+CEART!I23+CEFID!I23+CERES!I23+CESFI!I23+ESAG!I23</f>
        <v>0</v>
      </c>
      <c r="I23" s="11">
        <f>REITORIA!J23+FAED!J23+CEART!J23+CEFID!J23+CERES!J23+CESFI!J23+ESAG!J23</f>
        <v>0</v>
      </c>
      <c r="J23" s="37"/>
      <c r="K23" s="37"/>
      <c r="L23" s="14">
        <f t="shared" si="1"/>
        <v>2</v>
      </c>
      <c r="M23" s="7">
        <f t="shared" si="0"/>
        <v>390</v>
      </c>
      <c r="N23" s="7">
        <f t="shared" si="2"/>
        <v>0</v>
      </c>
      <c r="O23" s="7">
        <f t="shared" si="3"/>
        <v>0</v>
      </c>
    </row>
    <row r="24" spans="1:15" ht="18.5" x14ac:dyDescent="0.45">
      <c r="G24" s="51">
        <f>SUM(G4:G23)</f>
        <v>13622</v>
      </c>
      <c r="M24" s="124">
        <f>SUM(M4:M23)</f>
        <v>377575.67999999999</v>
      </c>
      <c r="N24" s="124">
        <f>SUM(N4:N23)</f>
        <v>0</v>
      </c>
      <c r="O24" s="124">
        <f>SUM(O4:O23)</f>
        <v>136673.01</v>
      </c>
    </row>
    <row r="25" spans="1:15" ht="24.65" customHeight="1" x14ac:dyDescent="0.35"/>
    <row r="26" spans="1:15" ht="15" customHeight="1" x14ac:dyDescent="0.35">
      <c r="F26" s="143" t="str">
        <f>A1</f>
        <v>PE 1701/2025 SRP (SGPE DE ORIGEM: 16798/2025 )</v>
      </c>
      <c r="G26" s="144"/>
      <c r="H26" s="144"/>
      <c r="I26" s="144"/>
      <c r="J26" s="144"/>
      <c r="K26" s="144"/>
      <c r="L26" s="144"/>
      <c r="M26" s="144"/>
      <c r="N26" s="144"/>
      <c r="O26" s="145"/>
    </row>
    <row r="27" spans="1:15" ht="15" customHeight="1" x14ac:dyDescent="0.35">
      <c r="F27" s="143" t="str">
        <f>D1</f>
        <v>OBJETO: CONTRATAÇÃO DE EMPRESA ESPECIALIZADA PARA A PRESTAÇÃO DE SERVIÇOS DE COLETA, TRANSPORTE, TRATAMENTO E DESTINAÇÃO FINAL DE RESÍDUOS DA CONSTRUÇÃO CIVIL, RESÍDUOS QUÍMICOS, LABORATORIAIS, HOSPITALARES, LÂMPADAS E RESÍDUOS DE ANIMAIS DE EXPERIMENTAÇÃO (FEZES, URINA E CARCAÇAS), PARA O CAMPUS I, PARA O CENTRO DE EDUCAÇÃO SUPERIOR DA REGIÃO SUL – CERES E PARA O CENTRO DE EDUCAÇÃO SUPERIOR DA FOZ DO ITAJAÍ – CESFI DA UDESC</v>
      </c>
      <c r="G27" s="144"/>
      <c r="H27" s="144"/>
      <c r="I27" s="144"/>
      <c r="J27" s="144"/>
      <c r="K27" s="144"/>
      <c r="L27" s="144"/>
      <c r="M27" s="144"/>
      <c r="N27" s="144"/>
      <c r="O27" s="145"/>
    </row>
    <row r="28" spans="1:15" ht="15" customHeight="1" x14ac:dyDescent="0.35">
      <c r="F28" s="143" t="str">
        <f>G1</f>
        <v>VIGÊNCIA DA ATA: 08/12/2025 até 08/12/2026</v>
      </c>
      <c r="G28" s="144"/>
      <c r="H28" s="144"/>
      <c r="I28" s="144"/>
      <c r="J28" s="144"/>
      <c r="K28" s="144"/>
      <c r="L28" s="144"/>
      <c r="M28" s="144"/>
      <c r="N28" s="144"/>
      <c r="O28" s="145"/>
    </row>
    <row r="29" spans="1:15" ht="55.5" x14ac:dyDescent="0.35">
      <c r="F29" s="52" t="s">
        <v>36</v>
      </c>
      <c r="G29" s="52" t="s">
        <v>37</v>
      </c>
      <c r="H29" s="52" t="s">
        <v>38</v>
      </c>
      <c r="I29" s="53" t="s">
        <v>39</v>
      </c>
      <c r="J29" s="52" t="s">
        <v>47</v>
      </c>
      <c r="K29" s="52" t="s">
        <v>40</v>
      </c>
      <c r="L29" s="54" t="s">
        <v>41</v>
      </c>
      <c r="M29" s="52" t="s">
        <v>42</v>
      </c>
      <c r="N29" s="52" t="s">
        <v>43</v>
      </c>
      <c r="O29" s="52" t="s">
        <v>44</v>
      </c>
    </row>
    <row r="30" spans="1:15" s="50" customFormat="1" ht="18.5" x14ac:dyDescent="0.45">
      <c r="A30" s="48"/>
      <c r="B30" s="48"/>
      <c r="C30" s="49"/>
      <c r="D30" s="48"/>
      <c r="E30" s="48"/>
      <c r="F30" s="61" t="s">
        <v>46</v>
      </c>
      <c r="G30" s="59" cm="1">
        <f t="array" aca="1" ref="G30" ca="1">INDIRECT("'"&amp; $F30 &amp; "'!H24")</f>
        <v>196511.61</v>
      </c>
      <c r="H30" s="59" cm="1">
        <f t="array" aca="1" ref="H30" ca="1">INDIRECT("'"&amp; $F30 &amp; "'!I24")</f>
        <v>132046.01999999999</v>
      </c>
      <c r="I30" s="66">
        <f t="shared" ref="I30:I37" ca="1" si="4">H30/G30</f>
        <v>0.6719502221777125</v>
      </c>
      <c r="J30" s="69" cm="1">
        <f t="array" aca="1" ref="J30" ca="1">INDIRECT("'"&amp; $F30 &amp; "'!K24")</f>
        <v>0</v>
      </c>
      <c r="K30" s="73" cm="1">
        <f t="array" aca="1" ref="K30" ca="1">INDIRECT("'"&amp; $F30 &amp; "'!M24") + INDIRECT("'"&amp; $F30 &amp; "'!N24")</f>
        <v>0</v>
      </c>
      <c r="L30" s="76">
        <f ca="1">K30/G30</f>
        <v>0</v>
      </c>
      <c r="M30" s="59" cm="1">
        <f t="array" aca="1" ref="M30" ca="1">INDIRECT("'"&amp; $F30 &amp; "'!J24")</f>
        <v>132046.01999999999</v>
      </c>
      <c r="N30" s="76">
        <f ca="1">M30/G30</f>
        <v>0.6719502221777125</v>
      </c>
      <c r="O30" s="60">
        <f ca="1">K30+G30</f>
        <v>196511.61</v>
      </c>
    </row>
    <row r="31" spans="1:15" s="50" customFormat="1" ht="18.5" x14ac:dyDescent="0.45">
      <c r="A31" s="48"/>
      <c r="B31" s="48"/>
      <c r="C31" s="49"/>
      <c r="D31" s="48"/>
      <c r="E31" s="48"/>
      <c r="F31" s="62" t="s">
        <v>87</v>
      </c>
      <c r="G31" s="55" cm="1">
        <f t="array" aca="1" ref="G31" ca="1">INDIRECT("'"&amp; $F31 &amp; "'!H24")</f>
        <v>23739.309999999998</v>
      </c>
      <c r="H31" s="55" cm="1">
        <f t="array" aca="1" ref="H31" ca="1">INDIRECT("'"&amp; $F31 &amp; "'!I24")</f>
        <v>0</v>
      </c>
      <c r="I31" s="67">
        <f t="shared" ca="1" si="4"/>
        <v>0</v>
      </c>
      <c r="J31" s="70" cm="1">
        <f t="array" aca="1" ref="J31" ca="1">INDIRECT("'"&amp; $F31 &amp; "'!K24")</f>
        <v>0</v>
      </c>
      <c r="K31" s="74" cm="1">
        <f t="array" aca="1" ref="K31" ca="1">INDIRECT("'"&amp; $F31 &amp; "'!M24") + INDIRECT("'"&amp; $F31 &amp; "'!N24")</f>
        <v>0</v>
      </c>
      <c r="L31" s="77">
        <f t="shared" ref="L31:L36" ca="1" si="5">K31/G31</f>
        <v>0</v>
      </c>
      <c r="M31" s="55" cm="1">
        <f t="array" aca="1" ref="M31" ca="1">INDIRECT("'"&amp; $F31 &amp; "'!J24")</f>
        <v>0</v>
      </c>
      <c r="N31" s="77">
        <f t="shared" ref="N31:N36" ca="1" si="6">M31/G31</f>
        <v>0</v>
      </c>
      <c r="O31" s="56">
        <f t="shared" ref="O31:O36" ca="1" si="7">K31+G31</f>
        <v>23739.309999999998</v>
      </c>
    </row>
    <row r="32" spans="1:15" s="50" customFormat="1" ht="18.5" x14ac:dyDescent="0.45">
      <c r="A32" s="48"/>
      <c r="B32" s="48"/>
      <c r="C32" s="49"/>
      <c r="D32" s="48"/>
      <c r="E32" s="48"/>
      <c r="F32" s="62" t="s">
        <v>88</v>
      </c>
      <c r="G32" s="55" cm="1">
        <f t="array" aca="1" ref="G32" ca="1">INDIRECT("'"&amp; $F32 &amp; "'!H24")</f>
        <v>8382.23</v>
      </c>
      <c r="H32" s="55" cm="1">
        <f t="array" aca="1" ref="H32" ca="1">INDIRECT("'"&amp; $F32 &amp; "'!I24")</f>
        <v>4626.99</v>
      </c>
      <c r="I32" s="67">
        <f t="shared" ca="1" si="4"/>
        <v>0.55199988547200451</v>
      </c>
      <c r="J32" s="70" cm="1">
        <f t="array" aca="1" ref="J32" ca="1">INDIRECT("'"&amp; $F32 &amp; "'!K24")</f>
        <v>0</v>
      </c>
      <c r="K32" s="74" cm="1">
        <f t="array" aca="1" ref="K32" ca="1">INDIRECT("'"&amp; $F32 &amp; "'!M24") + INDIRECT("'"&amp; $F32 &amp; "'!N24")</f>
        <v>0</v>
      </c>
      <c r="L32" s="77">
        <f t="shared" ca="1" si="5"/>
        <v>0</v>
      </c>
      <c r="M32" s="55" cm="1">
        <f t="array" aca="1" ref="M32" ca="1">INDIRECT("'"&amp; $F32 &amp; "'!J24")</f>
        <v>4626.99</v>
      </c>
      <c r="N32" s="77">
        <f t="shared" ca="1" si="6"/>
        <v>0.55199988547200451</v>
      </c>
      <c r="O32" s="56">
        <f t="shared" ca="1" si="7"/>
        <v>8382.23</v>
      </c>
    </row>
    <row r="33" spans="1:15" s="50" customFormat="1" ht="18.5" x14ac:dyDescent="0.45">
      <c r="A33" s="48"/>
      <c r="B33" s="48"/>
      <c r="C33" s="49"/>
      <c r="D33" s="48"/>
      <c r="E33" s="48"/>
      <c r="F33" s="62" t="s">
        <v>89</v>
      </c>
      <c r="G33" s="55" cm="1">
        <f t="array" aca="1" ref="G33" ca="1">INDIRECT("'"&amp; $F33 &amp; "'!H24")</f>
        <v>23406.41</v>
      </c>
      <c r="H33" s="55" cm="1">
        <f t="array" aca="1" ref="H33" ca="1">INDIRECT("'"&amp; $F33 &amp; "'!I24")</f>
        <v>0</v>
      </c>
      <c r="I33" s="67">
        <f t="shared" ca="1" si="4"/>
        <v>0</v>
      </c>
      <c r="J33" s="70" cm="1">
        <f t="array" aca="1" ref="J33" ca="1">INDIRECT("'"&amp; $F33 &amp; "'!K24")</f>
        <v>0</v>
      </c>
      <c r="K33" s="74" cm="1">
        <f t="array" aca="1" ref="K33" ca="1">INDIRECT("'"&amp; $F33 &amp; "'!M24") + INDIRECT("'"&amp; $F33 &amp; "'!N24")</f>
        <v>0</v>
      </c>
      <c r="L33" s="77">
        <f t="shared" ca="1" si="5"/>
        <v>0</v>
      </c>
      <c r="M33" s="55" cm="1">
        <f t="array" aca="1" ref="M33" ca="1">INDIRECT("'"&amp; $F33 &amp; "'!J24")</f>
        <v>0</v>
      </c>
      <c r="N33" s="77">
        <f t="shared" ca="1" si="6"/>
        <v>0</v>
      </c>
      <c r="O33" s="56">
        <f t="shared" ca="1" si="7"/>
        <v>23406.41</v>
      </c>
    </row>
    <row r="34" spans="1:15" s="50" customFormat="1" ht="18.5" x14ac:dyDescent="0.45">
      <c r="A34" s="48"/>
      <c r="B34" s="48"/>
      <c r="C34" s="49"/>
      <c r="D34" s="48"/>
      <c r="E34" s="48"/>
      <c r="F34" s="62" t="s">
        <v>90</v>
      </c>
      <c r="G34" s="55" cm="1">
        <f t="array" aca="1" ref="G34" ca="1">INDIRECT("'"&amp; $F34 &amp; "'!H24")</f>
        <v>110933.40000000001</v>
      </c>
      <c r="H34" s="55" cm="1">
        <f t="array" aca="1" ref="H34" ca="1">INDIRECT("'"&amp; $F34 &amp; "'!I24")</f>
        <v>0</v>
      </c>
      <c r="I34" s="67">
        <f t="shared" ca="1" si="4"/>
        <v>0</v>
      </c>
      <c r="J34" s="70" cm="1">
        <f t="array" aca="1" ref="J34" ca="1">INDIRECT("'"&amp; $F34 &amp; "'!K24")</f>
        <v>0</v>
      </c>
      <c r="K34" s="74" cm="1">
        <f t="array" aca="1" ref="K34" ca="1">INDIRECT("'"&amp; $F34 &amp; "'!M24") + INDIRECT("'"&amp; $F34 &amp; "'!N24")</f>
        <v>0</v>
      </c>
      <c r="L34" s="77">
        <f t="shared" ca="1" si="5"/>
        <v>0</v>
      </c>
      <c r="M34" s="55" cm="1">
        <f t="array" aca="1" ref="M34" ca="1">INDIRECT("'"&amp; $F34 &amp; "'!J24")</f>
        <v>0</v>
      </c>
      <c r="N34" s="77">
        <f t="shared" ca="1" si="6"/>
        <v>0</v>
      </c>
      <c r="O34" s="56">
        <f t="shared" ca="1" si="7"/>
        <v>110933.40000000001</v>
      </c>
    </row>
    <row r="35" spans="1:15" s="50" customFormat="1" ht="18.5" x14ac:dyDescent="0.45">
      <c r="A35" s="48"/>
      <c r="B35" s="48"/>
      <c r="C35" s="49"/>
      <c r="D35" s="48"/>
      <c r="E35" s="48"/>
      <c r="F35" s="62" t="s">
        <v>91</v>
      </c>
      <c r="G35" s="55" cm="1">
        <f t="array" aca="1" ref="G35" ca="1">INDIRECT("'"&amp; $F35 &amp; "'!H24")</f>
        <v>2696</v>
      </c>
      <c r="H35" s="55" cm="1">
        <f t="array" aca="1" ref="H35" ca="1">INDIRECT("'"&amp; $F35 &amp; "'!I24")</f>
        <v>0</v>
      </c>
      <c r="I35" s="67">
        <f t="shared" ca="1" si="4"/>
        <v>0</v>
      </c>
      <c r="J35" s="70" cm="1">
        <f t="array" aca="1" ref="J35" ca="1">INDIRECT("'"&amp; $F35 &amp; "'!K24")</f>
        <v>0</v>
      </c>
      <c r="K35" s="74" cm="1">
        <f t="array" aca="1" ref="K35" ca="1">INDIRECT("'"&amp; $F35 &amp; "'!M24") + INDIRECT("'"&amp; $F35 &amp; "'!N24")</f>
        <v>0</v>
      </c>
      <c r="L35" s="77">
        <f t="shared" ca="1" si="5"/>
        <v>0</v>
      </c>
      <c r="M35" s="55" cm="1">
        <f t="array" aca="1" ref="M35" ca="1">INDIRECT("'"&amp; $F35 &amp; "'!J24")</f>
        <v>0</v>
      </c>
      <c r="N35" s="77">
        <f t="shared" ca="1" si="6"/>
        <v>0</v>
      </c>
      <c r="O35" s="56">
        <f t="shared" ca="1" si="7"/>
        <v>2696</v>
      </c>
    </row>
    <row r="36" spans="1:15" s="50" customFormat="1" ht="18.5" x14ac:dyDescent="0.45">
      <c r="A36" s="48"/>
      <c r="B36" s="48"/>
      <c r="C36" s="49"/>
      <c r="D36" s="48"/>
      <c r="E36" s="48"/>
      <c r="F36" s="62" t="s">
        <v>92</v>
      </c>
      <c r="G36" s="64" cm="1">
        <f t="array" aca="1" ref="G36" ca="1">INDIRECT("'"&amp; $F36 &amp; "'!H24")</f>
        <v>11906.72</v>
      </c>
      <c r="H36" s="64" cm="1">
        <f t="array" aca="1" ref="H36" ca="1">INDIRECT("'"&amp; $F36 &amp; "'!I24")</f>
        <v>0</v>
      </c>
      <c r="I36" s="68">
        <f t="shared" ca="1" si="4"/>
        <v>0</v>
      </c>
      <c r="J36" s="71" cm="1">
        <f t="array" aca="1" ref="J36" ca="1">INDIRECT("'"&amp; $F36 &amp; "'!K24")</f>
        <v>0</v>
      </c>
      <c r="K36" s="75" cm="1">
        <f t="array" aca="1" ref="K36" ca="1">INDIRECT("'"&amp; $F36 &amp; "'!M24") + INDIRECT("'"&amp; $F36 &amp; "'!N24")</f>
        <v>0</v>
      </c>
      <c r="L36" s="78">
        <f t="shared" ca="1" si="5"/>
        <v>0</v>
      </c>
      <c r="M36" s="64" cm="1">
        <f t="array" aca="1" ref="M36" ca="1">INDIRECT("'"&amp; $F36 &amp; "'!J24")</f>
        <v>0</v>
      </c>
      <c r="N36" s="78">
        <f t="shared" ca="1" si="6"/>
        <v>0</v>
      </c>
      <c r="O36" s="57">
        <f t="shared" ca="1" si="7"/>
        <v>11906.72</v>
      </c>
    </row>
    <row r="37" spans="1:15" s="50" customFormat="1" ht="18.5" x14ac:dyDescent="0.45">
      <c r="A37" s="48"/>
      <c r="B37" s="48"/>
      <c r="C37" s="49"/>
      <c r="D37" s="48"/>
      <c r="E37" s="48"/>
      <c r="F37" s="58" t="s">
        <v>45</v>
      </c>
      <c r="G37" s="63">
        <f ca="1">SUM(G30:G36)</f>
        <v>377575.67999999999</v>
      </c>
      <c r="H37" s="63">
        <f ca="1">SUM(H30:H36)</f>
        <v>136673.00999999998</v>
      </c>
      <c r="I37" s="65">
        <f t="shared" ca="1" si="4"/>
        <v>0.36197514098365652</v>
      </c>
      <c r="J37" s="63">
        <f ca="1">SUM(J30:J36)</f>
        <v>0</v>
      </c>
      <c r="K37" s="72">
        <f ca="1">SUM(K30:K36)</f>
        <v>0</v>
      </c>
      <c r="L37" s="65">
        <f t="shared" ref="L37" ca="1" si="8">K37/H37</f>
        <v>0</v>
      </c>
      <c r="M37" s="72">
        <f ca="1">SUM(M30:M36)</f>
        <v>136673.00999999998</v>
      </c>
      <c r="N37" s="79">
        <f t="shared" ref="N37" ca="1" si="9">M37/H37</f>
        <v>1</v>
      </c>
      <c r="O37" s="63">
        <f ca="1">K37+G37</f>
        <v>377575.67999999999</v>
      </c>
    </row>
    <row r="38" spans="1:15" ht="23.15" customHeight="1" x14ac:dyDescent="0.35">
      <c r="F38" s="140" t="s">
        <v>125</v>
      </c>
      <c r="G38" s="141"/>
      <c r="H38" s="141"/>
      <c r="I38" s="141"/>
      <c r="J38" s="141"/>
      <c r="K38" s="141"/>
      <c r="L38" s="141"/>
      <c r="M38" s="141"/>
      <c r="N38" s="141"/>
      <c r="O38" s="142"/>
    </row>
  </sheetData>
  <sortState xmlns:xlrd2="http://schemas.microsoft.com/office/spreadsheetml/2017/richdata2" ref="G30:O36">
    <sortCondition descending="1" ref="J30:J36"/>
  </sortState>
  <mergeCells count="22">
    <mergeCell ref="C21:C22"/>
    <mergeCell ref="A4:A7"/>
    <mergeCell ref="A8:A11"/>
    <mergeCell ref="A12:A13"/>
    <mergeCell ref="A15:A16"/>
    <mergeCell ref="A17:A18"/>
    <mergeCell ref="F38:O38"/>
    <mergeCell ref="F28:O28"/>
    <mergeCell ref="F26:O26"/>
    <mergeCell ref="F27:O27"/>
    <mergeCell ref="G1:O1"/>
    <mergeCell ref="A2:O2"/>
    <mergeCell ref="A1:C1"/>
    <mergeCell ref="D1:F1"/>
    <mergeCell ref="A19:A20"/>
    <mergeCell ref="A21:A22"/>
    <mergeCell ref="C4:C7"/>
    <mergeCell ref="C8:C11"/>
    <mergeCell ref="C12:C13"/>
    <mergeCell ref="C15:C16"/>
    <mergeCell ref="C17:C18"/>
    <mergeCell ref="C19:C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0AFE-9424-4EE0-98E5-5D3523EB6951}">
  <sheetPr>
    <tabColor theme="8"/>
  </sheetPr>
  <dimension ref="A1:AH32"/>
  <sheetViews>
    <sheetView zoomScale="50" zoomScaleNormal="50" workbookViewId="0">
      <selection activeCell="I37" sqref="I37"/>
    </sheetView>
  </sheetViews>
  <sheetFormatPr defaultRowHeight="12.5" x14ac:dyDescent="0.25"/>
  <cols>
    <col min="2" max="2" width="18.26953125" customWidth="1"/>
    <col min="3" max="3" width="61.453125" customWidth="1"/>
    <col min="4" max="4" width="18.26953125" customWidth="1"/>
    <col min="5" max="21" width="15.26953125" customWidth="1"/>
    <col min="22" max="22" width="16.81640625" customWidth="1"/>
    <col min="23" max="23" width="17.81640625" bestFit="1" customWidth="1"/>
    <col min="24" max="34" width="20.453125" customWidth="1"/>
  </cols>
  <sheetData>
    <row r="1" spans="1:34" ht="83.5" customHeight="1" x14ac:dyDescent="0.25">
      <c r="A1" s="186" t="s">
        <v>85</v>
      </c>
      <c r="B1" s="187"/>
      <c r="C1" s="159" t="s">
        <v>86</v>
      </c>
      <c r="D1" s="160"/>
      <c r="E1" s="161"/>
      <c r="F1" s="162" t="s">
        <v>115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4"/>
      <c r="X1" s="80" t="s">
        <v>93</v>
      </c>
      <c r="Y1" s="80" t="s">
        <v>93</v>
      </c>
      <c r="Z1" s="80" t="s">
        <v>93</v>
      </c>
      <c r="AA1" s="80" t="s">
        <v>93</v>
      </c>
      <c r="AB1" s="80" t="s">
        <v>93</v>
      </c>
      <c r="AC1" s="80" t="s">
        <v>93</v>
      </c>
      <c r="AD1" s="80" t="s">
        <v>93</v>
      </c>
      <c r="AE1" s="80" t="s">
        <v>93</v>
      </c>
      <c r="AF1" s="80" t="s">
        <v>93</v>
      </c>
      <c r="AG1" s="80" t="s">
        <v>93</v>
      </c>
      <c r="AH1" s="80" t="s">
        <v>93</v>
      </c>
    </row>
    <row r="2" spans="1:34" ht="31.5" customHeight="1" thickBot="1" x14ac:dyDescent="0.3">
      <c r="A2" s="157" t="s">
        <v>113</v>
      </c>
      <c r="B2" s="157"/>
      <c r="C2" s="157"/>
      <c r="D2" s="157"/>
      <c r="E2" s="158"/>
      <c r="F2" s="190" t="s">
        <v>94</v>
      </c>
      <c r="G2" s="191"/>
      <c r="H2" s="192"/>
      <c r="I2" s="193" t="s">
        <v>95</v>
      </c>
      <c r="J2" s="194"/>
      <c r="K2" s="195"/>
      <c r="L2" s="196" t="s">
        <v>96</v>
      </c>
      <c r="M2" s="197"/>
      <c r="N2" s="198"/>
      <c r="O2" s="199" t="s">
        <v>97</v>
      </c>
      <c r="P2" s="200"/>
      <c r="Q2" s="201"/>
      <c r="R2" s="202" t="s">
        <v>45</v>
      </c>
      <c r="S2" s="203"/>
      <c r="T2" s="203"/>
      <c r="U2" s="204"/>
      <c r="V2" s="188" t="s">
        <v>98</v>
      </c>
      <c r="W2" s="189"/>
      <c r="X2" s="81" t="s">
        <v>99</v>
      </c>
      <c r="Y2" s="81" t="s">
        <v>99</v>
      </c>
      <c r="Z2" s="81" t="s">
        <v>99</v>
      </c>
      <c r="AA2" s="81" t="s">
        <v>99</v>
      </c>
      <c r="AB2" s="81" t="s">
        <v>99</v>
      </c>
      <c r="AC2" s="81" t="s">
        <v>99</v>
      </c>
      <c r="AD2" s="81" t="s">
        <v>99</v>
      </c>
      <c r="AE2" s="81" t="s">
        <v>99</v>
      </c>
      <c r="AF2" s="81" t="s">
        <v>99</v>
      </c>
      <c r="AG2" s="81" t="s">
        <v>99</v>
      </c>
      <c r="AH2" s="81" t="s">
        <v>99</v>
      </c>
    </row>
    <row r="3" spans="1:34" ht="46.5" x14ac:dyDescent="0.25">
      <c r="A3" s="82" t="s">
        <v>100</v>
      </c>
      <c r="B3" s="83" t="s">
        <v>9</v>
      </c>
      <c r="C3" s="82" t="s">
        <v>14</v>
      </c>
      <c r="D3" s="84" t="s">
        <v>3</v>
      </c>
      <c r="E3" s="85" t="s">
        <v>101</v>
      </c>
      <c r="F3" s="86" t="s">
        <v>102</v>
      </c>
      <c r="G3" s="87" t="s">
        <v>103</v>
      </c>
      <c r="H3" s="88" t="s">
        <v>104</v>
      </c>
      <c r="I3" s="89" t="s">
        <v>102</v>
      </c>
      <c r="J3" s="90" t="s">
        <v>103</v>
      </c>
      <c r="K3" s="89" t="s">
        <v>104</v>
      </c>
      <c r="L3" s="91" t="s">
        <v>102</v>
      </c>
      <c r="M3" s="92" t="s">
        <v>103</v>
      </c>
      <c r="N3" s="91" t="s">
        <v>104</v>
      </c>
      <c r="O3" s="93" t="s">
        <v>102</v>
      </c>
      <c r="P3" s="94" t="s">
        <v>103</v>
      </c>
      <c r="Q3" s="95" t="s">
        <v>104</v>
      </c>
      <c r="R3" s="96" t="s">
        <v>102</v>
      </c>
      <c r="S3" s="96" t="s">
        <v>105</v>
      </c>
      <c r="T3" s="97" t="s">
        <v>106</v>
      </c>
      <c r="U3" s="98" t="s">
        <v>104</v>
      </c>
      <c r="V3" s="117" t="s">
        <v>107</v>
      </c>
      <c r="W3" s="118" t="s">
        <v>25</v>
      </c>
      <c r="X3" s="99" t="s">
        <v>108</v>
      </c>
      <c r="Y3" s="99" t="s">
        <v>108</v>
      </c>
      <c r="Z3" s="99" t="s">
        <v>108</v>
      </c>
      <c r="AA3" s="99" t="s">
        <v>108</v>
      </c>
      <c r="AB3" s="99" t="s">
        <v>108</v>
      </c>
      <c r="AC3" s="99" t="s">
        <v>108</v>
      </c>
      <c r="AD3" s="99" t="s">
        <v>108</v>
      </c>
      <c r="AE3" s="99" t="s">
        <v>108</v>
      </c>
      <c r="AF3" s="99" t="s">
        <v>108</v>
      </c>
      <c r="AG3" s="99" t="s">
        <v>108</v>
      </c>
      <c r="AH3" s="99" t="s">
        <v>108</v>
      </c>
    </row>
    <row r="4" spans="1:34" ht="58" x14ac:dyDescent="0.25">
      <c r="A4" s="121">
        <v>1</v>
      </c>
      <c r="B4" s="134" t="s">
        <v>72</v>
      </c>
      <c r="C4" s="45" t="s">
        <v>51</v>
      </c>
      <c r="D4" s="8" t="s">
        <v>71</v>
      </c>
      <c r="E4" s="100">
        <v>18</v>
      </c>
      <c r="F4" s="101">
        <f t="shared" ref="F4:F15" si="0">IF(ROUNDDOWN($E4*0.5,0)&gt;$U4,$U4+G4,ROUNDDOWN($E4*0.5,0))</f>
        <v>9</v>
      </c>
      <c r="G4" s="102">
        <f t="shared" ref="G4:G15" si="1">SUMIF($X$2:$AH$2,$F$2,X4:AH4)</f>
        <v>0</v>
      </c>
      <c r="H4" s="102">
        <f>F4-G4</f>
        <v>9</v>
      </c>
      <c r="I4" s="103">
        <f t="shared" ref="I4:I15" si="2">IF(ROUNDDOWN($E4*0.5,0)&gt;$U4,$U4+J4,ROUNDDOWN($E4*0.5,0))</f>
        <v>9</v>
      </c>
      <c r="J4" s="104">
        <f t="shared" ref="J4:J15" si="3">SUMIF($X$2:$AH$2,$I$2,X4:AH4)</f>
        <v>0</v>
      </c>
      <c r="K4" s="104">
        <f>I4-J4</f>
        <v>9</v>
      </c>
      <c r="L4" s="105">
        <f t="shared" ref="L4:L15" si="4">IF(ROUNDDOWN($E4*0.5,0)&gt;$U4,$U4+M4,ROUNDDOWN($E4*0.5,0))</f>
        <v>9</v>
      </c>
      <c r="M4" s="106">
        <f t="shared" ref="M4:M15" si="5">SUMIF($X$2:$AH$2,$L$2,X4:AH4)</f>
        <v>0</v>
      </c>
      <c r="N4" s="106">
        <f>L4-M4</f>
        <v>9</v>
      </c>
      <c r="O4" s="107">
        <f t="shared" ref="O4:O15" si="6">IF(ROUNDDOWN($E4*0.5,0)&gt;$U4,$U4+P4,ROUNDDOWN($E4*0.5,0))</f>
        <v>9</v>
      </c>
      <c r="P4" s="108">
        <f t="shared" ref="P4:P15" si="7">SUMIF($X$2:$AH$2,$O$2,X4:AH4)</f>
        <v>0</v>
      </c>
      <c r="Q4" s="109">
        <f>O4-P4</f>
        <v>9</v>
      </c>
      <c r="R4" s="110">
        <f>E4*2</f>
        <v>36</v>
      </c>
      <c r="S4" s="111">
        <v>0</v>
      </c>
      <c r="T4" s="111">
        <f>(SUM(X4:AH4))</f>
        <v>0</v>
      </c>
      <c r="U4" s="112">
        <f>R4-T4-S4</f>
        <v>36</v>
      </c>
      <c r="V4" s="119">
        <v>871.75</v>
      </c>
      <c r="W4" s="119">
        <f>E4*V4</f>
        <v>15691.5</v>
      </c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</row>
    <row r="5" spans="1:34" ht="87" x14ac:dyDescent="0.25">
      <c r="A5" s="121">
        <v>2</v>
      </c>
      <c r="B5" s="135"/>
      <c r="C5" s="45" t="s">
        <v>52</v>
      </c>
      <c r="D5" s="8" t="s">
        <v>71</v>
      </c>
      <c r="E5" s="100">
        <v>8</v>
      </c>
      <c r="F5" s="101">
        <f t="shared" si="0"/>
        <v>4</v>
      </c>
      <c r="G5" s="102">
        <f t="shared" si="1"/>
        <v>0</v>
      </c>
      <c r="H5" s="102">
        <f t="shared" ref="H5:H23" si="8">F5-G5</f>
        <v>4</v>
      </c>
      <c r="I5" s="103">
        <f t="shared" si="2"/>
        <v>4</v>
      </c>
      <c r="J5" s="104">
        <f t="shared" si="3"/>
        <v>0</v>
      </c>
      <c r="K5" s="104">
        <f t="shared" ref="K5:K23" si="9">I5-J5</f>
        <v>4</v>
      </c>
      <c r="L5" s="105">
        <f t="shared" si="4"/>
        <v>4</v>
      </c>
      <c r="M5" s="106">
        <f t="shared" si="5"/>
        <v>0</v>
      </c>
      <c r="N5" s="106">
        <f t="shared" ref="N5:N23" si="10">L5-M5</f>
        <v>4</v>
      </c>
      <c r="O5" s="107">
        <f t="shared" si="6"/>
        <v>4</v>
      </c>
      <c r="P5" s="108">
        <f t="shared" si="7"/>
        <v>0</v>
      </c>
      <c r="Q5" s="109">
        <f t="shared" ref="Q5:Q23" si="11">O5-P5</f>
        <v>4</v>
      </c>
      <c r="R5" s="110">
        <f t="shared" ref="R5:R23" si="12">E5*2</f>
        <v>16</v>
      </c>
      <c r="S5" s="111">
        <v>0</v>
      </c>
      <c r="T5" s="111">
        <f t="shared" ref="T5:T23" si="13">(SUM(X5:AH5))</f>
        <v>0</v>
      </c>
      <c r="U5" s="112">
        <f t="shared" ref="U5:U23" si="14">R5-T5-S5</f>
        <v>16</v>
      </c>
      <c r="V5" s="119">
        <v>973.04</v>
      </c>
      <c r="W5" s="119">
        <f t="shared" ref="W5:W23" si="15">E5*V5</f>
        <v>7784.32</v>
      </c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</row>
    <row r="6" spans="1:34" ht="58" x14ac:dyDescent="0.25">
      <c r="A6" s="121">
        <v>3</v>
      </c>
      <c r="B6" s="135"/>
      <c r="C6" s="45" t="s">
        <v>53</v>
      </c>
      <c r="D6" s="8" t="s">
        <v>71</v>
      </c>
      <c r="E6" s="100">
        <v>22</v>
      </c>
      <c r="F6" s="101">
        <f t="shared" si="0"/>
        <v>11</v>
      </c>
      <c r="G6" s="102">
        <f t="shared" si="1"/>
        <v>0</v>
      </c>
      <c r="H6" s="102">
        <f t="shared" si="8"/>
        <v>11</v>
      </c>
      <c r="I6" s="103">
        <f t="shared" si="2"/>
        <v>11</v>
      </c>
      <c r="J6" s="104">
        <f t="shared" si="3"/>
        <v>0</v>
      </c>
      <c r="K6" s="104">
        <f t="shared" si="9"/>
        <v>11</v>
      </c>
      <c r="L6" s="105">
        <f t="shared" si="4"/>
        <v>11</v>
      </c>
      <c r="M6" s="106">
        <f t="shared" si="5"/>
        <v>0</v>
      </c>
      <c r="N6" s="106">
        <f t="shared" si="10"/>
        <v>11</v>
      </c>
      <c r="O6" s="107">
        <f t="shared" si="6"/>
        <v>11</v>
      </c>
      <c r="P6" s="108">
        <f t="shared" si="7"/>
        <v>0</v>
      </c>
      <c r="Q6" s="109">
        <f t="shared" si="11"/>
        <v>11</v>
      </c>
      <c r="R6" s="110">
        <f t="shared" si="12"/>
        <v>44</v>
      </c>
      <c r="S6" s="111">
        <v>0</v>
      </c>
      <c r="T6" s="111">
        <f t="shared" si="13"/>
        <v>0</v>
      </c>
      <c r="U6" s="112">
        <f t="shared" si="14"/>
        <v>44</v>
      </c>
      <c r="V6" s="119">
        <v>2096.83</v>
      </c>
      <c r="W6" s="119">
        <f t="shared" si="15"/>
        <v>46130.259999999995</v>
      </c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</row>
    <row r="7" spans="1:34" ht="72.5" x14ac:dyDescent="0.25">
      <c r="A7" s="121">
        <v>4</v>
      </c>
      <c r="B7" s="136"/>
      <c r="C7" s="45" t="s">
        <v>54</v>
      </c>
      <c r="D7" s="8" t="s">
        <v>71</v>
      </c>
      <c r="E7" s="100">
        <v>8</v>
      </c>
      <c r="F7" s="101">
        <f t="shared" si="0"/>
        <v>4</v>
      </c>
      <c r="G7" s="102">
        <f t="shared" si="1"/>
        <v>0</v>
      </c>
      <c r="H7" s="102">
        <f t="shared" si="8"/>
        <v>4</v>
      </c>
      <c r="I7" s="103">
        <f t="shared" si="2"/>
        <v>4</v>
      </c>
      <c r="J7" s="104">
        <f t="shared" si="3"/>
        <v>0</v>
      </c>
      <c r="K7" s="104">
        <f t="shared" si="9"/>
        <v>4</v>
      </c>
      <c r="L7" s="105">
        <f t="shared" si="4"/>
        <v>4</v>
      </c>
      <c r="M7" s="106">
        <f t="shared" si="5"/>
        <v>0</v>
      </c>
      <c r="N7" s="106">
        <f t="shared" si="10"/>
        <v>4</v>
      </c>
      <c r="O7" s="107">
        <f t="shared" si="6"/>
        <v>4</v>
      </c>
      <c r="P7" s="108">
        <f t="shared" si="7"/>
        <v>0</v>
      </c>
      <c r="Q7" s="109">
        <f t="shared" si="11"/>
        <v>4</v>
      </c>
      <c r="R7" s="110">
        <f t="shared" si="12"/>
        <v>16</v>
      </c>
      <c r="S7" s="111">
        <v>0</v>
      </c>
      <c r="T7" s="111">
        <f t="shared" si="13"/>
        <v>0</v>
      </c>
      <c r="U7" s="112">
        <f t="shared" si="14"/>
        <v>16</v>
      </c>
      <c r="V7" s="119">
        <v>2011.74</v>
      </c>
      <c r="W7" s="119">
        <f t="shared" si="15"/>
        <v>16093.92</v>
      </c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</row>
    <row r="8" spans="1:34" ht="58" x14ac:dyDescent="0.25">
      <c r="A8" s="121">
        <v>5</v>
      </c>
      <c r="B8" s="134" t="s">
        <v>72</v>
      </c>
      <c r="C8" s="45" t="s">
        <v>55</v>
      </c>
      <c r="D8" s="8" t="s">
        <v>71</v>
      </c>
      <c r="E8" s="100">
        <v>20</v>
      </c>
      <c r="F8" s="101">
        <f t="shared" si="0"/>
        <v>10</v>
      </c>
      <c r="G8" s="102">
        <f t="shared" si="1"/>
        <v>0</v>
      </c>
      <c r="H8" s="102">
        <f t="shared" si="8"/>
        <v>10</v>
      </c>
      <c r="I8" s="103">
        <f t="shared" si="2"/>
        <v>10</v>
      </c>
      <c r="J8" s="104">
        <f t="shared" si="3"/>
        <v>0</v>
      </c>
      <c r="K8" s="104">
        <f t="shared" si="9"/>
        <v>10</v>
      </c>
      <c r="L8" s="105">
        <f t="shared" si="4"/>
        <v>10</v>
      </c>
      <c r="M8" s="106">
        <f t="shared" si="5"/>
        <v>0</v>
      </c>
      <c r="N8" s="106">
        <f t="shared" si="10"/>
        <v>10</v>
      </c>
      <c r="O8" s="107">
        <f t="shared" si="6"/>
        <v>10</v>
      </c>
      <c r="P8" s="108">
        <f t="shared" si="7"/>
        <v>0</v>
      </c>
      <c r="Q8" s="109">
        <f t="shared" si="11"/>
        <v>10</v>
      </c>
      <c r="R8" s="110">
        <f t="shared" si="12"/>
        <v>40</v>
      </c>
      <c r="S8" s="111">
        <v>0</v>
      </c>
      <c r="T8" s="111">
        <f t="shared" si="13"/>
        <v>0</v>
      </c>
      <c r="U8" s="112">
        <f t="shared" si="14"/>
        <v>40</v>
      </c>
      <c r="V8" s="119">
        <v>931.72</v>
      </c>
      <c r="W8" s="119">
        <f t="shared" si="15"/>
        <v>18634.400000000001</v>
      </c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</row>
    <row r="9" spans="1:34" ht="72.5" x14ac:dyDescent="0.25">
      <c r="A9" s="121">
        <v>6</v>
      </c>
      <c r="B9" s="135"/>
      <c r="C9" s="45" t="s">
        <v>56</v>
      </c>
      <c r="D9" s="8" t="s">
        <v>71</v>
      </c>
      <c r="E9" s="100">
        <v>14</v>
      </c>
      <c r="F9" s="101">
        <f t="shared" si="0"/>
        <v>7</v>
      </c>
      <c r="G9" s="102">
        <f t="shared" si="1"/>
        <v>0</v>
      </c>
      <c r="H9" s="102">
        <f t="shared" si="8"/>
        <v>7</v>
      </c>
      <c r="I9" s="103">
        <f t="shared" si="2"/>
        <v>7</v>
      </c>
      <c r="J9" s="104">
        <f t="shared" si="3"/>
        <v>0</v>
      </c>
      <c r="K9" s="104">
        <f t="shared" si="9"/>
        <v>7</v>
      </c>
      <c r="L9" s="105">
        <f t="shared" si="4"/>
        <v>7</v>
      </c>
      <c r="M9" s="106">
        <f t="shared" si="5"/>
        <v>0</v>
      </c>
      <c r="N9" s="106">
        <f t="shared" si="10"/>
        <v>7</v>
      </c>
      <c r="O9" s="107">
        <f t="shared" si="6"/>
        <v>7</v>
      </c>
      <c r="P9" s="108">
        <f t="shared" si="7"/>
        <v>0</v>
      </c>
      <c r="Q9" s="109">
        <f t="shared" si="11"/>
        <v>7</v>
      </c>
      <c r="R9" s="110">
        <f t="shared" si="12"/>
        <v>28</v>
      </c>
      <c r="S9" s="111">
        <v>0</v>
      </c>
      <c r="T9" s="111">
        <f t="shared" si="13"/>
        <v>0</v>
      </c>
      <c r="U9" s="112">
        <f t="shared" si="14"/>
        <v>28</v>
      </c>
      <c r="V9" s="119">
        <v>973.05</v>
      </c>
      <c r="W9" s="119">
        <f t="shared" si="15"/>
        <v>13622.699999999999</v>
      </c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</row>
    <row r="10" spans="1:34" ht="58" x14ac:dyDescent="0.25">
      <c r="A10" s="121">
        <v>7</v>
      </c>
      <c r="B10" s="135"/>
      <c r="C10" s="45" t="s">
        <v>57</v>
      </c>
      <c r="D10" s="8" t="s">
        <v>71</v>
      </c>
      <c r="E10" s="100">
        <v>14</v>
      </c>
      <c r="F10" s="101">
        <f t="shared" si="0"/>
        <v>7</v>
      </c>
      <c r="G10" s="102">
        <f t="shared" si="1"/>
        <v>0</v>
      </c>
      <c r="H10" s="102">
        <f t="shared" si="8"/>
        <v>7</v>
      </c>
      <c r="I10" s="103">
        <f t="shared" si="2"/>
        <v>7</v>
      </c>
      <c r="J10" s="104">
        <f t="shared" si="3"/>
        <v>0</v>
      </c>
      <c r="K10" s="104">
        <f t="shared" si="9"/>
        <v>7</v>
      </c>
      <c r="L10" s="105">
        <f t="shared" si="4"/>
        <v>7</v>
      </c>
      <c r="M10" s="106">
        <f t="shared" si="5"/>
        <v>0</v>
      </c>
      <c r="N10" s="106">
        <f t="shared" si="10"/>
        <v>7</v>
      </c>
      <c r="O10" s="107">
        <f t="shared" si="6"/>
        <v>7</v>
      </c>
      <c r="P10" s="108">
        <f t="shared" si="7"/>
        <v>0</v>
      </c>
      <c r="Q10" s="109">
        <f t="shared" si="11"/>
        <v>7</v>
      </c>
      <c r="R10" s="110">
        <f t="shared" si="12"/>
        <v>28</v>
      </c>
      <c r="S10" s="111">
        <v>0</v>
      </c>
      <c r="T10" s="111">
        <f t="shared" si="13"/>
        <v>0</v>
      </c>
      <c r="U10" s="112">
        <f t="shared" si="14"/>
        <v>28</v>
      </c>
      <c r="V10" s="119">
        <v>2013.95</v>
      </c>
      <c r="W10" s="119">
        <f t="shared" si="15"/>
        <v>28195.3</v>
      </c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</row>
    <row r="11" spans="1:34" ht="72.5" x14ac:dyDescent="0.25">
      <c r="A11" s="121">
        <v>8</v>
      </c>
      <c r="B11" s="136"/>
      <c r="C11" s="45" t="s">
        <v>58</v>
      </c>
      <c r="D11" s="8" t="s">
        <v>71</v>
      </c>
      <c r="E11" s="100">
        <v>12</v>
      </c>
      <c r="F11" s="101">
        <f t="shared" si="0"/>
        <v>6</v>
      </c>
      <c r="G11" s="102">
        <f t="shared" si="1"/>
        <v>0</v>
      </c>
      <c r="H11" s="102">
        <f t="shared" si="8"/>
        <v>6</v>
      </c>
      <c r="I11" s="103">
        <f t="shared" si="2"/>
        <v>6</v>
      </c>
      <c r="J11" s="104">
        <f t="shared" si="3"/>
        <v>0</v>
      </c>
      <c r="K11" s="104">
        <f t="shared" si="9"/>
        <v>6</v>
      </c>
      <c r="L11" s="105">
        <f t="shared" si="4"/>
        <v>6</v>
      </c>
      <c r="M11" s="106">
        <f t="shared" si="5"/>
        <v>0</v>
      </c>
      <c r="N11" s="106">
        <f t="shared" si="10"/>
        <v>6</v>
      </c>
      <c r="O11" s="107">
        <f t="shared" si="6"/>
        <v>6</v>
      </c>
      <c r="P11" s="108">
        <f t="shared" si="7"/>
        <v>0</v>
      </c>
      <c r="Q11" s="109">
        <f t="shared" si="11"/>
        <v>6</v>
      </c>
      <c r="R11" s="110">
        <f t="shared" si="12"/>
        <v>24</v>
      </c>
      <c r="S11" s="111">
        <v>0</v>
      </c>
      <c r="T11" s="111">
        <f t="shared" si="13"/>
        <v>0</v>
      </c>
      <c r="U11" s="112">
        <f t="shared" si="14"/>
        <v>24</v>
      </c>
      <c r="V11" s="119">
        <v>2004.8</v>
      </c>
      <c r="W11" s="119">
        <f t="shared" si="15"/>
        <v>24057.599999999999</v>
      </c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</row>
    <row r="12" spans="1:34" ht="29" x14ac:dyDescent="0.25">
      <c r="A12" s="121">
        <v>9</v>
      </c>
      <c r="B12" s="134" t="s">
        <v>73</v>
      </c>
      <c r="C12" s="45" t="s">
        <v>59</v>
      </c>
      <c r="D12" s="8" t="s">
        <v>11</v>
      </c>
      <c r="E12" s="100">
        <v>11</v>
      </c>
      <c r="F12" s="101">
        <f t="shared" si="0"/>
        <v>5</v>
      </c>
      <c r="G12" s="102">
        <f t="shared" si="1"/>
        <v>0</v>
      </c>
      <c r="H12" s="102">
        <f t="shared" si="8"/>
        <v>5</v>
      </c>
      <c r="I12" s="103">
        <f t="shared" si="2"/>
        <v>5</v>
      </c>
      <c r="J12" s="104">
        <f t="shared" si="3"/>
        <v>0</v>
      </c>
      <c r="K12" s="104">
        <f t="shared" si="9"/>
        <v>5</v>
      </c>
      <c r="L12" s="105">
        <f t="shared" si="4"/>
        <v>5</v>
      </c>
      <c r="M12" s="106">
        <f t="shared" si="5"/>
        <v>0</v>
      </c>
      <c r="N12" s="106">
        <f t="shared" si="10"/>
        <v>5</v>
      </c>
      <c r="O12" s="107">
        <f t="shared" si="6"/>
        <v>5</v>
      </c>
      <c r="P12" s="108">
        <f t="shared" si="7"/>
        <v>0</v>
      </c>
      <c r="Q12" s="109">
        <f t="shared" si="11"/>
        <v>5</v>
      </c>
      <c r="R12" s="110">
        <f t="shared" si="12"/>
        <v>22</v>
      </c>
      <c r="S12" s="111">
        <v>0</v>
      </c>
      <c r="T12" s="111">
        <f t="shared" si="13"/>
        <v>0</v>
      </c>
      <c r="U12" s="112">
        <f t="shared" si="14"/>
        <v>22</v>
      </c>
      <c r="V12" s="119">
        <v>605</v>
      </c>
      <c r="W12" s="119">
        <f t="shared" si="15"/>
        <v>6655</v>
      </c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</row>
    <row r="13" spans="1:34" ht="29" x14ac:dyDescent="0.25">
      <c r="A13" s="121">
        <v>10</v>
      </c>
      <c r="B13" s="136"/>
      <c r="C13" s="45" t="s">
        <v>60</v>
      </c>
      <c r="D13" s="8" t="s">
        <v>18</v>
      </c>
      <c r="E13" s="100">
        <v>5700</v>
      </c>
      <c r="F13" s="101">
        <f t="shared" si="0"/>
        <v>2850</v>
      </c>
      <c r="G13" s="102">
        <f t="shared" si="1"/>
        <v>0</v>
      </c>
      <c r="H13" s="102">
        <f t="shared" si="8"/>
        <v>2850</v>
      </c>
      <c r="I13" s="103">
        <f t="shared" si="2"/>
        <v>2850</v>
      </c>
      <c r="J13" s="104">
        <f t="shared" si="3"/>
        <v>0</v>
      </c>
      <c r="K13" s="104">
        <f t="shared" si="9"/>
        <v>2850</v>
      </c>
      <c r="L13" s="105">
        <f t="shared" si="4"/>
        <v>2850</v>
      </c>
      <c r="M13" s="106">
        <f t="shared" si="5"/>
        <v>0</v>
      </c>
      <c r="N13" s="106">
        <f t="shared" si="10"/>
        <v>2850</v>
      </c>
      <c r="O13" s="107">
        <f t="shared" si="6"/>
        <v>2850</v>
      </c>
      <c r="P13" s="108">
        <f t="shared" si="7"/>
        <v>0</v>
      </c>
      <c r="Q13" s="109">
        <f t="shared" si="11"/>
        <v>2850</v>
      </c>
      <c r="R13" s="110">
        <f t="shared" si="12"/>
        <v>11400</v>
      </c>
      <c r="S13" s="111">
        <v>0</v>
      </c>
      <c r="T13" s="111">
        <f t="shared" si="13"/>
        <v>0</v>
      </c>
      <c r="U13" s="112">
        <f t="shared" si="14"/>
        <v>11400</v>
      </c>
      <c r="V13" s="119">
        <v>3.03</v>
      </c>
      <c r="W13" s="119">
        <f t="shared" si="15"/>
        <v>17271</v>
      </c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</row>
    <row r="14" spans="1:34" ht="72.5" x14ac:dyDescent="0.25">
      <c r="A14" s="121">
        <v>11</v>
      </c>
      <c r="B14" s="43" t="s">
        <v>74</v>
      </c>
      <c r="C14" s="45" t="s">
        <v>61</v>
      </c>
      <c r="D14" s="8" t="s">
        <v>19</v>
      </c>
      <c r="E14" s="100">
        <v>1565</v>
      </c>
      <c r="F14" s="101">
        <f t="shared" si="0"/>
        <v>782</v>
      </c>
      <c r="G14" s="102">
        <f t="shared" si="1"/>
        <v>0</v>
      </c>
      <c r="H14" s="102">
        <f t="shared" si="8"/>
        <v>782</v>
      </c>
      <c r="I14" s="103">
        <f t="shared" si="2"/>
        <v>782</v>
      </c>
      <c r="J14" s="104">
        <f t="shared" si="3"/>
        <v>0</v>
      </c>
      <c r="K14" s="104">
        <f t="shared" si="9"/>
        <v>782</v>
      </c>
      <c r="L14" s="105">
        <f t="shared" si="4"/>
        <v>782</v>
      </c>
      <c r="M14" s="106">
        <f t="shared" si="5"/>
        <v>0</v>
      </c>
      <c r="N14" s="106">
        <f t="shared" si="10"/>
        <v>782</v>
      </c>
      <c r="O14" s="107">
        <f t="shared" si="6"/>
        <v>782</v>
      </c>
      <c r="P14" s="108">
        <f t="shared" si="7"/>
        <v>0</v>
      </c>
      <c r="Q14" s="109">
        <f t="shared" si="11"/>
        <v>782</v>
      </c>
      <c r="R14" s="110">
        <f t="shared" si="12"/>
        <v>3130</v>
      </c>
      <c r="S14" s="111">
        <v>0</v>
      </c>
      <c r="T14" s="111">
        <f t="shared" si="13"/>
        <v>0</v>
      </c>
      <c r="U14" s="112">
        <f t="shared" si="14"/>
        <v>3130</v>
      </c>
      <c r="V14" s="119">
        <v>107.72</v>
      </c>
      <c r="W14" s="119">
        <f t="shared" si="15"/>
        <v>168581.8</v>
      </c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</row>
    <row r="15" spans="1:34" ht="14.5" x14ac:dyDescent="0.25">
      <c r="A15" s="121">
        <v>12</v>
      </c>
      <c r="B15" s="134" t="s">
        <v>75</v>
      </c>
      <c r="C15" s="45" t="s">
        <v>62</v>
      </c>
      <c r="D15" s="8" t="s">
        <v>11</v>
      </c>
      <c r="E15" s="100">
        <v>2</v>
      </c>
      <c r="F15" s="101">
        <f t="shared" si="0"/>
        <v>1</v>
      </c>
      <c r="G15" s="102">
        <f t="shared" si="1"/>
        <v>0</v>
      </c>
      <c r="H15" s="102">
        <f t="shared" si="8"/>
        <v>1</v>
      </c>
      <c r="I15" s="103">
        <f t="shared" si="2"/>
        <v>1</v>
      </c>
      <c r="J15" s="104">
        <f t="shared" si="3"/>
        <v>0</v>
      </c>
      <c r="K15" s="104">
        <f t="shared" si="9"/>
        <v>1</v>
      </c>
      <c r="L15" s="105">
        <f t="shared" si="4"/>
        <v>1</v>
      </c>
      <c r="M15" s="106">
        <f t="shared" si="5"/>
        <v>0</v>
      </c>
      <c r="N15" s="106">
        <f t="shared" si="10"/>
        <v>1</v>
      </c>
      <c r="O15" s="107">
        <f t="shared" si="6"/>
        <v>1</v>
      </c>
      <c r="P15" s="108">
        <f t="shared" si="7"/>
        <v>0</v>
      </c>
      <c r="Q15" s="109">
        <f t="shared" si="11"/>
        <v>1</v>
      </c>
      <c r="R15" s="110">
        <f t="shared" si="12"/>
        <v>4</v>
      </c>
      <c r="S15" s="111">
        <v>0</v>
      </c>
      <c r="T15" s="111">
        <f t="shared" si="13"/>
        <v>0</v>
      </c>
      <c r="U15" s="112">
        <f t="shared" si="14"/>
        <v>4</v>
      </c>
      <c r="V15" s="119">
        <v>750</v>
      </c>
      <c r="W15" s="119">
        <f t="shared" si="15"/>
        <v>1500</v>
      </c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</row>
    <row r="16" spans="1:34" ht="14.5" x14ac:dyDescent="0.25">
      <c r="A16" s="121">
        <v>13</v>
      </c>
      <c r="B16" s="136"/>
      <c r="C16" s="46" t="s">
        <v>63</v>
      </c>
      <c r="D16" s="8" t="s">
        <v>6</v>
      </c>
      <c r="E16" s="100">
        <v>400</v>
      </c>
      <c r="F16" s="101">
        <f t="shared" ref="F16:F22" si="16">IF(ROUNDDOWN($E16*0.5,0)&gt;$U16,$U16+G16,ROUNDDOWN($E16*0.5,0))</f>
        <v>200</v>
      </c>
      <c r="G16" s="102">
        <f t="shared" ref="G16:G22" si="17">SUMIF($X$2:$AH$2,$F$2,X16:AH16)</f>
        <v>0</v>
      </c>
      <c r="H16" s="102">
        <f t="shared" ref="H16:H22" si="18">F16-G16</f>
        <v>200</v>
      </c>
      <c r="I16" s="103">
        <f t="shared" ref="I16:I22" si="19">IF(ROUNDDOWN($E16*0.5,0)&gt;$U16,$U16+J16,ROUNDDOWN($E16*0.5,0))</f>
        <v>200</v>
      </c>
      <c r="J16" s="104">
        <f t="shared" ref="J16:J22" si="20">SUMIF($X$2:$AH$2,$I$2,X16:AH16)</f>
        <v>0</v>
      </c>
      <c r="K16" s="104">
        <f t="shared" ref="K16:K22" si="21">I16-J16</f>
        <v>200</v>
      </c>
      <c r="L16" s="105">
        <f t="shared" ref="L16:L22" si="22">IF(ROUNDDOWN($E16*0.5,0)&gt;$U16,$U16+M16,ROUNDDOWN($E16*0.5,0))</f>
        <v>200</v>
      </c>
      <c r="M16" s="106">
        <f t="shared" ref="M16:M22" si="23">SUMIF($X$2:$AH$2,$L$2,X16:AH16)</f>
        <v>0</v>
      </c>
      <c r="N16" s="106">
        <f t="shared" ref="N16:N22" si="24">L16-M16</f>
        <v>200</v>
      </c>
      <c r="O16" s="107">
        <f t="shared" ref="O16:O22" si="25">IF(ROUNDDOWN($E16*0.5,0)&gt;$U16,$U16+P16,ROUNDDOWN($E16*0.5,0))</f>
        <v>200</v>
      </c>
      <c r="P16" s="108">
        <f t="shared" ref="P16:P22" si="26">SUMIF($X$2:$AH$2,$O$2,X16:AH16)</f>
        <v>0</v>
      </c>
      <c r="Q16" s="109">
        <f t="shared" ref="Q16:Q22" si="27">O16-P16</f>
        <v>200</v>
      </c>
      <c r="R16" s="110">
        <f t="shared" ref="R16:R22" si="28">E16*2</f>
        <v>800</v>
      </c>
      <c r="S16" s="111">
        <v>0</v>
      </c>
      <c r="T16" s="111">
        <f t="shared" ref="T16:T22" si="29">(SUM(X16:AH16))</f>
        <v>0</v>
      </c>
      <c r="U16" s="112">
        <f t="shared" ref="U16:U22" si="30">R16-T16-S16</f>
        <v>800</v>
      </c>
      <c r="V16" s="119">
        <v>2.99</v>
      </c>
      <c r="W16" s="119">
        <f t="shared" si="15"/>
        <v>1196</v>
      </c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</row>
    <row r="17" spans="1:34" ht="14.5" x14ac:dyDescent="0.25">
      <c r="A17" s="121">
        <v>14</v>
      </c>
      <c r="B17" s="134" t="s">
        <v>75</v>
      </c>
      <c r="C17" s="45" t="s">
        <v>64</v>
      </c>
      <c r="D17" s="8" t="s">
        <v>11</v>
      </c>
      <c r="E17" s="100">
        <v>12</v>
      </c>
      <c r="F17" s="101">
        <f t="shared" si="16"/>
        <v>6</v>
      </c>
      <c r="G17" s="102">
        <f t="shared" si="17"/>
        <v>0</v>
      </c>
      <c r="H17" s="102">
        <f t="shared" si="18"/>
        <v>6</v>
      </c>
      <c r="I17" s="103">
        <f t="shared" si="19"/>
        <v>6</v>
      </c>
      <c r="J17" s="104">
        <f t="shared" si="20"/>
        <v>0</v>
      </c>
      <c r="K17" s="104">
        <f t="shared" si="21"/>
        <v>6</v>
      </c>
      <c r="L17" s="105">
        <f t="shared" si="22"/>
        <v>6</v>
      </c>
      <c r="M17" s="106">
        <f t="shared" si="23"/>
        <v>0</v>
      </c>
      <c r="N17" s="106">
        <f t="shared" si="24"/>
        <v>6</v>
      </c>
      <c r="O17" s="107">
        <f t="shared" si="25"/>
        <v>6</v>
      </c>
      <c r="P17" s="108">
        <f t="shared" si="26"/>
        <v>0</v>
      </c>
      <c r="Q17" s="109">
        <f t="shared" si="27"/>
        <v>6</v>
      </c>
      <c r="R17" s="110">
        <f t="shared" si="28"/>
        <v>24</v>
      </c>
      <c r="S17" s="111">
        <v>0</v>
      </c>
      <c r="T17" s="111">
        <f t="shared" si="29"/>
        <v>0</v>
      </c>
      <c r="U17" s="112">
        <f t="shared" si="30"/>
        <v>24</v>
      </c>
      <c r="V17" s="119">
        <v>458.33</v>
      </c>
      <c r="W17" s="119">
        <f t="shared" si="15"/>
        <v>5499.96</v>
      </c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</row>
    <row r="18" spans="1:34" ht="14.5" x14ac:dyDescent="0.25">
      <c r="A18" s="121">
        <v>15</v>
      </c>
      <c r="B18" s="136"/>
      <c r="C18" s="46" t="s">
        <v>65</v>
      </c>
      <c r="D18" s="8" t="s">
        <v>6</v>
      </c>
      <c r="E18" s="100">
        <v>1000</v>
      </c>
      <c r="F18" s="101">
        <f t="shared" si="16"/>
        <v>500</v>
      </c>
      <c r="G18" s="102">
        <f t="shared" si="17"/>
        <v>0</v>
      </c>
      <c r="H18" s="102">
        <f t="shared" si="18"/>
        <v>500</v>
      </c>
      <c r="I18" s="103">
        <f t="shared" si="19"/>
        <v>500</v>
      </c>
      <c r="J18" s="104">
        <f t="shared" si="20"/>
        <v>0</v>
      </c>
      <c r="K18" s="104">
        <f t="shared" si="21"/>
        <v>500</v>
      </c>
      <c r="L18" s="105">
        <f t="shared" si="22"/>
        <v>500</v>
      </c>
      <c r="M18" s="106">
        <f t="shared" si="23"/>
        <v>0</v>
      </c>
      <c r="N18" s="106">
        <f t="shared" si="24"/>
        <v>500</v>
      </c>
      <c r="O18" s="107">
        <f t="shared" si="25"/>
        <v>500</v>
      </c>
      <c r="P18" s="108">
        <f t="shared" si="26"/>
        <v>0</v>
      </c>
      <c r="Q18" s="109">
        <f t="shared" si="27"/>
        <v>500</v>
      </c>
      <c r="R18" s="110">
        <f t="shared" si="28"/>
        <v>2000</v>
      </c>
      <c r="S18" s="111">
        <v>0</v>
      </c>
      <c r="T18" s="111">
        <f t="shared" si="29"/>
        <v>0</v>
      </c>
      <c r="U18" s="112">
        <f t="shared" si="30"/>
        <v>2000</v>
      </c>
      <c r="V18" s="119">
        <v>1</v>
      </c>
      <c r="W18" s="119">
        <f t="shared" si="15"/>
        <v>1000</v>
      </c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</row>
    <row r="19" spans="1:34" ht="29" x14ac:dyDescent="0.25">
      <c r="A19" s="121">
        <v>16</v>
      </c>
      <c r="B19" s="134" t="s">
        <v>73</v>
      </c>
      <c r="C19" s="45" t="s">
        <v>66</v>
      </c>
      <c r="D19" s="8" t="s">
        <v>11</v>
      </c>
      <c r="E19" s="100">
        <v>2</v>
      </c>
      <c r="F19" s="101">
        <f t="shared" si="16"/>
        <v>1</v>
      </c>
      <c r="G19" s="102">
        <f t="shared" si="17"/>
        <v>0</v>
      </c>
      <c r="H19" s="102">
        <f t="shared" si="18"/>
        <v>1</v>
      </c>
      <c r="I19" s="103">
        <f t="shared" si="19"/>
        <v>1</v>
      </c>
      <c r="J19" s="104">
        <f t="shared" si="20"/>
        <v>0</v>
      </c>
      <c r="K19" s="104">
        <f t="shared" si="21"/>
        <v>1</v>
      </c>
      <c r="L19" s="105">
        <f t="shared" si="22"/>
        <v>1</v>
      </c>
      <c r="M19" s="106">
        <f t="shared" si="23"/>
        <v>0</v>
      </c>
      <c r="N19" s="106">
        <f t="shared" si="24"/>
        <v>1</v>
      </c>
      <c r="O19" s="107">
        <f t="shared" si="25"/>
        <v>1</v>
      </c>
      <c r="P19" s="108">
        <f t="shared" si="26"/>
        <v>0</v>
      </c>
      <c r="Q19" s="109">
        <f t="shared" si="27"/>
        <v>1</v>
      </c>
      <c r="R19" s="110">
        <f t="shared" si="28"/>
        <v>4</v>
      </c>
      <c r="S19" s="111">
        <v>0</v>
      </c>
      <c r="T19" s="111">
        <f t="shared" si="29"/>
        <v>0</v>
      </c>
      <c r="U19" s="112">
        <f t="shared" si="30"/>
        <v>4</v>
      </c>
      <c r="V19" s="119">
        <v>213.24</v>
      </c>
      <c r="W19" s="119">
        <f t="shared" si="15"/>
        <v>426.48</v>
      </c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</row>
    <row r="20" spans="1:34" ht="14.5" x14ac:dyDescent="0.25">
      <c r="A20" s="121">
        <v>17</v>
      </c>
      <c r="B20" s="136"/>
      <c r="C20" s="46" t="s">
        <v>67</v>
      </c>
      <c r="D20" s="8" t="s">
        <v>12</v>
      </c>
      <c r="E20" s="100">
        <v>800</v>
      </c>
      <c r="F20" s="101">
        <f t="shared" si="16"/>
        <v>400</v>
      </c>
      <c r="G20" s="102">
        <f t="shared" si="17"/>
        <v>0</v>
      </c>
      <c r="H20" s="102">
        <f t="shared" si="18"/>
        <v>400</v>
      </c>
      <c r="I20" s="103">
        <f t="shared" si="19"/>
        <v>400</v>
      </c>
      <c r="J20" s="104">
        <f t="shared" si="20"/>
        <v>0</v>
      </c>
      <c r="K20" s="104">
        <f t="shared" si="21"/>
        <v>400</v>
      </c>
      <c r="L20" s="105">
        <f t="shared" si="22"/>
        <v>400</v>
      </c>
      <c r="M20" s="106">
        <f t="shared" si="23"/>
        <v>0</v>
      </c>
      <c r="N20" s="106">
        <f t="shared" si="24"/>
        <v>400</v>
      </c>
      <c r="O20" s="107">
        <f t="shared" si="25"/>
        <v>400</v>
      </c>
      <c r="P20" s="108">
        <f t="shared" si="26"/>
        <v>0</v>
      </c>
      <c r="Q20" s="109">
        <f t="shared" si="27"/>
        <v>400</v>
      </c>
      <c r="R20" s="110">
        <f t="shared" si="28"/>
        <v>1600</v>
      </c>
      <c r="S20" s="111">
        <v>0</v>
      </c>
      <c r="T20" s="111">
        <f t="shared" si="29"/>
        <v>0</v>
      </c>
      <c r="U20" s="112">
        <f t="shared" si="30"/>
        <v>1600</v>
      </c>
      <c r="V20" s="119">
        <v>0.84</v>
      </c>
      <c r="W20" s="119">
        <f t="shared" si="15"/>
        <v>672</v>
      </c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</row>
    <row r="21" spans="1:34" ht="29" x14ac:dyDescent="0.25">
      <c r="A21" s="121">
        <v>18</v>
      </c>
      <c r="B21" s="134" t="s">
        <v>73</v>
      </c>
      <c r="C21" s="45" t="s">
        <v>68</v>
      </c>
      <c r="D21" s="8" t="s">
        <v>11</v>
      </c>
      <c r="E21" s="100">
        <v>12</v>
      </c>
      <c r="F21" s="101">
        <f t="shared" si="16"/>
        <v>6</v>
      </c>
      <c r="G21" s="102">
        <f t="shared" si="17"/>
        <v>0</v>
      </c>
      <c r="H21" s="102">
        <f t="shared" si="18"/>
        <v>6</v>
      </c>
      <c r="I21" s="103">
        <f t="shared" si="19"/>
        <v>6</v>
      </c>
      <c r="J21" s="104">
        <f t="shared" si="20"/>
        <v>0</v>
      </c>
      <c r="K21" s="104">
        <f t="shared" si="21"/>
        <v>6</v>
      </c>
      <c r="L21" s="105">
        <f t="shared" si="22"/>
        <v>6</v>
      </c>
      <c r="M21" s="106">
        <f t="shared" si="23"/>
        <v>0</v>
      </c>
      <c r="N21" s="106">
        <f t="shared" si="24"/>
        <v>6</v>
      </c>
      <c r="O21" s="107">
        <f t="shared" si="25"/>
        <v>6</v>
      </c>
      <c r="P21" s="108">
        <f t="shared" si="26"/>
        <v>0</v>
      </c>
      <c r="Q21" s="109">
        <f t="shared" si="27"/>
        <v>6</v>
      </c>
      <c r="R21" s="110">
        <f t="shared" si="28"/>
        <v>24</v>
      </c>
      <c r="S21" s="111">
        <v>0</v>
      </c>
      <c r="T21" s="111">
        <f t="shared" si="29"/>
        <v>0</v>
      </c>
      <c r="U21" s="112">
        <f t="shared" si="30"/>
        <v>24</v>
      </c>
      <c r="V21" s="119">
        <v>151.12</v>
      </c>
      <c r="W21" s="119">
        <f t="shared" si="15"/>
        <v>1813.44</v>
      </c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</row>
    <row r="22" spans="1:34" ht="14.5" x14ac:dyDescent="0.25">
      <c r="A22" s="121">
        <v>19</v>
      </c>
      <c r="B22" s="136"/>
      <c r="C22" s="46" t="s">
        <v>69</v>
      </c>
      <c r="D22" s="8" t="s">
        <v>12</v>
      </c>
      <c r="E22" s="100">
        <v>4000</v>
      </c>
      <c r="F22" s="101">
        <f t="shared" si="16"/>
        <v>2000</v>
      </c>
      <c r="G22" s="102">
        <f t="shared" si="17"/>
        <v>0</v>
      </c>
      <c r="H22" s="102">
        <f t="shared" si="18"/>
        <v>2000</v>
      </c>
      <c r="I22" s="103">
        <f t="shared" si="19"/>
        <v>2000</v>
      </c>
      <c r="J22" s="104">
        <f t="shared" si="20"/>
        <v>0</v>
      </c>
      <c r="K22" s="104">
        <f t="shared" si="21"/>
        <v>2000</v>
      </c>
      <c r="L22" s="105">
        <f t="shared" si="22"/>
        <v>2000</v>
      </c>
      <c r="M22" s="106">
        <f t="shared" si="23"/>
        <v>0</v>
      </c>
      <c r="N22" s="106">
        <f t="shared" si="24"/>
        <v>2000</v>
      </c>
      <c r="O22" s="107">
        <f t="shared" si="25"/>
        <v>2000</v>
      </c>
      <c r="P22" s="108">
        <f t="shared" si="26"/>
        <v>0</v>
      </c>
      <c r="Q22" s="109">
        <f t="shared" si="27"/>
        <v>2000</v>
      </c>
      <c r="R22" s="110">
        <f t="shared" si="28"/>
        <v>8000</v>
      </c>
      <c r="S22" s="111">
        <v>0</v>
      </c>
      <c r="T22" s="111">
        <f t="shared" si="29"/>
        <v>0</v>
      </c>
      <c r="U22" s="112">
        <f t="shared" si="30"/>
        <v>8000</v>
      </c>
      <c r="V22" s="119">
        <v>0.59</v>
      </c>
      <c r="W22" s="119">
        <f t="shared" si="15"/>
        <v>2360</v>
      </c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</row>
    <row r="23" spans="1:34" ht="72.5" x14ac:dyDescent="0.25">
      <c r="A23" s="122">
        <v>20</v>
      </c>
      <c r="B23" s="43" t="s">
        <v>73</v>
      </c>
      <c r="C23" s="46" t="s">
        <v>70</v>
      </c>
      <c r="D23" s="8" t="s">
        <v>11</v>
      </c>
      <c r="E23" s="100">
        <v>2</v>
      </c>
      <c r="F23" s="101">
        <f>IF(ROUNDDOWN($E23*0.5,0)&gt;$U23,$U23+G23,ROUNDDOWN($E23*0.5,0))</f>
        <v>1</v>
      </c>
      <c r="G23" s="102">
        <f>SUMIF($X$2:$AH$2,$F$2,X23:AH23)</f>
        <v>0</v>
      </c>
      <c r="H23" s="102">
        <f t="shared" si="8"/>
        <v>1</v>
      </c>
      <c r="I23" s="103">
        <f>IF(ROUNDDOWN($E23*0.5,0)&gt;$U23,$U23+J23,ROUNDDOWN($E23*0.5,0))</f>
        <v>1</v>
      </c>
      <c r="J23" s="104">
        <f>SUMIF($X$2:$AH$2,$I$2,X23:AH23)</f>
        <v>0</v>
      </c>
      <c r="K23" s="104">
        <f t="shared" si="9"/>
        <v>1</v>
      </c>
      <c r="L23" s="105">
        <f>IF(ROUNDDOWN($E23*0.5,0)&gt;$U23,$U23+M23,ROUNDDOWN($E23*0.5,0))</f>
        <v>1</v>
      </c>
      <c r="M23" s="106">
        <f>SUMIF($X$2:$AH$2,$L$2,X23:AH23)</f>
        <v>0</v>
      </c>
      <c r="N23" s="106">
        <f t="shared" si="10"/>
        <v>1</v>
      </c>
      <c r="O23" s="107">
        <f>IF(ROUNDDOWN($E23*0.5,0)&gt;$U23,$U23+P23,ROUNDDOWN($E23*0.5,0))</f>
        <v>1</v>
      </c>
      <c r="P23" s="108">
        <f>SUMIF($X$2:$AH$2,$O$2,X23:AH23)</f>
        <v>0</v>
      </c>
      <c r="Q23" s="109">
        <f t="shared" si="11"/>
        <v>1</v>
      </c>
      <c r="R23" s="110">
        <f t="shared" si="12"/>
        <v>4</v>
      </c>
      <c r="S23" s="111">
        <v>0</v>
      </c>
      <c r="T23" s="111">
        <f t="shared" si="13"/>
        <v>0</v>
      </c>
      <c r="U23" s="112">
        <f t="shared" si="14"/>
        <v>4</v>
      </c>
      <c r="V23" s="119">
        <v>195</v>
      </c>
      <c r="W23" s="119">
        <f t="shared" si="15"/>
        <v>390</v>
      </c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</row>
    <row r="24" spans="1:34" ht="14.5" x14ac:dyDescent="0.35">
      <c r="E24" s="120">
        <f>SUM(E4:E23)</f>
        <v>13622</v>
      </c>
      <c r="F24" s="1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5">
        <f>SUM(W4:W23)</f>
        <v>377575.67999999999</v>
      </c>
      <c r="X24" s="116">
        <f t="shared" ref="X24:AH24" si="31">SUMPRODUCT(X4:X23,$V$4:$V$23)</f>
        <v>0</v>
      </c>
      <c r="Y24" s="116">
        <f t="shared" si="31"/>
        <v>0</v>
      </c>
      <c r="Z24" s="116">
        <f t="shared" si="31"/>
        <v>0</v>
      </c>
      <c r="AA24" s="116">
        <f t="shared" si="31"/>
        <v>0</v>
      </c>
      <c r="AB24" s="116">
        <f t="shared" si="31"/>
        <v>0</v>
      </c>
      <c r="AC24" s="116">
        <f t="shared" si="31"/>
        <v>0</v>
      </c>
      <c r="AD24" s="116">
        <f t="shared" si="31"/>
        <v>0</v>
      </c>
      <c r="AE24" s="116">
        <f t="shared" si="31"/>
        <v>0</v>
      </c>
      <c r="AF24" s="116">
        <f t="shared" si="31"/>
        <v>0</v>
      </c>
      <c r="AG24" s="116">
        <f t="shared" si="31"/>
        <v>0</v>
      </c>
      <c r="AH24" s="116">
        <f t="shared" si="31"/>
        <v>0</v>
      </c>
    </row>
    <row r="26" spans="1:34" ht="14.5" x14ac:dyDescent="0.25">
      <c r="A26" s="165" t="str">
        <f>A1</f>
        <v>PE 1701/2025 SRP (SGPE DE ORIGEM: 16798/2025 )</v>
      </c>
      <c r="B26" s="166"/>
      <c r="C26" s="166"/>
      <c r="D26" s="166"/>
      <c r="E26" s="167"/>
    </row>
    <row r="27" spans="1:34" ht="27.65" customHeight="1" x14ac:dyDescent="0.25">
      <c r="A27" s="183" t="str">
        <f>C1</f>
        <v>OBJETO: CONTRATAÇÃO DE EMPRESA ESPECIALIZADA PARA A PRESTAÇÃO DE SERVIÇOS DE COLETA, TRANSPORTE, TRATAMENTO E DESTINAÇÃO FINAL DE RESÍDUOS DA CONSTRUÇÃO CIVIL, RESÍDUOS QUÍMICOS, LABORATORIAIS, HOSPITALARES, LÂMPADAS E RESÍDUOS DE ANIMAIS DE EXPERIMENTAÇÃO (FEZES, URINA E CARCAÇAS), PARA O CAMPUS I, PARA O CENTRO DE EDUCAÇÃO SUPERIOR DA REGIÃO SUL – CERES E PARA O CENTRO DE EDUCAÇÃO SUPERIOR DA FOZ DO ITAJAÍ – CESFI DA UDESC</v>
      </c>
      <c r="B27" s="184"/>
      <c r="C27" s="184"/>
      <c r="D27" s="184"/>
      <c r="E27" s="185"/>
    </row>
    <row r="28" spans="1:34" ht="14.5" x14ac:dyDescent="0.25">
      <c r="A28" s="165" t="str">
        <f>F1</f>
        <v>VIGÊNCIA DA ATA: 08/12/2025 até 08/12/2026</v>
      </c>
      <c r="B28" s="166"/>
      <c r="C28" s="166"/>
      <c r="D28" s="166"/>
      <c r="E28" s="167"/>
    </row>
    <row r="29" spans="1:34" ht="14.5" x14ac:dyDescent="0.35">
      <c r="A29" s="168" t="s">
        <v>109</v>
      </c>
      <c r="B29" s="169"/>
      <c r="C29" s="170"/>
      <c r="D29" s="171">
        <f>W24</f>
        <v>377575.67999999999</v>
      </c>
      <c r="E29" s="172"/>
    </row>
    <row r="30" spans="1:34" ht="14.5" x14ac:dyDescent="0.35">
      <c r="A30" s="173" t="s">
        <v>110</v>
      </c>
      <c r="B30" s="174"/>
      <c r="C30" s="175"/>
      <c r="D30" s="176">
        <f>SUM(X24:AH24)</f>
        <v>0</v>
      </c>
      <c r="E30" s="177"/>
    </row>
    <row r="31" spans="1:34" ht="14.5" x14ac:dyDescent="0.35">
      <c r="A31" s="178" t="s">
        <v>111</v>
      </c>
      <c r="B31" s="179"/>
      <c r="C31" s="180"/>
      <c r="D31" s="181">
        <f>D30/D29</f>
        <v>0</v>
      </c>
      <c r="E31" s="182"/>
    </row>
    <row r="32" spans="1:34" ht="19.5" customHeight="1" x14ac:dyDescent="0.35">
      <c r="A32" s="154" t="s">
        <v>112</v>
      </c>
      <c r="B32" s="155"/>
      <c r="C32" s="155"/>
      <c r="D32" s="155"/>
      <c r="E32" s="156"/>
    </row>
  </sheetData>
  <mergeCells count="27">
    <mergeCell ref="V2:W2"/>
    <mergeCell ref="F2:H2"/>
    <mergeCell ref="I2:K2"/>
    <mergeCell ref="L2:N2"/>
    <mergeCell ref="O2:Q2"/>
    <mergeCell ref="R2:U2"/>
    <mergeCell ref="A26:E26"/>
    <mergeCell ref="A27:E27"/>
    <mergeCell ref="B19:B20"/>
    <mergeCell ref="B21:B22"/>
    <mergeCell ref="A1:B1"/>
    <mergeCell ref="A32:E32"/>
    <mergeCell ref="A2:E2"/>
    <mergeCell ref="C1:E1"/>
    <mergeCell ref="F1:W1"/>
    <mergeCell ref="B4:B7"/>
    <mergeCell ref="B8:B11"/>
    <mergeCell ref="B12:B13"/>
    <mergeCell ref="B15:B16"/>
    <mergeCell ref="B17:B18"/>
    <mergeCell ref="A28:E28"/>
    <mergeCell ref="A29:C29"/>
    <mergeCell ref="D29:E29"/>
    <mergeCell ref="A30:C30"/>
    <mergeCell ref="D30:E30"/>
    <mergeCell ref="A31:C31"/>
    <mergeCell ref="D31:E31"/>
  </mergeCells>
  <conditionalFormatting sqref="X4:AH23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REITORIA</vt:lpstr>
      <vt:lpstr>FAED</vt:lpstr>
      <vt:lpstr>CEART</vt:lpstr>
      <vt:lpstr>CEFID</vt:lpstr>
      <vt:lpstr>CERES</vt:lpstr>
      <vt:lpstr>CESFI</vt:lpstr>
      <vt:lpstr>ESAG</vt:lpstr>
      <vt:lpstr>GESTOR</vt:lpstr>
      <vt:lpstr>CARONA-uso exclusivo do Gestor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LETÍCIA-SEGECON/FPOLIS</cp:lastModifiedBy>
  <cp:lastPrinted>2015-07-08T21:27:45Z</cp:lastPrinted>
  <dcterms:created xsi:type="dcterms:W3CDTF">2010-06-19T20:43:11Z</dcterms:created>
  <dcterms:modified xsi:type="dcterms:W3CDTF">2026-07-22T20:15:48Z</dcterms:modified>
</cp:coreProperties>
</file>