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EstaPasta_de_trabalho" defaultThemeVersion="124226"/>
  <mc:AlternateContent xmlns:mc="http://schemas.openxmlformats.org/markup-compatibility/2006">
    <mc:Choice Requires="x15">
      <x15ac:absPath xmlns:x15ac="http://schemas.microsoft.com/office/spreadsheetml/2010/11/ac" url="I:\SEGECON\2. Atas SRP\1. Atas UDESC\PE 0637.2026 SRP SGPE 41139.2025 - Divisórias - VIG. 28.04.2027\"/>
    </mc:Choice>
  </mc:AlternateContent>
  <xr:revisionPtr revIDLastSave="0" documentId="13_ncr:1_{E4E485B4-98C9-4114-8445-3EDE1AA6FA67}" xr6:coauthVersionLast="47" xr6:coauthVersionMax="47" xr10:uidLastSave="{00000000-0000-0000-0000-000000000000}"/>
  <bookViews>
    <workbookView xWindow="-120" yWindow="-120" windowWidth="29040" windowHeight="15720" tabRatio="615" activeTab="11" xr2:uid="{00000000-000D-0000-FFFF-FFFF00000000}"/>
  </bookViews>
  <sheets>
    <sheet name="REITORIA_SEMS" sheetId="113" r:id="rId1"/>
    <sheet name="REITORIA_BU" sheetId="134" r:id="rId2"/>
    <sheet name="REITORIA_MUSEU" sheetId="133" r:id="rId3"/>
    <sheet name="FAED" sheetId="135" r:id="rId4"/>
    <sheet name="CEAD" sheetId="136" r:id="rId5"/>
    <sheet name="CEART" sheetId="137" r:id="rId6"/>
    <sheet name="CEFID" sheetId="138" r:id="rId7"/>
    <sheet name="ESAG" sheetId="139" r:id="rId8"/>
    <sheet name="CERES" sheetId="140" r:id="rId9"/>
    <sheet name="CEAVI" sheetId="141" r:id="rId10"/>
    <sheet name="CESFI" sheetId="142" r:id="rId11"/>
    <sheet name="GESTOR" sheetId="91" r:id="rId12"/>
    <sheet name="CARONA(uso exclusivo do Gestor)" sheetId="143" r:id="rId13"/>
  </sheets>
  <definedNames>
    <definedName name="_xlnm._FilterDatabase" localSheetId="12" hidden="1">'CARONA(uso exclusivo do Gestor)'!$A$3:$AI$53</definedName>
    <definedName name="_xlnm._FilterDatabase" localSheetId="4" hidden="1">CEAD!$A$3:$AL$57</definedName>
    <definedName name="_xlnm._FilterDatabase" localSheetId="5" hidden="1">CEART!$A$3:$AL$57</definedName>
    <definedName name="_xlnm._FilterDatabase" localSheetId="9" hidden="1">CEAVI!$A$3:$AL$57</definedName>
    <definedName name="_xlnm._FilterDatabase" localSheetId="6" hidden="1">CEFID!$A$3:$AL$57</definedName>
    <definedName name="_xlnm._FilterDatabase" localSheetId="8" hidden="1">CERES!$A$3:$AL$57</definedName>
    <definedName name="_xlnm._FilterDatabase" localSheetId="10" hidden="1">CESFI!$A$3:$AL$57</definedName>
    <definedName name="_xlnm._FilterDatabase" localSheetId="7" hidden="1">ESAG!$A$3:$AL$57</definedName>
    <definedName name="_xlnm._FilterDatabase" localSheetId="3" hidden="1">FAED!$A$3:$AL$57</definedName>
    <definedName name="_xlnm._FilterDatabase" localSheetId="11" hidden="1">GESTOR!$A$3:$O$53</definedName>
    <definedName name="_xlnm._FilterDatabase" localSheetId="1" hidden="1">REITORIA_BU!$A$3:$AL$57</definedName>
    <definedName name="_xlnm._FilterDatabase" localSheetId="2" hidden="1">REITORIA_MUSEU!$A$3:$AL$57</definedName>
    <definedName name="_xlnm._FilterDatabase" localSheetId="0" hidden="1">REITORIA_SEMS!$A$3:$AL$57</definedName>
    <definedName name="diasuteis" localSheetId="11">#REF!</definedName>
    <definedName name="diasuteis">#REF!</definedName>
    <definedName name="Ferias" localSheetId="11">#REF!</definedName>
    <definedName name="Ferias">#REF!</definedName>
    <definedName name="RD" localSheetId="11">OFFSET(#REF!,(MATCH(SMALL(#REF!,ROW()-10),#REF!,0)-1),0)</definedName>
    <definedName name="RD">OFFSET(#REF!,(MATCH(SMALL(#REF!,ROW()-10),#REF!,0)-1),0)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53" i="141" l="1"/>
  <c r="W53" i="141"/>
  <c r="V53" i="141"/>
  <c r="U53" i="141"/>
  <c r="V53" i="142" l="1"/>
  <c r="U53" i="142"/>
  <c r="V53" i="140"/>
  <c r="U53" i="140"/>
  <c r="V53" i="138"/>
  <c r="W53" i="138"/>
  <c r="X53" i="138"/>
  <c r="Y53" i="138"/>
  <c r="U53" i="138"/>
  <c r="U53" i="136"/>
  <c r="N27" i="137"/>
  <c r="U53" i="137"/>
  <c r="V53" i="135"/>
  <c r="W53" i="135"/>
  <c r="X53" i="135"/>
  <c r="Y53" i="135"/>
  <c r="U53" i="135"/>
  <c r="N38" i="135"/>
  <c r="N35" i="135"/>
  <c r="N35" i="139"/>
  <c r="N38" i="139"/>
  <c r="AB53" i="139"/>
  <c r="AC53" i="139"/>
  <c r="AD53" i="139"/>
  <c r="AE53" i="139"/>
  <c r="AF53" i="139"/>
  <c r="AG53" i="139"/>
  <c r="AH53" i="139"/>
  <c r="AI53" i="139"/>
  <c r="AJ53" i="139"/>
  <c r="AK53" i="139"/>
  <c r="AL53" i="139"/>
  <c r="V53" i="139"/>
  <c r="W53" i="139"/>
  <c r="X53" i="139"/>
  <c r="Y53" i="139"/>
  <c r="Z53" i="139"/>
  <c r="AA53" i="139"/>
  <c r="U53" i="139"/>
  <c r="Z2" i="113"/>
  <c r="N26" i="137"/>
  <c r="N26" i="140"/>
  <c r="N26" i="139"/>
  <c r="Y2" i="113"/>
  <c r="Y2" i="134"/>
  <c r="U2" i="133"/>
  <c r="N37" i="138"/>
  <c r="N36" i="139"/>
  <c r="N36" i="141"/>
  <c r="N37" i="141"/>
  <c r="W53" i="113"/>
  <c r="N49" i="113"/>
  <c r="N49" i="139"/>
  <c r="T50" i="143" l="1"/>
  <c r="T51" i="143"/>
  <c r="T52" i="143"/>
  <c r="Y53" i="143" l="1"/>
  <c r="H29" i="143"/>
  <c r="K29" i="143"/>
  <c r="N29" i="143"/>
  <c r="Q29" i="143"/>
  <c r="S29" i="143"/>
  <c r="U29" i="143"/>
  <c r="X29" i="143"/>
  <c r="H30" i="143"/>
  <c r="K30" i="143"/>
  <c r="N30" i="143"/>
  <c r="Q30" i="143"/>
  <c r="S30" i="143"/>
  <c r="U30" i="143"/>
  <c r="X30" i="143"/>
  <c r="H31" i="143"/>
  <c r="K31" i="143"/>
  <c r="N31" i="143"/>
  <c r="Q31" i="143"/>
  <c r="S31" i="143"/>
  <c r="U31" i="143"/>
  <c r="X31" i="143"/>
  <c r="H32" i="143"/>
  <c r="K32" i="143"/>
  <c r="N32" i="143"/>
  <c r="Q32" i="143"/>
  <c r="S32" i="143"/>
  <c r="U32" i="143"/>
  <c r="X32" i="143"/>
  <c r="H33" i="143"/>
  <c r="K33" i="143"/>
  <c r="N33" i="143"/>
  <c r="Q33" i="143"/>
  <c r="S33" i="143"/>
  <c r="U33" i="143"/>
  <c r="X33" i="143"/>
  <c r="H34" i="143"/>
  <c r="K34" i="143"/>
  <c r="N34" i="143"/>
  <c r="Q34" i="143"/>
  <c r="S34" i="143"/>
  <c r="U34" i="143"/>
  <c r="X34" i="143"/>
  <c r="H35" i="143"/>
  <c r="K35" i="143"/>
  <c r="N35" i="143"/>
  <c r="Q35" i="143"/>
  <c r="S35" i="143"/>
  <c r="U35" i="143"/>
  <c r="X35" i="143"/>
  <c r="H36" i="143"/>
  <c r="K36" i="143"/>
  <c r="N36" i="143"/>
  <c r="Q36" i="143"/>
  <c r="S36" i="143"/>
  <c r="U36" i="143"/>
  <c r="X36" i="143"/>
  <c r="H37" i="143"/>
  <c r="K37" i="143"/>
  <c r="N37" i="143"/>
  <c r="Q37" i="143"/>
  <c r="S37" i="143"/>
  <c r="U37" i="143"/>
  <c r="X37" i="143"/>
  <c r="H38" i="143"/>
  <c r="K38" i="143"/>
  <c r="N38" i="143"/>
  <c r="Q38" i="143"/>
  <c r="S38" i="143"/>
  <c r="U38" i="143"/>
  <c r="X38" i="143"/>
  <c r="H39" i="143"/>
  <c r="K39" i="143"/>
  <c r="N39" i="143"/>
  <c r="Q39" i="143"/>
  <c r="S39" i="143"/>
  <c r="U39" i="143"/>
  <c r="X39" i="143"/>
  <c r="H40" i="143"/>
  <c r="K40" i="143"/>
  <c r="N40" i="143"/>
  <c r="Q40" i="143"/>
  <c r="S40" i="143"/>
  <c r="U40" i="143"/>
  <c r="X40" i="143"/>
  <c r="H41" i="143"/>
  <c r="K41" i="143"/>
  <c r="N41" i="143"/>
  <c r="Q41" i="143"/>
  <c r="S41" i="143"/>
  <c r="U41" i="143"/>
  <c r="X41" i="143"/>
  <c r="H42" i="143"/>
  <c r="K42" i="143"/>
  <c r="N42" i="143"/>
  <c r="Q42" i="143"/>
  <c r="S42" i="143"/>
  <c r="U42" i="143"/>
  <c r="X42" i="143"/>
  <c r="H43" i="143"/>
  <c r="K43" i="143"/>
  <c r="N43" i="143"/>
  <c r="Q43" i="143"/>
  <c r="S43" i="143"/>
  <c r="U43" i="143"/>
  <c r="X43" i="143"/>
  <c r="H44" i="143"/>
  <c r="K44" i="143"/>
  <c r="N44" i="143"/>
  <c r="Q44" i="143"/>
  <c r="S44" i="143"/>
  <c r="U44" i="143"/>
  <c r="X44" i="143"/>
  <c r="H45" i="143"/>
  <c r="K45" i="143"/>
  <c r="N45" i="143"/>
  <c r="Q45" i="143"/>
  <c r="S45" i="143"/>
  <c r="U45" i="143"/>
  <c r="X45" i="143"/>
  <c r="H46" i="143"/>
  <c r="K46" i="143"/>
  <c r="N46" i="143"/>
  <c r="Q46" i="143"/>
  <c r="S46" i="143"/>
  <c r="U46" i="143"/>
  <c r="X46" i="143"/>
  <c r="H47" i="143"/>
  <c r="K47" i="143"/>
  <c r="N47" i="143"/>
  <c r="Q47" i="143"/>
  <c r="S47" i="143"/>
  <c r="U47" i="143"/>
  <c r="X47" i="143"/>
  <c r="H48" i="143"/>
  <c r="K48" i="143"/>
  <c r="N48" i="143"/>
  <c r="Q48" i="143"/>
  <c r="S48" i="143"/>
  <c r="U48" i="143"/>
  <c r="X48" i="143"/>
  <c r="H49" i="143"/>
  <c r="K49" i="143"/>
  <c r="N49" i="143"/>
  <c r="Q49" i="143"/>
  <c r="S49" i="143"/>
  <c r="U49" i="143"/>
  <c r="X49" i="143"/>
  <c r="H50" i="143"/>
  <c r="K50" i="143"/>
  <c r="N50" i="143"/>
  <c r="Q50" i="143"/>
  <c r="S50" i="143"/>
  <c r="U50" i="143"/>
  <c r="X50" i="143"/>
  <c r="H51" i="143"/>
  <c r="K51" i="143"/>
  <c r="N51" i="143"/>
  <c r="Q51" i="143"/>
  <c r="S51" i="143"/>
  <c r="U51" i="143"/>
  <c r="X51" i="143"/>
  <c r="A57" i="143"/>
  <c r="A56" i="143"/>
  <c r="A55" i="143"/>
  <c r="AI53" i="143"/>
  <c r="AH53" i="143"/>
  <c r="AG53" i="143"/>
  <c r="AF53" i="143"/>
  <c r="AE53" i="143"/>
  <c r="AD53" i="143"/>
  <c r="AC53" i="143"/>
  <c r="AB53" i="143"/>
  <c r="AA53" i="143"/>
  <c r="Z53" i="143"/>
  <c r="X52" i="143"/>
  <c r="U52" i="143"/>
  <c r="S52" i="143"/>
  <c r="Q52" i="143"/>
  <c r="N52" i="143"/>
  <c r="K52" i="143"/>
  <c r="H52" i="143"/>
  <c r="X28" i="143"/>
  <c r="U28" i="143"/>
  <c r="S28" i="143"/>
  <c r="Q28" i="143"/>
  <c r="N28" i="143"/>
  <c r="K28" i="143"/>
  <c r="H28" i="143"/>
  <c r="X27" i="143"/>
  <c r="U27" i="143"/>
  <c r="S27" i="143"/>
  <c r="Q27" i="143"/>
  <c r="N27" i="143"/>
  <c r="K27" i="143"/>
  <c r="H27" i="143"/>
  <c r="X26" i="143"/>
  <c r="U26" i="143"/>
  <c r="S26" i="143"/>
  <c r="Q26" i="143"/>
  <c r="N26" i="143"/>
  <c r="K26" i="143"/>
  <c r="H26" i="143"/>
  <c r="X25" i="143"/>
  <c r="U25" i="143"/>
  <c r="S25" i="143"/>
  <c r="Q25" i="143"/>
  <c r="N25" i="143"/>
  <c r="K25" i="143"/>
  <c r="H25" i="143"/>
  <c r="X24" i="143"/>
  <c r="U24" i="143"/>
  <c r="S24" i="143"/>
  <c r="Q24" i="143"/>
  <c r="N24" i="143"/>
  <c r="K24" i="143"/>
  <c r="H24" i="143"/>
  <c r="X23" i="143"/>
  <c r="U23" i="143"/>
  <c r="S23" i="143"/>
  <c r="Q23" i="143"/>
  <c r="N23" i="143"/>
  <c r="K23" i="143"/>
  <c r="H23" i="143"/>
  <c r="X22" i="143"/>
  <c r="U22" i="143"/>
  <c r="S22" i="143"/>
  <c r="Q22" i="143"/>
  <c r="N22" i="143"/>
  <c r="K22" i="143"/>
  <c r="H22" i="143"/>
  <c r="X21" i="143"/>
  <c r="U21" i="143"/>
  <c r="S21" i="143"/>
  <c r="Q21" i="143"/>
  <c r="N21" i="143"/>
  <c r="K21" i="143"/>
  <c r="H21" i="143"/>
  <c r="X20" i="143"/>
  <c r="U20" i="143"/>
  <c r="S20" i="143"/>
  <c r="Q20" i="143"/>
  <c r="N20" i="143"/>
  <c r="K20" i="143"/>
  <c r="H20" i="143"/>
  <c r="X19" i="143"/>
  <c r="U19" i="143"/>
  <c r="S19" i="143"/>
  <c r="Q19" i="143"/>
  <c r="N19" i="143"/>
  <c r="K19" i="143"/>
  <c r="H19" i="143"/>
  <c r="X18" i="143"/>
  <c r="U18" i="143"/>
  <c r="S18" i="143"/>
  <c r="Q18" i="143"/>
  <c r="N18" i="143"/>
  <c r="K18" i="143"/>
  <c r="H18" i="143"/>
  <c r="X17" i="143"/>
  <c r="U17" i="143"/>
  <c r="S17" i="143"/>
  <c r="Q17" i="143"/>
  <c r="N17" i="143"/>
  <c r="K17" i="143"/>
  <c r="H17" i="143"/>
  <c r="X16" i="143"/>
  <c r="U16" i="143"/>
  <c r="S16" i="143"/>
  <c r="Q16" i="143"/>
  <c r="N16" i="143"/>
  <c r="K16" i="143"/>
  <c r="H16" i="143"/>
  <c r="X15" i="143"/>
  <c r="U15" i="143"/>
  <c r="S15" i="143"/>
  <c r="Q15" i="143"/>
  <c r="N15" i="143"/>
  <c r="K15" i="143"/>
  <c r="H15" i="143"/>
  <c r="X14" i="143"/>
  <c r="U14" i="143"/>
  <c r="S14" i="143"/>
  <c r="Q14" i="143"/>
  <c r="N14" i="143"/>
  <c r="K14" i="143"/>
  <c r="H14" i="143"/>
  <c r="X13" i="143"/>
  <c r="U13" i="143"/>
  <c r="S13" i="143"/>
  <c r="Q13" i="143"/>
  <c r="N13" i="143"/>
  <c r="K13" i="143"/>
  <c r="H13" i="143"/>
  <c r="X12" i="143"/>
  <c r="U12" i="143"/>
  <c r="S12" i="143"/>
  <c r="Q12" i="143"/>
  <c r="N12" i="143"/>
  <c r="K12" i="143"/>
  <c r="H12" i="143"/>
  <c r="X11" i="143"/>
  <c r="U11" i="143"/>
  <c r="S11" i="143"/>
  <c r="Q11" i="143"/>
  <c r="N11" i="143"/>
  <c r="K11" i="143"/>
  <c r="H11" i="143"/>
  <c r="X10" i="143"/>
  <c r="U10" i="143"/>
  <c r="S10" i="143"/>
  <c r="Q10" i="143"/>
  <c r="N10" i="143"/>
  <c r="K10" i="143"/>
  <c r="H10" i="143"/>
  <c r="X9" i="143"/>
  <c r="U9" i="143"/>
  <c r="S9" i="143"/>
  <c r="Q9" i="143"/>
  <c r="N9" i="143"/>
  <c r="K9" i="143"/>
  <c r="H9" i="143"/>
  <c r="X8" i="143"/>
  <c r="U8" i="143"/>
  <c r="S8" i="143"/>
  <c r="Q8" i="143"/>
  <c r="N8" i="143"/>
  <c r="K8" i="143"/>
  <c r="H8" i="143"/>
  <c r="X7" i="143"/>
  <c r="U7" i="143"/>
  <c r="S7" i="143"/>
  <c r="Q7" i="143"/>
  <c r="N7" i="143"/>
  <c r="K7" i="143"/>
  <c r="H7" i="143"/>
  <c r="X6" i="143"/>
  <c r="U6" i="143"/>
  <c r="S6" i="143"/>
  <c r="Q6" i="143"/>
  <c r="N6" i="143"/>
  <c r="K6" i="143"/>
  <c r="H6" i="143"/>
  <c r="X5" i="143"/>
  <c r="U5" i="143"/>
  <c r="S5" i="143"/>
  <c r="Q5" i="143"/>
  <c r="N5" i="143"/>
  <c r="K5" i="143"/>
  <c r="H5" i="143"/>
  <c r="X4" i="143"/>
  <c r="U4" i="143"/>
  <c r="S4" i="143"/>
  <c r="Q4" i="143"/>
  <c r="N4" i="143"/>
  <c r="K4" i="143"/>
  <c r="H4" i="143"/>
  <c r="V51" i="143" l="1"/>
  <c r="J51" i="143" s="1"/>
  <c r="L51" i="143" s="1"/>
  <c r="E59" i="143"/>
  <c r="V50" i="143"/>
  <c r="G50" i="143" s="1"/>
  <c r="I50" i="143" s="1"/>
  <c r="V52" i="143"/>
  <c r="M52" i="143" s="1"/>
  <c r="O52" i="143" s="1"/>
  <c r="X53" i="143"/>
  <c r="E58" i="143" s="1"/>
  <c r="G51" i="143" l="1"/>
  <c r="I51" i="143" s="1"/>
  <c r="P51" i="143"/>
  <c r="R51" i="143" s="1"/>
  <c r="M51" i="143"/>
  <c r="O51" i="143" s="1"/>
  <c r="J50" i="143"/>
  <c r="L50" i="143" s="1"/>
  <c r="M50" i="143"/>
  <c r="O50" i="143" s="1"/>
  <c r="P50" i="143"/>
  <c r="R50" i="143" s="1"/>
  <c r="J52" i="143"/>
  <c r="L52" i="143" s="1"/>
  <c r="G52" i="143"/>
  <c r="I52" i="143" s="1"/>
  <c r="P52" i="143"/>
  <c r="R52" i="143" s="1"/>
  <c r="E60" i="143"/>
  <c r="L69" i="91"/>
  <c r="K69" i="91"/>
  <c r="K68" i="91"/>
  <c r="K67" i="91"/>
  <c r="K66" i="91"/>
  <c r="K65" i="91"/>
  <c r="K64" i="91"/>
  <c r="K63" i="91"/>
  <c r="K62" i="91"/>
  <c r="J69" i="91"/>
  <c r="J63" i="91"/>
  <c r="G69" i="91"/>
  <c r="G68" i="91"/>
  <c r="G67" i="91"/>
  <c r="G66" i="91"/>
  <c r="G65" i="91"/>
  <c r="G64" i="91"/>
  <c r="G63" i="91"/>
  <c r="G62" i="91"/>
  <c r="L68" i="91" l="1"/>
  <c r="K6" i="91" l="1"/>
  <c r="N6" i="91" s="1"/>
  <c r="K7" i="91"/>
  <c r="K8" i="91"/>
  <c r="K9" i="91"/>
  <c r="K10" i="91"/>
  <c r="K11" i="91"/>
  <c r="K12" i="91"/>
  <c r="T9" i="143" s="1"/>
  <c r="V9" i="143" s="1"/>
  <c r="K13" i="91"/>
  <c r="K14" i="91"/>
  <c r="K15" i="91"/>
  <c r="K16" i="91"/>
  <c r="K17" i="91"/>
  <c r="K18" i="91"/>
  <c r="K19" i="91"/>
  <c r="K20" i="91"/>
  <c r="T17" i="143" s="1"/>
  <c r="V17" i="143" s="1"/>
  <c r="K21" i="91"/>
  <c r="K22" i="91"/>
  <c r="K23" i="91"/>
  <c r="K24" i="91"/>
  <c r="K25" i="91"/>
  <c r="K26" i="91"/>
  <c r="K27" i="91"/>
  <c r="K28" i="91"/>
  <c r="T25" i="143" s="1"/>
  <c r="V25" i="143" s="1"/>
  <c r="K29" i="91"/>
  <c r="K30" i="91"/>
  <c r="K31" i="91"/>
  <c r="K32" i="91"/>
  <c r="K33" i="91"/>
  <c r="K34" i="91"/>
  <c r="K35" i="91"/>
  <c r="K36" i="91"/>
  <c r="T33" i="143" s="1"/>
  <c r="V33" i="143" s="1"/>
  <c r="K37" i="91"/>
  <c r="K38" i="91"/>
  <c r="K39" i="91"/>
  <c r="K40" i="91"/>
  <c r="K41" i="91"/>
  <c r="K42" i="91"/>
  <c r="K43" i="91"/>
  <c r="K44" i="91"/>
  <c r="T41" i="143" s="1"/>
  <c r="V41" i="143" s="1"/>
  <c r="K45" i="91"/>
  <c r="K46" i="91"/>
  <c r="K47" i="91"/>
  <c r="K48" i="91"/>
  <c r="K49" i="91"/>
  <c r="K50" i="91"/>
  <c r="K51" i="91"/>
  <c r="K52" i="91"/>
  <c r="T49" i="143" s="1"/>
  <c r="V49" i="143" s="1"/>
  <c r="N37" i="91" l="1"/>
  <c r="T34" i="143"/>
  <c r="V34" i="143" s="1"/>
  <c r="J49" i="143"/>
  <c r="L49" i="143" s="1"/>
  <c r="G49" i="143"/>
  <c r="I49" i="143" s="1"/>
  <c r="P49" i="143"/>
  <c r="R49" i="143" s="1"/>
  <c r="M49" i="143"/>
  <c r="O49" i="143" s="1"/>
  <c r="M41" i="143"/>
  <c r="O41" i="143" s="1"/>
  <c r="G41" i="143"/>
  <c r="I41" i="143" s="1"/>
  <c r="P41" i="143"/>
  <c r="R41" i="143" s="1"/>
  <c r="J41" i="143"/>
  <c r="L41" i="143" s="1"/>
  <c r="P33" i="143"/>
  <c r="R33" i="143" s="1"/>
  <c r="M33" i="143"/>
  <c r="O33" i="143" s="1"/>
  <c r="J33" i="143"/>
  <c r="L33" i="143" s="1"/>
  <c r="G33" i="143"/>
  <c r="I33" i="143" s="1"/>
  <c r="P25" i="143"/>
  <c r="R25" i="143" s="1"/>
  <c r="G25" i="143"/>
  <c r="I25" i="143" s="1"/>
  <c r="M25" i="143"/>
  <c r="O25" i="143" s="1"/>
  <c r="J25" i="143"/>
  <c r="L25" i="143" s="1"/>
  <c r="G17" i="143"/>
  <c r="I17" i="143" s="1"/>
  <c r="M17" i="143"/>
  <c r="O17" i="143" s="1"/>
  <c r="J17" i="143"/>
  <c r="L17" i="143" s="1"/>
  <c r="P17" i="143"/>
  <c r="R17" i="143" s="1"/>
  <c r="M9" i="143"/>
  <c r="O9" i="143" s="1"/>
  <c r="J9" i="143"/>
  <c r="L9" i="143" s="1"/>
  <c r="P9" i="143"/>
  <c r="R9" i="143" s="1"/>
  <c r="G9" i="143"/>
  <c r="I9" i="143" s="1"/>
  <c r="N29" i="91"/>
  <c r="T26" i="143"/>
  <c r="V26" i="143" s="1"/>
  <c r="N35" i="91"/>
  <c r="T32" i="143"/>
  <c r="V32" i="143" s="1"/>
  <c r="N42" i="91"/>
  <c r="T39" i="143"/>
  <c r="V39" i="143" s="1"/>
  <c r="N10" i="91"/>
  <c r="T7" i="143"/>
  <c r="V7" i="143" s="1"/>
  <c r="N49" i="91"/>
  <c r="T46" i="143"/>
  <c r="V46" i="143" s="1"/>
  <c r="N41" i="91"/>
  <c r="T38" i="143"/>
  <c r="V38" i="143" s="1"/>
  <c r="N33" i="91"/>
  <c r="T30" i="143"/>
  <c r="V30" i="143" s="1"/>
  <c r="N25" i="91"/>
  <c r="T22" i="143"/>
  <c r="V22" i="143" s="1"/>
  <c r="N17" i="91"/>
  <c r="T14" i="143"/>
  <c r="V14" i="143" s="1"/>
  <c r="N9" i="91"/>
  <c r="T6" i="143"/>
  <c r="V6" i="143" s="1"/>
  <c r="N45" i="91"/>
  <c r="T42" i="143"/>
  <c r="V42" i="143" s="1"/>
  <c r="N51" i="91"/>
  <c r="T48" i="143"/>
  <c r="V48" i="143" s="1"/>
  <c r="N19" i="91"/>
  <c r="T16" i="143"/>
  <c r="V16" i="143" s="1"/>
  <c r="N34" i="91"/>
  <c r="T31" i="143"/>
  <c r="V31" i="143" s="1"/>
  <c r="N48" i="91"/>
  <c r="T45" i="143"/>
  <c r="V45" i="143" s="1"/>
  <c r="N40" i="91"/>
  <c r="T37" i="143"/>
  <c r="V37" i="143" s="1"/>
  <c r="N32" i="91"/>
  <c r="T29" i="143"/>
  <c r="V29" i="143" s="1"/>
  <c r="N24" i="91"/>
  <c r="T21" i="143"/>
  <c r="V21" i="143" s="1"/>
  <c r="N16" i="91"/>
  <c r="T13" i="143"/>
  <c r="V13" i="143" s="1"/>
  <c r="N21" i="91"/>
  <c r="T18" i="143"/>
  <c r="V18" i="143" s="1"/>
  <c r="N43" i="91"/>
  <c r="T40" i="143"/>
  <c r="V40" i="143" s="1"/>
  <c r="N50" i="91"/>
  <c r="T47" i="143"/>
  <c r="V47" i="143" s="1"/>
  <c r="N18" i="91"/>
  <c r="T15" i="143"/>
  <c r="V15" i="143" s="1"/>
  <c r="N39" i="91"/>
  <c r="T36" i="143"/>
  <c r="V36" i="143" s="1"/>
  <c r="N31" i="91"/>
  <c r="T28" i="143"/>
  <c r="V28" i="143" s="1"/>
  <c r="N23" i="91"/>
  <c r="T20" i="143"/>
  <c r="V20" i="143" s="1"/>
  <c r="N15" i="91"/>
  <c r="T12" i="143"/>
  <c r="V12" i="143" s="1"/>
  <c r="N13" i="91"/>
  <c r="T10" i="143"/>
  <c r="V10" i="143" s="1"/>
  <c r="N27" i="91"/>
  <c r="T24" i="143"/>
  <c r="V24" i="143" s="1"/>
  <c r="N11" i="91"/>
  <c r="T8" i="143"/>
  <c r="V8" i="143" s="1"/>
  <c r="N26" i="91"/>
  <c r="T23" i="143"/>
  <c r="V23" i="143" s="1"/>
  <c r="N47" i="91"/>
  <c r="T44" i="143"/>
  <c r="V44" i="143" s="1"/>
  <c r="N46" i="91"/>
  <c r="T43" i="143"/>
  <c r="V43" i="143" s="1"/>
  <c r="N38" i="91"/>
  <c r="T35" i="143"/>
  <c r="V35" i="143" s="1"/>
  <c r="N30" i="91"/>
  <c r="T27" i="143"/>
  <c r="V27" i="143" s="1"/>
  <c r="N22" i="91"/>
  <c r="T19" i="143"/>
  <c r="V19" i="143" s="1"/>
  <c r="N14" i="91"/>
  <c r="T11" i="143"/>
  <c r="V11" i="143" s="1"/>
  <c r="N7" i="91"/>
  <c r="T4" i="143"/>
  <c r="V4" i="143" s="1"/>
  <c r="N8" i="91"/>
  <c r="T5" i="143"/>
  <c r="V5" i="143" s="1"/>
  <c r="N52" i="91"/>
  <c r="N44" i="91"/>
  <c r="N36" i="91"/>
  <c r="N28" i="91"/>
  <c r="N20" i="91"/>
  <c r="N12" i="91"/>
  <c r="G5" i="91"/>
  <c r="G6" i="91"/>
  <c r="G7" i="91"/>
  <c r="G8" i="91"/>
  <c r="G9" i="91"/>
  <c r="G10" i="91"/>
  <c r="G11" i="91"/>
  <c r="G12" i="91"/>
  <c r="G13" i="91"/>
  <c r="G14" i="91"/>
  <c r="G15" i="91"/>
  <c r="G16" i="91"/>
  <c r="G17" i="91"/>
  <c r="G18" i="91"/>
  <c r="G19" i="91"/>
  <c r="G20" i="91"/>
  <c r="G21" i="91"/>
  <c r="G22" i="91"/>
  <c r="G23" i="91"/>
  <c r="G24" i="91"/>
  <c r="G25" i="91"/>
  <c r="G26" i="91"/>
  <c r="G27" i="91"/>
  <c r="G28" i="91"/>
  <c r="J28" i="91" s="1"/>
  <c r="G29" i="91"/>
  <c r="G30" i="91"/>
  <c r="G31" i="91"/>
  <c r="G32" i="91"/>
  <c r="G33" i="91"/>
  <c r="G34" i="91"/>
  <c r="G35" i="91"/>
  <c r="G36" i="91"/>
  <c r="J36" i="91" s="1"/>
  <c r="G37" i="91"/>
  <c r="G38" i="91"/>
  <c r="G39" i="91"/>
  <c r="G40" i="91"/>
  <c r="G41" i="91"/>
  <c r="G42" i="91"/>
  <c r="G43" i="91"/>
  <c r="G44" i="91"/>
  <c r="J44" i="91" s="1"/>
  <c r="G45" i="91"/>
  <c r="G46" i="91"/>
  <c r="G47" i="91"/>
  <c r="G48" i="91"/>
  <c r="G49" i="91"/>
  <c r="G50" i="91"/>
  <c r="G51" i="91"/>
  <c r="G52" i="91"/>
  <c r="G4" i="91"/>
  <c r="F57" i="91"/>
  <c r="F53" i="91"/>
  <c r="R54" i="142"/>
  <c r="Q54" i="142"/>
  <c r="P54" i="142"/>
  <c r="K54" i="142"/>
  <c r="AL53" i="142"/>
  <c r="AK53" i="142"/>
  <c r="AJ53" i="142"/>
  <c r="AI53" i="142"/>
  <c r="AH53" i="142"/>
  <c r="AG53" i="142"/>
  <c r="AF53" i="142"/>
  <c r="AE53" i="142"/>
  <c r="AD53" i="142"/>
  <c r="AC53" i="142"/>
  <c r="AB53" i="142"/>
  <c r="AA53" i="142"/>
  <c r="Z53" i="142"/>
  <c r="Y53" i="142"/>
  <c r="X53" i="142"/>
  <c r="W53" i="142"/>
  <c r="R53" i="142"/>
  <c r="Q53" i="142"/>
  <c r="P53" i="142"/>
  <c r="N53" i="142"/>
  <c r="K53" i="142"/>
  <c r="S52" i="142"/>
  <c r="T52" i="142" s="1"/>
  <c r="O52" i="142"/>
  <c r="N52" i="142"/>
  <c r="M52" i="142"/>
  <c r="L52" i="142"/>
  <c r="O51" i="142"/>
  <c r="N51" i="142"/>
  <c r="S51" i="142" s="1"/>
  <c r="T51" i="142" s="1"/>
  <c r="M51" i="142"/>
  <c r="S50" i="142"/>
  <c r="T50" i="142" s="1"/>
  <c r="O50" i="142"/>
  <c r="N50" i="142"/>
  <c r="M50" i="142"/>
  <c r="L50" i="142"/>
  <c r="O49" i="142"/>
  <c r="N49" i="142"/>
  <c r="L49" i="142" s="1"/>
  <c r="M49" i="142"/>
  <c r="S48" i="142"/>
  <c r="T48" i="142" s="1"/>
  <c r="O48" i="142"/>
  <c r="N48" i="142"/>
  <c r="M48" i="142"/>
  <c r="L48" i="142"/>
  <c r="O47" i="142"/>
  <c r="N47" i="142"/>
  <c r="S47" i="142" s="1"/>
  <c r="T47" i="142" s="1"/>
  <c r="M47" i="142"/>
  <c r="S46" i="142"/>
  <c r="T46" i="142" s="1"/>
  <c r="O46" i="142"/>
  <c r="N46" i="142"/>
  <c r="M46" i="142"/>
  <c r="L46" i="142"/>
  <c r="O45" i="142"/>
  <c r="N45" i="142"/>
  <c r="L45" i="142" s="1"/>
  <c r="M45" i="142"/>
  <c r="S44" i="142"/>
  <c r="T44" i="142" s="1"/>
  <c r="O44" i="142"/>
  <c r="N44" i="142"/>
  <c r="M44" i="142"/>
  <c r="L44" i="142"/>
  <c r="O43" i="142"/>
  <c r="N43" i="142"/>
  <c r="S43" i="142" s="1"/>
  <c r="T43" i="142" s="1"/>
  <c r="M43" i="142"/>
  <c r="T42" i="142"/>
  <c r="S42" i="142"/>
  <c r="O42" i="142"/>
  <c r="N42" i="142"/>
  <c r="M42" i="142"/>
  <c r="L42" i="142"/>
  <c r="O41" i="142"/>
  <c r="N41" i="142"/>
  <c r="L41" i="142" s="1"/>
  <c r="M41" i="142"/>
  <c r="S40" i="142"/>
  <c r="T40" i="142" s="1"/>
  <c r="O40" i="142"/>
  <c r="N40" i="142"/>
  <c r="M40" i="142"/>
  <c r="L40" i="142"/>
  <c r="O39" i="142"/>
  <c r="N39" i="142"/>
  <c r="S39" i="142" s="1"/>
  <c r="T39" i="142" s="1"/>
  <c r="M39" i="142"/>
  <c r="S38" i="142"/>
  <c r="T38" i="142" s="1"/>
  <c r="O38" i="142"/>
  <c r="N38" i="142"/>
  <c r="M38" i="142"/>
  <c r="L38" i="142"/>
  <c r="O37" i="142"/>
  <c r="N37" i="142"/>
  <c r="L37" i="142" s="1"/>
  <c r="M37" i="142"/>
  <c r="S36" i="142"/>
  <c r="T36" i="142" s="1"/>
  <c r="O36" i="142"/>
  <c r="N36" i="142"/>
  <c r="M36" i="142"/>
  <c r="L36" i="142"/>
  <c r="O35" i="142"/>
  <c r="N35" i="142"/>
  <c r="S35" i="142" s="1"/>
  <c r="T35" i="142" s="1"/>
  <c r="M35" i="142"/>
  <c r="S34" i="142"/>
  <c r="T34" i="142" s="1"/>
  <c r="O34" i="142"/>
  <c r="N34" i="142"/>
  <c r="M34" i="142"/>
  <c r="L34" i="142"/>
  <c r="O33" i="142"/>
  <c r="N33" i="142"/>
  <c r="L33" i="142" s="1"/>
  <c r="M33" i="142"/>
  <c r="S32" i="142"/>
  <c r="T32" i="142" s="1"/>
  <c r="O32" i="142"/>
  <c r="N32" i="142"/>
  <c r="M32" i="142"/>
  <c r="L32" i="142"/>
  <c r="O31" i="142"/>
  <c r="N31" i="142"/>
  <c r="S31" i="142" s="1"/>
  <c r="T31" i="142" s="1"/>
  <c r="M31" i="142"/>
  <c r="S30" i="142"/>
  <c r="T30" i="142" s="1"/>
  <c r="O30" i="142"/>
  <c r="N30" i="142"/>
  <c r="M30" i="142"/>
  <c r="L30" i="142"/>
  <c r="O29" i="142"/>
  <c r="N29" i="142"/>
  <c r="L29" i="142" s="1"/>
  <c r="M29" i="142"/>
  <c r="S28" i="142"/>
  <c r="T28" i="142" s="1"/>
  <c r="O28" i="142"/>
  <c r="N28" i="142"/>
  <c r="M28" i="142"/>
  <c r="L28" i="142"/>
  <c r="O27" i="142"/>
  <c r="N27" i="142"/>
  <c r="S27" i="142" s="1"/>
  <c r="T27" i="142" s="1"/>
  <c r="M27" i="142"/>
  <c r="S26" i="142"/>
  <c r="T26" i="142" s="1"/>
  <c r="O26" i="142"/>
  <c r="N26" i="142"/>
  <c r="M26" i="142"/>
  <c r="L26" i="142"/>
  <c r="O25" i="142"/>
  <c r="N25" i="142"/>
  <c r="L25" i="142" s="1"/>
  <c r="M25" i="142"/>
  <c r="S24" i="142"/>
  <c r="T24" i="142" s="1"/>
  <c r="O24" i="142"/>
  <c r="N24" i="142"/>
  <c r="M24" i="142"/>
  <c r="L24" i="142"/>
  <c r="O23" i="142"/>
  <c r="N23" i="142"/>
  <c r="S23" i="142" s="1"/>
  <c r="T23" i="142" s="1"/>
  <c r="M23" i="142"/>
  <c r="S22" i="142"/>
  <c r="T22" i="142" s="1"/>
  <c r="O22" i="142"/>
  <c r="N22" i="142"/>
  <c r="M22" i="142"/>
  <c r="L22" i="142"/>
  <c r="O21" i="142"/>
  <c r="N21" i="142"/>
  <c r="L21" i="142" s="1"/>
  <c r="M21" i="142"/>
  <c r="S20" i="142"/>
  <c r="T20" i="142" s="1"/>
  <c r="O20" i="142"/>
  <c r="N20" i="142"/>
  <c r="M20" i="142"/>
  <c r="L20" i="142"/>
  <c r="O19" i="142"/>
  <c r="N19" i="142"/>
  <c r="S19" i="142" s="1"/>
  <c r="T19" i="142" s="1"/>
  <c r="M19" i="142"/>
  <c r="S18" i="142"/>
  <c r="T18" i="142" s="1"/>
  <c r="O18" i="142"/>
  <c r="N18" i="142"/>
  <c r="M18" i="142"/>
  <c r="L18" i="142"/>
  <c r="O17" i="142"/>
  <c r="N17" i="142"/>
  <c r="L17" i="142" s="1"/>
  <c r="M17" i="142"/>
  <c r="S16" i="142"/>
  <c r="T16" i="142" s="1"/>
  <c r="O16" i="142"/>
  <c r="N16" i="142"/>
  <c r="M16" i="142"/>
  <c r="L16" i="142"/>
  <c r="O15" i="142"/>
  <c r="N15" i="142"/>
  <c r="S15" i="142" s="1"/>
  <c r="T15" i="142" s="1"/>
  <c r="M15" i="142"/>
  <c r="S14" i="142"/>
  <c r="T14" i="142" s="1"/>
  <c r="O14" i="142"/>
  <c r="N14" i="142"/>
  <c r="M14" i="142"/>
  <c r="L14" i="142"/>
  <c r="O13" i="142"/>
  <c r="N13" i="142"/>
  <c r="L13" i="142" s="1"/>
  <c r="M13" i="142"/>
  <c r="S12" i="142"/>
  <c r="T12" i="142" s="1"/>
  <c r="O12" i="142"/>
  <c r="N12" i="142"/>
  <c r="M12" i="142"/>
  <c r="L12" i="142"/>
  <c r="O11" i="142"/>
  <c r="N11" i="142"/>
  <c r="S11" i="142" s="1"/>
  <c r="T11" i="142" s="1"/>
  <c r="M11" i="142"/>
  <c r="T10" i="142"/>
  <c r="S10" i="142"/>
  <c r="O10" i="142"/>
  <c r="N10" i="142"/>
  <c r="M10" i="142"/>
  <c r="L10" i="142"/>
  <c r="O9" i="142"/>
  <c r="N9" i="142"/>
  <c r="L9" i="142" s="1"/>
  <c r="M9" i="142"/>
  <c r="S8" i="142"/>
  <c r="T8" i="142" s="1"/>
  <c r="O8" i="142"/>
  <c r="N8" i="142"/>
  <c r="M8" i="142"/>
  <c r="L8" i="142"/>
  <c r="O7" i="142"/>
  <c r="N7" i="142"/>
  <c r="S7" i="142" s="1"/>
  <c r="T7" i="142" s="1"/>
  <c r="M7" i="142"/>
  <c r="S6" i="142"/>
  <c r="T6" i="142" s="1"/>
  <c r="O6" i="142"/>
  <c r="N6" i="142"/>
  <c r="M6" i="142"/>
  <c r="L6" i="142"/>
  <c r="O5" i="142"/>
  <c r="N5" i="142"/>
  <c r="L5" i="142" s="1"/>
  <c r="M5" i="142"/>
  <c r="S4" i="142"/>
  <c r="T4" i="142" s="1"/>
  <c r="O4" i="142"/>
  <c r="N4" i="142"/>
  <c r="N54" i="142" s="1"/>
  <c r="M4" i="142"/>
  <c r="L4" i="142"/>
  <c r="R54" i="141"/>
  <c r="Q54" i="141"/>
  <c r="P54" i="141"/>
  <c r="K54" i="141"/>
  <c r="AL53" i="141"/>
  <c r="AK53" i="141"/>
  <c r="AJ53" i="141"/>
  <c r="AI53" i="141"/>
  <c r="AH53" i="141"/>
  <c r="AG53" i="141"/>
  <c r="AF53" i="141"/>
  <c r="AE53" i="141"/>
  <c r="AD53" i="141"/>
  <c r="AC53" i="141"/>
  <c r="AB53" i="141"/>
  <c r="AA53" i="141"/>
  <c r="Z53" i="141"/>
  <c r="Y53" i="141"/>
  <c r="R53" i="141"/>
  <c r="Q53" i="141"/>
  <c r="P53" i="141"/>
  <c r="N53" i="141"/>
  <c r="K53" i="141"/>
  <c r="S52" i="141"/>
  <c r="T52" i="141" s="1"/>
  <c r="O52" i="141"/>
  <c r="N52" i="141"/>
  <c r="M52" i="141"/>
  <c r="L52" i="141"/>
  <c r="O51" i="141"/>
  <c r="N51" i="141"/>
  <c r="S51" i="141" s="1"/>
  <c r="T51" i="141" s="1"/>
  <c r="M51" i="141"/>
  <c r="S50" i="141"/>
  <c r="T50" i="141" s="1"/>
  <c r="O50" i="141"/>
  <c r="N50" i="141"/>
  <c r="M50" i="141"/>
  <c r="L50" i="141"/>
  <c r="O49" i="141"/>
  <c r="N49" i="141"/>
  <c r="L49" i="141" s="1"/>
  <c r="M49" i="141"/>
  <c r="S48" i="141"/>
  <c r="T48" i="141" s="1"/>
  <c r="O48" i="141"/>
  <c r="N48" i="141"/>
  <c r="M48" i="141"/>
  <c r="L48" i="141"/>
  <c r="O47" i="141"/>
  <c r="N47" i="141"/>
  <c r="S47" i="141" s="1"/>
  <c r="T47" i="141" s="1"/>
  <c r="M47" i="141"/>
  <c r="S46" i="141"/>
  <c r="T46" i="141" s="1"/>
  <c r="O46" i="141"/>
  <c r="N46" i="141"/>
  <c r="M46" i="141"/>
  <c r="L46" i="141"/>
  <c r="O45" i="141"/>
  <c r="N45" i="141"/>
  <c r="L45" i="141" s="1"/>
  <c r="M45" i="141"/>
  <c r="S44" i="141"/>
  <c r="T44" i="141" s="1"/>
  <c r="O44" i="141"/>
  <c r="N44" i="141"/>
  <c r="M44" i="141"/>
  <c r="L44" i="141"/>
  <c r="O43" i="141"/>
  <c r="N43" i="141"/>
  <c r="S43" i="141" s="1"/>
  <c r="T43" i="141" s="1"/>
  <c r="M43" i="141"/>
  <c r="T42" i="141"/>
  <c r="S42" i="141"/>
  <c r="O42" i="141"/>
  <c r="N42" i="141"/>
  <c r="M42" i="141"/>
  <c r="L42" i="141"/>
  <c r="O41" i="141"/>
  <c r="N41" i="141"/>
  <c r="L41" i="141" s="1"/>
  <c r="M41" i="141"/>
  <c r="S40" i="141"/>
  <c r="T40" i="141" s="1"/>
  <c r="O40" i="141"/>
  <c r="N40" i="141"/>
  <c r="M40" i="141"/>
  <c r="L40" i="141"/>
  <c r="O39" i="141"/>
  <c r="N39" i="141"/>
  <c r="S39" i="141" s="1"/>
  <c r="T39" i="141" s="1"/>
  <c r="M39" i="141"/>
  <c r="S38" i="141"/>
  <c r="T38" i="141" s="1"/>
  <c r="O38" i="141"/>
  <c r="N38" i="141"/>
  <c r="M38" i="141"/>
  <c r="L38" i="141"/>
  <c r="O37" i="141"/>
  <c r="L37" i="141"/>
  <c r="M37" i="141"/>
  <c r="S36" i="141"/>
  <c r="T36" i="141" s="1"/>
  <c r="O36" i="141"/>
  <c r="M36" i="141"/>
  <c r="L36" i="141"/>
  <c r="O35" i="141"/>
  <c r="N35" i="141"/>
  <c r="S35" i="141" s="1"/>
  <c r="T35" i="141" s="1"/>
  <c r="M35" i="141"/>
  <c r="T34" i="141"/>
  <c r="S34" i="141"/>
  <c r="O34" i="141"/>
  <c r="N34" i="141"/>
  <c r="M34" i="141"/>
  <c r="L34" i="141"/>
  <c r="O33" i="141"/>
  <c r="N33" i="141"/>
  <c r="L33" i="141" s="1"/>
  <c r="M33" i="141"/>
  <c r="S32" i="141"/>
  <c r="T32" i="141" s="1"/>
  <c r="O32" i="141"/>
  <c r="N32" i="141"/>
  <c r="M32" i="141"/>
  <c r="L32" i="141"/>
  <c r="O31" i="141"/>
  <c r="N31" i="141"/>
  <c r="S31" i="141" s="1"/>
  <c r="T31" i="141" s="1"/>
  <c r="M31" i="141"/>
  <c r="S30" i="141"/>
  <c r="T30" i="141" s="1"/>
  <c r="O30" i="141"/>
  <c r="N30" i="141"/>
  <c r="M30" i="141"/>
  <c r="L30" i="141"/>
  <c r="O29" i="141"/>
  <c r="N29" i="141"/>
  <c r="L29" i="141" s="1"/>
  <c r="M29" i="141"/>
  <c r="S28" i="141"/>
  <c r="T28" i="141" s="1"/>
  <c r="O28" i="141"/>
  <c r="N28" i="141"/>
  <c r="M28" i="141"/>
  <c r="L28" i="141"/>
  <c r="O27" i="141"/>
  <c r="N27" i="141"/>
  <c r="S27" i="141" s="1"/>
  <c r="T27" i="141" s="1"/>
  <c r="M27" i="141"/>
  <c r="S26" i="141"/>
  <c r="T26" i="141" s="1"/>
  <c r="O26" i="141"/>
  <c r="M26" i="141"/>
  <c r="L26" i="141"/>
  <c r="O25" i="141"/>
  <c r="N25" i="141"/>
  <c r="L25" i="141" s="1"/>
  <c r="M25" i="141"/>
  <c r="S24" i="141"/>
  <c r="T24" i="141" s="1"/>
  <c r="O24" i="141"/>
  <c r="N24" i="141"/>
  <c r="M24" i="141"/>
  <c r="L24" i="141"/>
  <c r="O23" i="141"/>
  <c r="N23" i="141"/>
  <c r="S23" i="141" s="1"/>
  <c r="T23" i="141" s="1"/>
  <c r="M23" i="141"/>
  <c r="S22" i="141"/>
  <c r="T22" i="141" s="1"/>
  <c r="O22" i="141"/>
  <c r="N22" i="141"/>
  <c r="M22" i="141"/>
  <c r="L22" i="141"/>
  <c r="O21" i="141"/>
  <c r="N21" i="141"/>
  <c r="L21" i="141" s="1"/>
  <c r="M21" i="141"/>
  <c r="S20" i="141"/>
  <c r="T20" i="141" s="1"/>
  <c r="O20" i="141"/>
  <c r="N20" i="141"/>
  <c r="M20" i="141"/>
  <c r="L20" i="141"/>
  <c r="O19" i="141"/>
  <c r="N19" i="141"/>
  <c r="S19" i="141" s="1"/>
  <c r="T19" i="141" s="1"/>
  <c r="M19" i="141"/>
  <c r="S18" i="141"/>
  <c r="T18" i="141" s="1"/>
  <c r="O18" i="141"/>
  <c r="N18" i="141"/>
  <c r="M18" i="141"/>
  <c r="L18" i="141"/>
  <c r="O17" i="141"/>
  <c r="N17" i="141"/>
  <c r="L17" i="141" s="1"/>
  <c r="M17" i="141"/>
  <c r="S16" i="141"/>
  <c r="T16" i="141" s="1"/>
  <c r="O16" i="141"/>
  <c r="N16" i="141"/>
  <c r="M16" i="141"/>
  <c r="L16" i="141"/>
  <c r="O15" i="141"/>
  <c r="N15" i="141"/>
  <c r="S15" i="141" s="1"/>
  <c r="T15" i="141" s="1"/>
  <c r="M15" i="141"/>
  <c r="S14" i="141"/>
  <c r="T14" i="141" s="1"/>
  <c r="O14" i="141"/>
  <c r="N14" i="141"/>
  <c r="M14" i="141"/>
  <c r="L14" i="141"/>
  <c r="O13" i="141"/>
  <c r="N13" i="141"/>
  <c r="L13" i="141" s="1"/>
  <c r="M13" i="141"/>
  <c r="S12" i="141"/>
  <c r="T12" i="141" s="1"/>
  <c r="O12" i="141"/>
  <c r="N12" i="141"/>
  <c r="M12" i="141"/>
  <c r="L12" i="141"/>
  <c r="O11" i="141"/>
  <c r="N11" i="141"/>
  <c r="S11" i="141" s="1"/>
  <c r="T11" i="141" s="1"/>
  <c r="M11" i="141"/>
  <c r="S10" i="141"/>
  <c r="T10" i="141" s="1"/>
  <c r="O10" i="141"/>
  <c r="N10" i="141"/>
  <c r="M10" i="141"/>
  <c r="L10" i="141"/>
  <c r="O9" i="141"/>
  <c r="N9" i="141"/>
  <c r="L9" i="141" s="1"/>
  <c r="M9" i="141"/>
  <c r="S8" i="141"/>
  <c r="T8" i="141" s="1"/>
  <c r="O8" i="141"/>
  <c r="N8" i="141"/>
  <c r="M8" i="141"/>
  <c r="L8" i="141"/>
  <c r="O7" i="141"/>
  <c r="N7" i="141"/>
  <c r="S7" i="141" s="1"/>
  <c r="T7" i="141" s="1"/>
  <c r="M7" i="141"/>
  <c r="S6" i="141"/>
  <c r="T6" i="141" s="1"/>
  <c r="O6" i="141"/>
  <c r="N6" i="141"/>
  <c r="M6" i="141"/>
  <c r="L6" i="141"/>
  <c r="O5" i="141"/>
  <c r="N5" i="141"/>
  <c r="L5" i="141" s="1"/>
  <c r="M5" i="141"/>
  <c r="S4" i="141"/>
  <c r="O4" i="141"/>
  <c r="N4" i="141"/>
  <c r="N54" i="141" s="1"/>
  <c r="J68" i="91" s="1"/>
  <c r="M4" i="141"/>
  <c r="L4" i="141"/>
  <c r="R54" i="140"/>
  <c r="Q54" i="140"/>
  <c r="P54" i="140"/>
  <c r="K54" i="140"/>
  <c r="AL53" i="140"/>
  <c r="AK53" i="140"/>
  <c r="AJ53" i="140"/>
  <c r="AI53" i="140"/>
  <c r="AH53" i="140"/>
  <c r="AG53" i="140"/>
  <c r="AF53" i="140"/>
  <c r="AE53" i="140"/>
  <c r="AD53" i="140"/>
  <c r="AC53" i="140"/>
  <c r="AB53" i="140"/>
  <c r="AA53" i="140"/>
  <c r="Z53" i="140"/>
  <c r="Y53" i="140"/>
  <c r="X53" i="140"/>
  <c r="W53" i="140"/>
  <c r="R53" i="140"/>
  <c r="Q53" i="140"/>
  <c r="P53" i="140"/>
  <c r="N53" i="140"/>
  <c r="K53" i="140"/>
  <c r="O52" i="140"/>
  <c r="N52" i="140"/>
  <c r="S52" i="140" s="1"/>
  <c r="T52" i="140" s="1"/>
  <c r="M52" i="140"/>
  <c r="L52" i="140"/>
  <c r="S51" i="140"/>
  <c r="T51" i="140" s="1"/>
  <c r="O51" i="140"/>
  <c r="N51" i="140"/>
  <c r="M51" i="140"/>
  <c r="L51" i="140"/>
  <c r="S50" i="140"/>
  <c r="T50" i="140" s="1"/>
  <c r="O50" i="140"/>
  <c r="N50" i="140"/>
  <c r="L50" i="140" s="1"/>
  <c r="M50" i="140"/>
  <c r="O49" i="140"/>
  <c r="N49" i="140"/>
  <c r="L49" i="140" s="1"/>
  <c r="M49" i="140"/>
  <c r="O48" i="140"/>
  <c r="N48" i="140"/>
  <c r="S48" i="140" s="1"/>
  <c r="T48" i="140" s="1"/>
  <c r="M48" i="140"/>
  <c r="L48" i="140"/>
  <c r="S47" i="140"/>
  <c r="T47" i="140" s="1"/>
  <c r="O47" i="140"/>
  <c r="N47" i="140"/>
  <c r="M47" i="140"/>
  <c r="L47" i="140"/>
  <c r="S46" i="140"/>
  <c r="T46" i="140" s="1"/>
  <c r="O46" i="140"/>
  <c r="N46" i="140"/>
  <c r="L46" i="140" s="1"/>
  <c r="M46" i="140"/>
  <c r="O45" i="140"/>
  <c r="N45" i="140"/>
  <c r="L45" i="140" s="1"/>
  <c r="M45" i="140"/>
  <c r="O44" i="140"/>
  <c r="N44" i="140"/>
  <c r="S44" i="140" s="1"/>
  <c r="T44" i="140" s="1"/>
  <c r="M44" i="140"/>
  <c r="L44" i="140"/>
  <c r="S43" i="140"/>
  <c r="T43" i="140" s="1"/>
  <c r="O43" i="140"/>
  <c r="N43" i="140"/>
  <c r="M43" i="140"/>
  <c r="L43" i="140"/>
  <c r="S42" i="140"/>
  <c r="T42" i="140" s="1"/>
  <c r="O42" i="140"/>
  <c r="N42" i="140"/>
  <c r="L42" i="140" s="1"/>
  <c r="M42" i="140"/>
  <c r="O41" i="140"/>
  <c r="N41" i="140"/>
  <c r="L41" i="140" s="1"/>
  <c r="M41" i="140"/>
  <c r="O40" i="140"/>
  <c r="N40" i="140"/>
  <c r="S40" i="140" s="1"/>
  <c r="T40" i="140" s="1"/>
  <c r="M40" i="140"/>
  <c r="L40" i="140"/>
  <c r="S39" i="140"/>
  <c r="T39" i="140" s="1"/>
  <c r="O39" i="140"/>
  <c r="N39" i="140"/>
  <c r="M39" i="140"/>
  <c r="L39" i="140"/>
  <c r="S38" i="140"/>
  <c r="T38" i="140" s="1"/>
  <c r="O38" i="140"/>
  <c r="N38" i="140"/>
  <c r="L38" i="140" s="1"/>
  <c r="M38" i="140"/>
  <c r="O37" i="140"/>
  <c r="N37" i="140"/>
  <c r="L37" i="140" s="1"/>
  <c r="M37" i="140"/>
  <c r="O36" i="140"/>
  <c r="N36" i="140"/>
  <c r="S36" i="140" s="1"/>
  <c r="T36" i="140" s="1"/>
  <c r="M36" i="140"/>
  <c r="L36" i="140"/>
  <c r="S35" i="140"/>
  <c r="T35" i="140" s="1"/>
  <c r="O35" i="140"/>
  <c r="N35" i="140"/>
  <c r="M35" i="140"/>
  <c r="L35" i="140"/>
  <c r="T34" i="140"/>
  <c r="S34" i="140"/>
  <c r="O34" i="140"/>
  <c r="N34" i="140"/>
  <c r="L34" i="140" s="1"/>
  <c r="M34" i="140"/>
  <c r="O33" i="140"/>
  <c r="N33" i="140"/>
  <c r="L33" i="140" s="1"/>
  <c r="M33" i="140"/>
  <c r="O32" i="140"/>
  <c r="N32" i="140"/>
  <c r="S32" i="140" s="1"/>
  <c r="T32" i="140" s="1"/>
  <c r="M32" i="140"/>
  <c r="L32" i="140"/>
  <c r="S31" i="140"/>
  <c r="T31" i="140" s="1"/>
  <c r="O31" i="140"/>
  <c r="N31" i="140"/>
  <c r="M31" i="140"/>
  <c r="L31" i="140"/>
  <c r="S30" i="140"/>
  <c r="T30" i="140" s="1"/>
  <c r="O30" i="140"/>
  <c r="N30" i="140"/>
  <c r="L30" i="140" s="1"/>
  <c r="M30" i="140"/>
  <c r="O29" i="140"/>
  <c r="L29" i="140"/>
  <c r="M29" i="140"/>
  <c r="O28" i="140"/>
  <c r="N28" i="140"/>
  <c r="S28" i="140" s="1"/>
  <c r="T28" i="140" s="1"/>
  <c r="M28" i="140"/>
  <c r="L28" i="140"/>
  <c r="S27" i="140"/>
  <c r="T27" i="140" s="1"/>
  <c r="O27" i="140"/>
  <c r="N27" i="140"/>
  <c r="M27" i="140"/>
  <c r="L27" i="140"/>
  <c r="S26" i="140"/>
  <c r="T26" i="140" s="1"/>
  <c r="O26" i="140"/>
  <c r="L26" i="140"/>
  <c r="M26" i="140"/>
  <c r="O25" i="140"/>
  <c r="N25" i="140"/>
  <c r="L25" i="140" s="1"/>
  <c r="M25" i="140"/>
  <c r="O24" i="140"/>
  <c r="N24" i="140"/>
  <c r="S24" i="140" s="1"/>
  <c r="T24" i="140" s="1"/>
  <c r="M24" i="140"/>
  <c r="L24" i="140"/>
  <c r="S23" i="140"/>
  <c r="T23" i="140" s="1"/>
  <c r="O23" i="140"/>
  <c r="N23" i="140"/>
  <c r="M23" i="140"/>
  <c r="L23" i="140"/>
  <c r="S22" i="140"/>
  <c r="T22" i="140" s="1"/>
  <c r="O22" i="140"/>
  <c r="N22" i="140"/>
  <c r="L22" i="140" s="1"/>
  <c r="M22" i="140"/>
  <c r="O21" i="140"/>
  <c r="N21" i="140"/>
  <c r="L21" i="140" s="1"/>
  <c r="M21" i="140"/>
  <c r="O20" i="140"/>
  <c r="N20" i="140"/>
  <c r="S20" i="140" s="1"/>
  <c r="T20" i="140" s="1"/>
  <c r="M20" i="140"/>
  <c r="L20" i="140"/>
  <c r="S19" i="140"/>
  <c r="T19" i="140" s="1"/>
  <c r="O19" i="140"/>
  <c r="N19" i="140"/>
  <c r="M19" i="140"/>
  <c r="L19" i="140"/>
  <c r="T18" i="140"/>
  <c r="S18" i="140"/>
  <c r="O18" i="140"/>
  <c r="N18" i="140"/>
  <c r="L18" i="140" s="1"/>
  <c r="M18" i="140"/>
  <c r="O17" i="140"/>
  <c r="N17" i="140"/>
  <c r="L17" i="140" s="1"/>
  <c r="M17" i="140"/>
  <c r="O16" i="140"/>
  <c r="N16" i="140"/>
  <c r="S16" i="140" s="1"/>
  <c r="T16" i="140" s="1"/>
  <c r="M16" i="140"/>
  <c r="L16" i="140"/>
  <c r="S15" i="140"/>
  <c r="T15" i="140" s="1"/>
  <c r="O15" i="140"/>
  <c r="N15" i="140"/>
  <c r="M15" i="140"/>
  <c r="L15" i="140"/>
  <c r="S14" i="140"/>
  <c r="T14" i="140" s="1"/>
  <c r="O14" i="140"/>
  <c r="N14" i="140"/>
  <c r="L14" i="140" s="1"/>
  <c r="M14" i="140"/>
  <c r="O13" i="140"/>
  <c r="N13" i="140"/>
  <c r="L13" i="140" s="1"/>
  <c r="M13" i="140"/>
  <c r="O12" i="140"/>
  <c r="N12" i="140"/>
  <c r="S12" i="140" s="1"/>
  <c r="T12" i="140" s="1"/>
  <c r="M12" i="140"/>
  <c r="L12" i="140"/>
  <c r="S11" i="140"/>
  <c r="T11" i="140" s="1"/>
  <c r="O11" i="140"/>
  <c r="N11" i="140"/>
  <c r="M11" i="140"/>
  <c r="L11" i="140"/>
  <c r="S10" i="140"/>
  <c r="T10" i="140" s="1"/>
  <c r="O10" i="140"/>
  <c r="N10" i="140"/>
  <c r="L10" i="140" s="1"/>
  <c r="M10" i="140"/>
  <c r="O9" i="140"/>
  <c r="N9" i="140"/>
  <c r="L9" i="140" s="1"/>
  <c r="M9" i="140"/>
  <c r="O8" i="140"/>
  <c r="N8" i="140"/>
  <c r="S8" i="140" s="1"/>
  <c r="T8" i="140" s="1"/>
  <c r="M8" i="140"/>
  <c r="L8" i="140"/>
  <c r="S7" i="140"/>
  <c r="T7" i="140" s="1"/>
  <c r="O7" i="140"/>
  <c r="N7" i="140"/>
  <c r="M7" i="140"/>
  <c r="L7" i="140"/>
  <c r="S6" i="140"/>
  <c r="T6" i="140" s="1"/>
  <c r="O6" i="140"/>
  <c r="N6" i="140"/>
  <c r="L6" i="140" s="1"/>
  <c r="M6" i="140"/>
  <c r="O5" i="140"/>
  <c r="N5" i="140"/>
  <c r="L5" i="140" s="1"/>
  <c r="M5" i="140"/>
  <c r="O4" i="140"/>
  <c r="N4" i="140"/>
  <c r="N54" i="140" s="1"/>
  <c r="J67" i="91" s="1"/>
  <c r="M4" i="140"/>
  <c r="L4" i="140"/>
  <c r="R54" i="139"/>
  <c r="Q54" i="139"/>
  <c r="P54" i="139"/>
  <c r="K54" i="139"/>
  <c r="R53" i="139"/>
  <c r="Q53" i="139"/>
  <c r="P53" i="139"/>
  <c r="N53" i="139"/>
  <c r="K53" i="139"/>
  <c r="O52" i="139"/>
  <c r="N52" i="139"/>
  <c r="S52" i="139" s="1"/>
  <c r="T52" i="139" s="1"/>
  <c r="M52" i="139"/>
  <c r="L52" i="139"/>
  <c r="S51" i="139"/>
  <c r="T51" i="139" s="1"/>
  <c r="O51" i="139"/>
  <c r="N51" i="139"/>
  <c r="M51" i="139"/>
  <c r="L51" i="139"/>
  <c r="S50" i="139"/>
  <c r="T50" i="139" s="1"/>
  <c r="O50" i="139"/>
  <c r="N50" i="139"/>
  <c r="L50" i="139" s="1"/>
  <c r="M50" i="139"/>
  <c r="O49" i="139"/>
  <c r="L49" i="139"/>
  <c r="M49" i="139"/>
  <c r="O48" i="139"/>
  <c r="N48" i="139"/>
  <c r="S48" i="139" s="1"/>
  <c r="T48" i="139" s="1"/>
  <c r="M48" i="139"/>
  <c r="L48" i="139"/>
  <c r="S47" i="139"/>
  <c r="T47" i="139" s="1"/>
  <c r="O47" i="139"/>
  <c r="N47" i="139"/>
  <c r="M47" i="139"/>
  <c r="L47" i="139"/>
  <c r="S46" i="139"/>
  <c r="T46" i="139" s="1"/>
  <c r="O46" i="139"/>
  <c r="N46" i="139"/>
  <c r="L46" i="139" s="1"/>
  <c r="M46" i="139"/>
  <c r="O45" i="139"/>
  <c r="N45" i="139"/>
  <c r="L45" i="139" s="1"/>
  <c r="M45" i="139"/>
  <c r="O44" i="139"/>
  <c r="N44" i="139"/>
  <c r="S44" i="139" s="1"/>
  <c r="T44" i="139" s="1"/>
  <c r="M44" i="139"/>
  <c r="L44" i="139"/>
  <c r="S43" i="139"/>
  <c r="T43" i="139" s="1"/>
  <c r="O43" i="139"/>
  <c r="N43" i="139"/>
  <c r="M43" i="139"/>
  <c r="L43" i="139"/>
  <c r="S42" i="139"/>
  <c r="T42" i="139" s="1"/>
  <c r="O42" i="139"/>
  <c r="N42" i="139"/>
  <c r="L42" i="139" s="1"/>
  <c r="M42" i="139"/>
  <c r="O41" i="139"/>
  <c r="N41" i="139"/>
  <c r="L41" i="139" s="1"/>
  <c r="M41" i="139"/>
  <c r="O40" i="139"/>
  <c r="N40" i="139"/>
  <c r="S40" i="139" s="1"/>
  <c r="T40" i="139" s="1"/>
  <c r="M40" i="139"/>
  <c r="L40" i="139"/>
  <c r="S39" i="139"/>
  <c r="T39" i="139" s="1"/>
  <c r="O39" i="139"/>
  <c r="N39" i="139"/>
  <c r="M39" i="139"/>
  <c r="L39" i="139"/>
  <c r="S38" i="139"/>
  <c r="T38" i="139" s="1"/>
  <c r="O38" i="139"/>
  <c r="L38" i="139"/>
  <c r="M38" i="139"/>
  <c r="O37" i="139"/>
  <c r="N37" i="139"/>
  <c r="L37" i="139" s="1"/>
  <c r="M37" i="139"/>
  <c r="O36" i="139"/>
  <c r="S36" i="139"/>
  <c r="T36" i="139" s="1"/>
  <c r="M36" i="139"/>
  <c r="L36" i="139"/>
  <c r="S35" i="139"/>
  <c r="T35" i="139" s="1"/>
  <c r="O35" i="139"/>
  <c r="M35" i="139"/>
  <c r="L35" i="139"/>
  <c r="S34" i="139"/>
  <c r="T34" i="139" s="1"/>
  <c r="O34" i="139"/>
  <c r="N34" i="139"/>
  <c r="L34" i="139" s="1"/>
  <c r="M34" i="139"/>
  <c r="O33" i="139"/>
  <c r="N33" i="139"/>
  <c r="L33" i="139" s="1"/>
  <c r="M33" i="139"/>
  <c r="O32" i="139"/>
  <c r="N32" i="139"/>
  <c r="S32" i="139" s="1"/>
  <c r="T32" i="139" s="1"/>
  <c r="M32" i="139"/>
  <c r="L32" i="139"/>
  <c r="S31" i="139"/>
  <c r="T31" i="139" s="1"/>
  <c r="O31" i="139"/>
  <c r="N31" i="139"/>
  <c r="M31" i="139"/>
  <c r="L31" i="139"/>
  <c r="S30" i="139"/>
  <c r="T30" i="139" s="1"/>
  <c r="O30" i="139"/>
  <c r="N30" i="139"/>
  <c r="L30" i="139" s="1"/>
  <c r="M30" i="139"/>
  <c r="O29" i="139"/>
  <c r="N29" i="139"/>
  <c r="L29" i="139" s="1"/>
  <c r="M29" i="139"/>
  <c r="O28" i="139"/>
  <c r="N28" i="139"/>
  <c r="S28" i="139" s="1"/>
  <c r="T28" i="139" s="1"/>
  <c r="M28" i="139"/>
  <c r="L28" i="139"/>
  <c r="S27" i="139"/>
  <c r="T27" i="139" s="1"/>
  <c r="O27" i="139"/>
  <c r="N27" i="139"/>
  <c r="M27" i="139"/>
  <c r="L27" i="139"/>
  <c r="S26" i="139"/>
  <c r="T26" i="139" s="1"/>
  <c r="O26" i="139"/>
  <c r="L26" i="139"/>
  <c r="M26" i="139"/>
  <c r="O25" i="139"/>
  <c r="N25" i="139"/>
  <c r="L25" i="139" s="1"/>
  <c r="M25" i="139"/>
  <c r="O24" i="139"/>
  <c r="N24" i="139"/>
  <c r="S24" i="139" s="1"/>
  <c r="T24" i="139" s="1"/>
  <c r="M24" i="139"/>
  <c r="L24" i="139"/>
  <c r="S23" i="139"/>
  <c r="T23" i="139" s="1"/>
  <c r="O23" i="139"/>
  <c r="N23" i="139"/>
  <c r="M23" i="139"/>
  <c r="L23" i="139"/>
  <c r="S22" i="139"/>
  <c r="T22" i="139" s="1"/>
  <c r="O22" i="139"/>
  <c r="N22" i="139"/>
  <c r="L22" i="139" s="1"/>
  <c r="M22" i="139"/>
  <c r="O21" i="139"/>
  <c r="N21" i="139"/>
  <c r="L21" i="139" s="1"/>
  <c r="M21" i="139"/>
  <c r="O20" i="139"/>
  <c r="N20" i="139"/>
  <c r="S20" i="139" s="1"/>
  <c r="T20" i="139" s="1"/>
  <c r="M20" i="139"/>
  <c r="L20" i="139"/>
  <c r="S19" i="139"/>
  <c r="T19" i="139" s="1"/>
  <c r="O19" i="139"/>
  <c r="M19" i="139"/>
  <c r="L19" i="139"/>
  <c r="S18" i="139"/>
  <c r="T18" i="139" s="1"/>
  <c r="O18" i="139"/>
  <c r="N18" i="139"/>
  <c r="L18" i="139" s="1"/>
  <c r="M18" i="139"/>
  <c r="O17" i="139"/>
  <c r="N17" i="139"/>
  <c r="L17" i="139" s="1"/>
  <c r="M17" i="139"/>
  <c r="O16" i="139"/>
  <c r="N16" i="139"/>
  <c r="S16" i="139" s="1"/>
  <c r="T16" i="139" s="1"/>
  <c r="M16" i="139"/>
  <c r="L16" i="139"/>
  <c r="S15" i="139"/>
  <c r="T15" i="139" s="1"/>
  <c r="O15" i="139"/>
  <c r="N15" i="139"/>
  <c r="M15" i="139"/>
  <c r="L15" i="139"/>
  <c r="S14" i="139"/>
  <c r="T14" i="139" s="1"/>
  <c r="O14" i="139"/>
  <c r="N14" i="139"/>
  <c r="L14" i="139" s="1"/>
  <c r="M14" i="139"/>
  <c r="O13" i="139"/>
  <c r="N13" i="139"/>
  <c r="L13" i="139" s="1"/>
  <c r="M13" i="139"/>
  <c r="O12" i="139"/>
  <c r="N12" i="139"/>
  <c r="S12" i="139" s="1"/>
  <c r="T12" i="139" s="1"/>
  <c r="M12" i="139"/>
  <c r="L12" i="139"/>
  <c r="S11" i="139"/>
  <c r="T11" i="139" s="1"/>
  <c r="O11" i="139"/>
  <c r="N11" i="139"/>
  <c r="M11" i="139"/>
  <c r="L11" i="139"/>
  <c r="S10" i="139"/>
  <c r="T10" i="139" s="1"/>
  <c r="O10" i="139"/>
  <c r="N10" i="139"/>
  <c r="L10" i="139" s="1"/>
  <c r="M10" i="139"/>
  <c r="O9" i="139"/>
  <c r="N9" i="139"/>
  <c r="L9" i="139" s="1"/>
  <c r="M9" i="139"/>
  <c r="O8" i="139"/>
  <c r="N8" i="139"/>
  <c r="S8" i="139" s="1"/>
  <c r="T8" i="139" s="1"/>
  <c r="M8" i="139"/>
  <c r="L8" i="139"/>
  <c r="S7" i="139"/>
  <c r="T7" i="139" s="1"/>
  <c r="O7" i="139"/>
  <c r="N7" i="139"/>
  <c r="M7" i="139"/>
  <c r="L7" i="139"/>
  <c r="S6" i="139"/>
  <c r="T6" i="139" s="1"/>
  <c r="O6" i="139"/>
  <c r="N6" i="139"/>
  <c r="L6" i="139" s="1"/>
  <c r="M6" i="139"/>
  <c r="O5" i="139"/>
  <c r="N5" i="139"/>
  <c r="L5" i="139" s="1"/>
  <c r="M5" i="139"/>
  <c r="O4" i="139"/>
  <c r="N4" i="139"/>
  <c r="N54" i="139" s="1"/>
  <c r="J66" i="91" s="1"/>
  <c r="M4" i="139"/>
  <c r="M53" i="139" s="1"/>
  <c r="L4" i="139"/>
  <c r="R54" i="138"/>
  <c r="Q54" i="138"/>
  <c r="P54" i="138"/>
  <c r="K54" i="138"/>
  <c r="AL53" i="138"/>
  <c r="AK53" i="138"/>
  <c r="AJ53" i="138"/>
  <c r="AI53" i="138"/>
  <c r="AH53" i="138"/>
  <c r="AG53" i="138"/>
  <c r="AF53" i="138"/>
  <c r="AE53" i="138"/>
  <c r="AD53" i="138"/>
  <c r="AC53" i="138"/>
  <c r="AB53" i="138"/>
  <c r="AA53" i="138"/>
  <c r="Z53" i="138"/>
  <c r="R53" i="138"/>
  <c r="Q53" i="138"/>
  <c r="P53" i="138"/>
  <c r="N53" i="138"/>
  <c r="K53" i="138"/>
  <c r="O52" i="138"/>
  <c r="N52" i="138"/>
  <c r="S52" i="138" s="1"/>
  <c r="T52" i="138" s="1"/>
  <c r="M52" i="138"/>
  <c r="L52" i="138"/>
  <c r="S51" i="138"/>
  <c r="T51" i="138" s="1"/>
  <c r="O51" i="138"/>
  <c r="N51" i="138"/>
  <c r="M51" i="138"/>
  <c r="L51" i="138"/>
  <c r="S50" i="138"/>
  <c r="T50" i="138" s="1"/>
  <c r="O50" i="138"/>
  <c r="N50" i="138"/>
  <c r="L50" i="138" s="1"/>
  <c r="M50" i="138"/>
  <c r="O49" i="138"/>
  <c r="N49" i="138"/>
  <c r="L49" i="138" s="1"/>
  <c r="M49" i="138"/>
  <c r="O48" i="138"/>
  <c r="N48" i="138"/>
  <c r="S48" i="138" s="1"/>
  <c r="T48" i="138" s="1"/>
  <c r="M48" i="138"/>
  <c r="L48" i="138"/>
  <c r="S47" i="138"/>
  <c r="T47" i="138" s="1"/>
  <c r="O47" i="138"/>
  <c r="N47" i="138"/>
  <c r="M47" i="138"/>
  <c r="L47" i="138"/>
  <c r="S46" i="138"/>
  <c r="T46" i="138" s="1"/>
  <c r="O46" i="138"/>
  <c r="N46" i="138"/>
  <c r="L46" i="138" s="1"/>
  <c r="M46" i="138"/>
  <c r="O45" i="138"/>
  <c r="N45" i="138"/>
  <c r="L45" i="138" s="1"/>
  <c r="M45" i="138"/>
  <c r="O44" i="138"/>
  <c r="N44" i="138"/>
  <c r="S44" i="138" s="1"/>
  <c r="T44" i="138" s="1"/>
  <c r="M44" i="138"/>
  <c r="L44" i="138"/>
  <c r="S43" i="138"/>
  <c r="T43" i="138" s="1"/>
  <c r="O43" i="138"/>
  <c r="N43" i="138"/>
  <c r="M43" i="138"/>
  <c r="L43" i="138"/>
  <c r="T42" i="138"/>
  <c r="S42" i="138"/>
  <c r="O42" i="138"/>
  <c r="N42" i="138"/>
  <c r="L42" i="138" s="1"/>
  <c r="M42" i="138"/>
  <c r="O41" i="138"/>
  <c r="N41" i="138"/>
  <c r="L41" i="138" s="1"/>
  <c r="M41" i="138"/>
  <c r="O40" i="138"/>
  <c r="N40" i="138"/>
  <c r="S40" i="138" s="1"/>
  <c r="T40" i="138" s="1"/>
  <c r="M40" i="138"/>
  <c r="L40" i="138"/>
  <c r="S39" i="138"/>
  <c r="T39" i="138" s="1"/>
  <c r="O39" i="138"/>
  <c r="N39" i="138"/>
  <c r="M39" i="138"/>
  <c r="L39" i="138"/>
  <c r="S38" i="138"/>
  <c r="T38" i="138" s="1"/>
  <c r="O38" i="138"/>
  <c r="N38" i="138"/>
  <c r="L38" i="138" s="1"/>
  <c r="M38" i="138"/>
  <c r="O37" i="138"/>
  <c r="L37" i="138"/>
  <c r="M37" i="138"/>
  <c r="O36" i="138"/>
  <c r="N36" i="138"/>
  <c r="S36" i="138" s="1"/>
  <c r="T36" i="138" s="1"/>
  <c r="M36" i="138"/>
  <c r="L36" i="138"/>
  <c r="S35" i="138"/>
  <c r="T35" i="138" s="1"/>
  <c r="O35" i="138"/>
  <c r="N35" i="138"/>
  <c r="M35" i="138"/>
  <c r="L35" i="138"/>
  <c r="S34" i="138"/>
  <c r="T34" i="138" s="1"/>
  <c r="O34" i="138"/>
  <c r="N34" i="138"/>
  <c r="L34" i="138" s="1"/>
  <c r="M34" i="138"/>
  <c r="O33" i="138"/>
  <c r="N33" i="138"/>
  <c r="L33" i="138" s="1"/>
  <c r="M33" i="138"/>
  <c r="O32" i="138"/>
  <c r="N32" i="138"/>
  <c r="S32" i="138" s="1"/>
  <c r="T32" i="138" s="1"/>
  <c r="M32" i="138"/>
  <c r="L32" i="138"/>
  <c r="S31" i="138"/>
  <c r="T31" i="138" s="1"/>
  <c r="O31" i="138"/>
  <c r="N31" i="138"/>
  <c r="M31" i="138"/>
  <c r="L31" i="138"/>
  <c r="S30" i="138"/>
  <c r="T30" i="138" s="1"/>
  <c r="O30" i="138"/>
  <c r="N30" i="138"/>
  <c r="L30" i="138" s="1"/>
  <c r="M30" i="138"/>
  <c r="O29" i="138"/>
  <c r="L29" i="138"/>
  <c r="M29" i="138"/>
  <c r="O28" i="138"/>
  <c r="N28" i="138"/>
  <c r="S28" i="138" s="1"/>
  <c r="T28" i="138" s="1"/>
  <c r="M28" i="138"/>
  <c r="L28" i="138"/>
  <c r="S27" i="138"/>
  <c r="T27" i="138" s="1"/>
  <c r="O27" i="138"/>
  <c r="M27" i="138"/>
  <c r="L27" i="138"/>
  <c r="S26" i="138"/>
  <c r="T26" i="138" s="1"/>
  <c r="O26" i="138"/>
  <c r="N26" i="138"/>
  <c r="L26" i="138" s="1"/>
  <c r="M26" i="138"/>
  <c r="O25" i="138"/>
  <c r="N25" i="138"/>
  <c r="L25" i="138" s="1"/>
  <c r="M25" i="138"/>
  <c r="O24" i="138"/>
  <c r="N24" i="138"/>
  <c r="S24" i="138" s="1"/>
  <c r="T24" i="138" s="1"/>
  <c r="M24" i="138"/>
  <c r="L24" i="138"/>
  <c r="S23" i="138"/>
  <c r="T23" i="138" s="1"/>
  <c r="O23" i="138"/>
  <c r="N23" i="138"/>
  <c r="M23" i="138"/>
  <c r="L23" i="138"/>
  <c r="S22" i="138"/>
  <c r="T22" i="138" s="1"/>
  <c r="O22" i="138"/>
  <c r="N22" i="138"/>
  <c r="L22" i="138" s="1"/>
  <c r="M22" i="138"/>
  <c r="O21" i="138"/>
  <c r="N21" i="138"/>
  <c r="L21" i="138" s="1"/>
  <c r="M21" i="138"/>
  <c r="O20" i="138"/>
  <c r="N20" i="138"/>
  <c r="S20" i="138" s="1"/>
  <c r="T20" i="138" s="1"/>
  <c r="M20" i="138"/>
  <c r="L20" i="138"/>
  <c r="S19" i="138"/>
  <c r="T19" i="138" s="1"/>
  <c r="O19" i="138"/>
  <c r="N19" i="138"/>
  <c r="M19" i="138"/>
  <c r="L19" i="138"/>
  <c r="T18" i="138"/>
  <c r="S18" i="138"/>
  <c r="O18" i="138"/>
  <c r="N18" i="138"/>
  <c r="L18" i="138" s="1"/>
  <c r="M18" i="138"/>
  <c r="O17" i="138"/>
  <c r="N17" i="138"/>
  <c r="L17" i="138" s="1"/>
  <c r="M17" i="138"/>
  <c r="O16" i="138"/>
  <c r="N16" i="138"/>
  <c r="S16" i="138" s="1"/>
  <c r="T16" i="138" s="1"/>
  <c r="M16" i="138"/>
  <c r="L16" i="138"/>
  <c r="S15" i="138"/>
  <c r="T15" i="138" s="1"/>
  <c r="O15" i="138"/>
  <c r="N15" i="138"/>
  <c r="M15" i="138"/>
  <c r="L15" i="138"/>
  <c r="S14" i="138"/>
  <c r="T14" i="138" s="1"/>
  <c r="O14" i="138"/>
  <c r="N14" i="138"/>
  <c r="L14" i="138" s="1"/>
  <c r="M14" i="138"/>
  <c r="O13" i="138"/>
  <c r="N13" i="138"/>
  <c r="L13" i="138" s="1"/>
  <c r="M13" i="138"/>
  <c r="O12" i="138"/>
  <c r="N12" i="138"/>
  <c r="S12" i="138" s="1"/>
  <c r="T12" i="138" s="1"/>
  <c r="M12" i="138"/>
  <c r="L12" i="138"/>
  <c r="S11" i="138"/>
  <c r="T11" i="138" s="1"/>
  <c r="O11" i="138"/>
  <c r="N11" i="138"/>
  <c r="M11" i="138"/>
  <c r="L11" i="138"/>
  <c r="S10" i="138"/>
  <c r="T10" i="138" s="1"/>
  <c r="O10" i="138"/>
  <c r="N10" i="138"/>
  <c r="L10" i="138" s="1"/>
  <c r="M10" i="138"/>
  <c r="O9" i="138"/>
  <c r="N9" i="138"/>
  <c r="L9" i="138" s="1"/>
  <c r="M9" i="138"/>
  <c r="O8" i="138"/>
  <c r="N8" i="138"/>
  <c r="S8" i="138" s="1"/>
  <c r="T8" i="138" s="1"/>
  <c r="M8" i="138"/>
  <c r="L8" i="138"/>
  <c r="S7" i="138"/>
  <c r="T7" i="138" s="1"/>
  <c r="O7" i="138"/>
  <c r="N7" i="138"/>
  <c r="M7" i="138"/>
  <c r="L7" i="138"/>
  <c r="S6" i="138"/>
  <c r="T6" i="138" s="1"/>
  <c r="O6" i="138"/>
  <c r="N6" i="138"/>
  <c r="L6" i="138" s="1"/>
  <c r="M6" i="138"/>
  <c r="O5" i="138"/>
  <c r="N5" i="138"/>
  <c r="L5" i="138" s="1"/>
  <c r="M5" i="138"/>
  <c r="O4" i="138"/>
  <c r="N4" i="138"/>
  <c r="N54" i="138" s="1"/>
  <c r="J65" i="91" s="1"/>
  <c r="M4" i="138"/>
  <c r="M53" i="138" s="1"/>
  <c r="L4" i="138"/>
  <c r="R54" i="137"/>
  <c r="Q54" i="137"/>
  <c r="P54" i="137"/>
  <c r="K54" i="137"/>
  <c r="AL53" i="137"/>
  <c r="AK53" i="137"/>
  <c r="AJ53" i="137"/>
  <c r="AI53" i="137"/>
  <c r="AH53" i="137"/>
  <c r="AG53" i="137"/>
  <c r="AF53" i="137"/>
  <c r="AE53" i="137"/>
  <c r="AD53" i="137"/>
  <c r="AC53" i="137"/>
  <c r="AB53" i="137"/>
  <c r="AA53" i="137"/>
  <c r="Z53" i="137"/>
  <c r="Y53" i="137"/>
  <c r="X53" i="137"/>
  <c r="W53" i="137"/>
  <c r="V53" i="137"/>
  <c r="R53" i="137"/>
  <c r="Q53" i="137"/>
  <c r="P53" i="137"/>
  <c r="K53" i="137"/>
  <c r="O52" i="137"/>
  <c r="N52" i="137"/>
  <c r="S52" i="137" s="1"/>
  <c r="T52" i="137" s="1"/>
  <c r="M52" i="137"/>
  <c r="L52" i="137"/>
  <c r="O51" i="137"/>
  <c r="N51" i="137"/>
  <c r="S51" i="137" s="1"/>
  <c r="T51" i="137" s="1"/>
  <c r="M51" i="137"/>
  <c r="L51" i="137"/>
  <c r="S50" i="137"/>
  <c r="T50" i="137" s="1"/>
  <c r="O50" i="137"/>
  <c r="N50" i="137"/>
  <c r="M50" i="137"/>
  <c r="L50" i="137"/>
  <c r="O49" i="137"/>
  <c r="N49" i="137"/>
  <c r="L49" i="137" s="1"/>
  <c r="M49" i="137"/>
  <c r="O48" i="137"/>
  <c r="N48" i="137"/>
  <c r="S48" i="137" s="1"/>
  <c r="T48" i="137" s="1"/>
  <c r="M48" i="137"/>
  <c r="L48" i="137"/>
  <c r="O47" i="137"/>
  <c r="N47" i="137"/>
  <c r="S47" i="137" s="1"/>
  <c r="T47" i="137" s="1"/>
  <c r="M47" i="137"/>
  <c r="L47" i="137"/>
  <c r="S46" i="137"/>
  <c r="T46" i="137" s="1"/>
  <c r="O46" i="137"/>
  <c r="N46" i="137"/>
  <c r="M46" i="137"/>
  <c r="L46" i="137"/>
  <c r="O45" i="137"/>
  <c r="N45" i="137"/>
  <c r="L45" i="137" s="1"/>
  <c r="M45" i="137"/>
  <c r="O44" i="137"/>
  <c r="N44" i="137"/>
  <c r="S44" i="137" s="1"/>
  <c r="T44" i="137" s="1"/>
  <c r="M44" i="137"/>
  <c r="L44" i="137"/>
  <c r="O43" i="137"/>
  <c r="N43" i="137"/>
  <c r="S43" i="137" s="1"/>
  <c r="T43" i="137" s="1"/>
  <c r="M43" i="137"/>
  <c r="L43" i="137"/>
  <c r="S42" i="137"/>
  <c r="T42" i="137" s="1"/>
  <c r="O42" i="137"/>
  <c r="N42" i="137"/>
  <c r="M42" i="137"/>
  <c r="L42" i="137"/>
  <c r="O41" i="137"/>
  <c r="N41" i="137"/>
  <c r="L41" i="137" s="1"/>
  <c r="M41" i="137"/>
  <c r="O40" i="137"/>
  <c r="N40" i="137"/>
  <c r="S40" i="137" s="1"/>
  <c r="T40" i="137" s="1"/>
  <c r="M40" i="137"/>
  <c r="L40" i="137"/>
  <c r="O39" i="137"/>
  <c r="N39" i="137"/>
  <c r="S39" i="137" s="1"/>
  <c r="T39" i="137" s="1"/>
  <c r="M39" i="137"/>
  <c r="L39" i="137"/>
  <c r="S38" i="137"/>
  <c r="T38" i="137" s="1"/>
  <c r="O38" i="137"/>
  <c r="N38" i="137"/>
  <c r="M38" i="137"/>
  <c r="L38" i="137"/>
  <c r="O37" i="137"/>
  <c r="N37" i="137"/>
  <c r="L37" i="137" s="1"/>
  <c r="M37" i="137"/>
  <c r="O36" i="137"/>
  <c r="N36" i="137"/>
  <c r="S36" i="137" s="1"/>
  <c r="T36" i="137" s="1"/>
  <c r="M36" i="137"/>
  <c r="L36" i="137"/>
  <c r="O35" i="137"/>
  <c r="N35" i="137"/>
  <c r="S35" i="137" s="1"/>
  <c r="T35" i="137" s="1"/>
  <c r="M35" i="137"/>
  <c r="L35" i="137"/>
  <c r="S34" i="137"/>
  <c r="T34" i="137" s="1"/>
  <c r="O34" i="137"/>
  <c r="N34" i="137"/>
  <c r="M34" i="137"/>
  <c r="L34" i="137"/>
  <c r="O33" i="137"/>
  <c r="N33" i="137"/>
  <c r="L33" i="137" s="1"/>
  <c r="M33" i="137"/>
  <c r="O32" i="137"/>
  <c r="N32" i="137"/>
  <c r="S32" i="137" s="1"/>
  <c r="T32" i="137" s="1"/>
  <c r="M32" i="137"/>
  <c r="L32" i="137"/>
  <c r="O31" i="137"/>
  <c r="N31" i="137"/>
  <c r="S31" i="137" s="1"/>
  <c r="T31" i="137" s="1"/>
  <c r="M31" i="137"/>
  <c r="L31" i="137"/>
  <c r="S30" i="137"/>
  <c r="T30" i="137" s="1"/>
  <c r="O30" i="137"/>
  <c r="N30" i="137"/>
  <c r="M30" i="137"/>
  <c r="L30" i="137"/>
  <c r="O29" i="137"/>
  <c r="N29" i="137"/>
  <c r="L29" i="137" s="1"/>
  <c r="M29" i="137"/>
  <c r="O28" i="137"/>
  <c r="N28" i="137"/>
  <c r="S28" i="137" s="1"/>
  <c r="T28" i="137" s="1"/>
  <c r="M28" i="137"/>
  <c r="L28" i="137"/>
  <c r="O27" i="137"/>
  <c r="S27" i="137"/>
  <c r="T27" i="137" s="1"/>
  <c r="M27" i="137"/>
  <c r="L27" i="137"/>
  <c r="S26" i="137"/>
  <c r="T26" i="137" s="1"/>
  <c r="O26" i="137"/>
  <c r="M26" i="137"/>
  <c r="L26" i="137"/>
  <c r="O25" i="137"/>
  <c r="N25" i="137"/>
  <c r="L25" i="137" s="1"/>
  <c r="M25" i="137"/>
  <c r="O24" i="137"/>
  <c r="N24" i="137"/>
  <c r="S24" i="137" s="1"/>
  <c r="T24" i="137" s="1"/>
  <c r="M24" i="137"/>
  <c r="L24" i="137"/>
  <c r="O23" i="137"/>
  <c r="N23" i="137"/>
  <c r="S23" i="137" s="1"/>
  <c r="T23" i="137" s="1"/>
  <c r="M23" i="137"/>
  <c r="L23" i="137"/>
  <c r="S22" i="137"/>
  <c r="T22" i="137" s="1"/>
  <c r="O22" i="137"/>
  <c r="N22" i="137"/>
  <c r="M22" i="137"/>
  <c r="L22" i="137"/>
  <c r="O21" i="137"/>
  <c r="N21" i="137"/>
  <c r="L21" i="137" s="1"/>
  <c r="M21" i="137"/>
  <c r="O20" i="137"/>
  <c r="N20" i="137"/>
  <c r="S20" i="137" s="1"/>
  <c r="T20" i="137" s="1"/>
  <c r="M20" i="137"/>
  <c r="L20" i="137"/>
  <c r="O19" i="137"/>
  <c r="N19" i="137"/>
  <c r="S19" i="137" s="1"/>
  <c r="T19" i="137" s="1"/>
  <c r="M19" i="137"/>
  <c r="L19" i="137"/>
  <c r="S18" i="137"/>
  <c r="T18" i="137" s="1"/>
  <c r="O18" i="137"/>
  <c r="N18" i="137"/>
  <c r="M18" i="137"/>
  <c r="L18" i="137"/>
  <c r="O17" i="137"/>
  <c r="N17" i="137"/>
  <c r="L17" i="137" s="1"/>
  <c r="M17" i="137"/>
  <c r="S16" i="137"/>
  <c r="T16" i="137" s="1"/>
  <c r="O16" i="137"/>
  <c r="N16" i="137"/>
  <c r="M16" i="137"/>
  <c r="L16" i="137"/>
  <c r="O15" i="137"/>
  <c r="N15" i="137"/>
  <c r="S15" i="137" s="1"/>
  <c r="T15" i="137" s="1"/>
  <c r="M15" i="137"/>
  <c r="S14" i="137"/>
  <c r="T14" i="137" s="1"/>
  <c r="O14" i="137"/>
  <c r="N14" i="137"/>
  <c r="M14" i="137"/>
  <c r="L14" i="137"/>
  <c r="O13" i="137"/>
  <c r="N13" i="137"/>
  <c r="L13" i="137" s="1"/>
  <c r="M13" i="137"/>
  <c r="S12" i="137"/>
  <c r="T12" i="137" s="1"/>
  <c r="O12" i="137"/>
  <c r="N12" i="137"/>
  <c r="M12" i="137"/>
  <c r="L12" i="137"/>
  <c r="O11" i="137"/>
  <c r="N11" i="137"/>
  <c r="S11" i="137" s="1"/>
  <c r="T11" i="137" s="1"/>
  <c r="M11" i="137"/>
  <c r="S10" i="137"/>
  <c r="T10" i="137" s="1"/>
  <c r="O10" i="137"/>
  <c r="N10" i="137"/>
  <c r="M10" i="137"/>
  <c r="L10" i="137"/>
  <c r="O9" i="137"/>
  <c r="N9" i="137"/>
  <c r="L9" i="137" s="1"/>
  <c r="M9" i="137"/>
  <c r="S8" i="137"/>
  <c r="T8" i="137" s="1"/>
  <c r="O8" i="137"/>
  <c r="N8" i="137"/>
  <c r="M8" i="137"/>
  <c r="L8" i="137"/>
  <c r="O7" i="137"/>
  <c r="N7" i="137"/>
  <c r="S7" i="137" s="1"/>
  <c r="T7" i="137" s="1"/>
  <c r="M7" i="137"/>
  <c r="S6" i="137"/>
  <c r="T6" i="137" s="1"/>
  <c r="O6" i="137"/>
  <c r="N6" i="137"/>
  <c r="M6" i="137"/>
  <c r="L6" i="137"/>
  <c r="O5" i="137"/>
  <c r="N5" i="137"/>
  <c r="L5" i="137" s="1"/>
  <c r="M5" i="137"/>
  <c r="S4" i="137"/>
  <c r="O4" i="137"/>
  <c r="N4" i="137"/>
  <c r="N54" i="137" s="1"/>
  <c r="J64" i="91" s="1"/>
  <c r="M4" i="137"/>
  <c r="M54" i="137" s="1"/>
  <c r="M64" i="91" s="1"/>
  <c r="L4" i="137"/>
  <c r="R54" i="136"/>
  <c r="Q54" i="136"/>
  <c r="P54" i="136"/>
  <c r="K54" i="136"/>
  <c r="AL53" i="136"/>
  <c r="AK53" i="136"/>
  <c r="AJ53" i="136"/>
  <c r="AI53" i="136"/>
  <c r="AH53" i="136"/>
  <c r="AG53" i="136"/>
  <c r="AF53" i="136"/>
  <c r="AE53" i="136"/>
  <c r="AD53" i="136"/>
  <c r="AC53" i="136"/>
  <c r="AB53" i="136"/>
  <c r="AA53" i="136"/>
  <c r="Z53" i="136"/>
  <c r="Y53" i="136"/>
  <c r="X53" i="136"/>
  <c r="W53" i="136"/>
  <c r="V53" i="136"/>
  <c r="R53" i="136"/>
  <c r="Q53" i="136"/>
  <c r="P53" i="136"/>
  <c r="N53" i="136"/>
  <c r="K53" i="136"/>
  <c r="S52" i="136"/>
  <c r="T52" i="136" s="1"/>
  <c r="O52" i="136"/>
  <c r="N52" i="136"/>
  <c r="M52" i="136"/>
  <c r="L52" i="136"/>
  <c r="O51" i="136"/>
  <c r="N51" i="136"/>
  <c r="S51" i="136" s="1"/>
  <c r="T51" i="136" s="1"/>
  <c r="M51" i="136"/>
  <c r="T50" i="136"/>
  <c r="S50" i="136"/>
  <c r="O50" i="136"/>
  <c r="N50" i="136"/>
  <c r="M50" i="136"/>
  <c r="L50" i="136"/>
  <c r="O49" i="136"/>
  <c r="N49" i="136"/>
  <c r="L49" i="136" s="1"/>
  <c r="M49" i="136"/>
  <c r="S48" i="136"/>
  <c r="T48" i="136" s="1"/>
  <c r="O48" i="136"/>
  <c r="N48" i="136"/>
  <c r="M48" i="136"/>
  <c r="L48" i="136"/>
  <c r="O47" i="136"/>
  <c r="N47" i="136"/>
  <c r="S47" i="136" s="1"/>
  <c r="T47" i="136" s="1"/>
  <c r="M47" i="136"/>
  <c r="S46" i="136"/>
  <c r="T46" i="136" s="1"/>
  <c r="O46" i="136"/>
  <c r="N46" i="136"/>
  <c r="M46" i="136"/>
  <c r="L46" i="136"/>
  <c r="O45" i="136"/>
  <c r="N45" i="136"/>
  <c r="L45" i="136" s="1"/>
  <c r="M45" i="136"/>
  <c r="S44" i="136"/>
  <c r="T44" i="136" s="1"/>
  <c r="O44" i="136"/>
  <c r="N44" i="136"/>
  <c r="M44" i="136"/>
  <c r="L44" i="136"/>
  <c r="O43" i="136"/>
  <c r="N43" i="136"/>
  <c r="S43" i="136" s="1"/>
  <c r="T43" i="136" s="1"/>
  <c r="M43" i="136"/>
  <c r="S42" i="136"/>
  <c r="T42" i="136" s="1"/>
  <c r="O42" i="136"/>
  <c r="N42" i="136"/>
  <c r="M42" i="136"/>
  <c r="L42" i="136"/>
  <c r="O41" i="136"/>
  <c r="N41" i="136"/>
  <c r="L41" i="136" s="1"/>
  <c r="M41" i="136"/>
  <c r="S40" i="136"/>
  <c r="T40" i="136" s="1"/>
  <c r="O40" i="136"/>
  <c r="N40" i="136"/>
  <c r="M40" i="136"/>
  <c r="L40" i="136"/>
  <c r="O39" i="136"/>
  <c r="N39" i="136"/>
  <c r="S39" i="136" s="1"/>
  <c r="T39" i="136" s="1"/>
  <c r="M39" i="136"/>
  <c r="S38" i="136"/>
  <c r="T38" i="136" s="1"/>
  <c r="O38" i="136"/>
  <c r="N38" i="136"/>
  <c r="M38" i="136"/>
  <c r="L38" i="136"/>
  <c r="O37" i="136"/>
  <c r="N37" i="136"/>
  <c r="L37" i="136" s="1"/>
  <c r="M37" i="136"/>
  <c r="S36" i="136"/>
  <c r="T36" i="136" s="1"/>
  <c r="O36" i="136"/>
  <c r="N36" i="136"/>
  <c r="M36" i="136"/>
  <c r="L36" i="136"/>
  <c r="O35" i="136"/>
  <c r="N35" i="136"/>
  <c r="S35" i="136" s="1"/>
  <c r="T35" i="136" s="1"/>
  <c r="M35" i="136"/>
  <c r="S34" i="136"/>
  <c r="T34" i="136" s="1"/>
  <c r="O34" i="136"/>
  <c r="N34" i="136"/>
  <c r="M34" i="136"/>
  <c r="L34" i="136"/>
  <c r="O33" i="136"/>
  <c r="N33" i="136"/>
  <c r="L33" i="136" s="1"/>
  <c r="M33" i="136"/>
  <c r="S32" i="136"/>
  <c r="T32" i="136" s="1"/>
  <c r="O32" i="136"/>
  <c r="N32" i="136"/>
  <c r="M32" i="136"/>
  <c r="L32" i="136"/>
  <c r="O31" i="136"/>
  <c r="N31" i="136"/>
  <c r="S31" i="136" s="1"/>
  <c r="T31" i="136" s="1"/>
  <c r="M31" i="136"/>
  <c r="S30" i="136"/>
  <c r="T30" i="136" s="1"/>
  <c r="O30" i="136"/>
  <c r="N30" i="136"/>
  <c r="M30" i="136"/>
  <c r="L30" i="136"/>
  <c r="O29" i="136"/>
  <c r="N29" i="136"/>
  <c r="L29" i="136" s="1"/>
  <c r="M29" i="136"/>
  <c r="S28" i="136"/>
  <c r="T28" i="136" s="1"/>
  <c r="O28" i="136"/>
  <c r="N28" i="136"/>
  <c r="M28" i="136"/>
  <c r="L28" i="136"/>
  <c r="O27" i="136"/>
  <c r="N27" i="136"/>
  <c r="S27" i="136" s="1"/>
  <c r="T27" i="136" s="1"/>
  <c r="M27" i="136"/>
  <c r="S26" i="136"/>
  <c r="T26" i="136" s="1"/>
  <c r="O26" i="136"/>
  <c r="N26" i="136"/>
  <c r="M26" i="136"/>
  <c r="L26" i="136"/>
  <c r="O25" i="136"/>
  <c r="N25" i="136"/>
  <c r="L25" i="136" s="1"/>
  <c r="M25" i="136"/>
  <c r="S24" i="136"/>
  <c r="T24" i="136" s="1"/>
  <c r="O24" i="136"/>
  <c r="N24" i="136"/>
  <c r="M24" i="136"/>
  <c r="L24" i="136"/>
  <c r="O23" i="136"/>
  <c r="N23" i="136"/>
  <c r="S23" i="136" s="1"/>
  <c r="T23" i="136" s="1"/>
  <c r="M23" i="136"/>
  <c r="S22" i="136"/>
  <c r="T22" i="136" s="1"/>
  <c r="O22" i="136"/>
  <c r="N22" i="136"/>
  <c r="M22" i="136"/>
  <c r="L22" i="136"/>
  <c r="O21" i="136"/>
  <c r="N21" i="136"/>
  <c r="L21" i="136" s="1"/>
  <c r="M21" i="136"/>
  <c r="S20" i="136"/>
  <c r="T20" i="136" s="1"/>
  <c r="O20" i="136"/>
  <c r="N20" i="136"/>
  <c r="M20" i="136"/>
  <c r="L20" i="136"/>
  <c r="O19" i="136"/>
  <c r="N19" i="136"/>
  <c r="S19" i="136" s="1"/>
  <c r="T19" i="136" s="1"/>
  <c r="M19" i="136"/>
  <c r="S18" i="136"/>
  <c r="T18" i="136" s="1"/>
  <c r="O18" i="136"/>
  <c r="N18" i="136"/>
  <c r="M18" i="136"/>
  <c r="L18" i="136"/>
  <c r="O17" i="136"/>
  <c r="N17" i="136"/>
  <c r="L17" i="136" s="1"/>
  <c r="M17" i="136"/>
  <c r="S16" i="136"/>
  <c r="T16" i="136" s="1"/>
  <c r="O16" i="136"/>
  <c r="N16" i="136"/>
  <c r="M16" i="136"/>
  <c r="L16" i="136"/>
  <c r="O15" i="136"/>
  <c r="N15" i="136"/>
  <c r="S15" i="136" s="1"/>
  <c r="T15" i="136" s="1"/>
  <c r="M15" i="136"/>
  <c r="S14" i="136"/>
  <c r="T14" i="136" s="1"/>
  <c r="O14" i="136"/>
  <c r="N14" i="136"/>
  <c r="M14" i="136"/>
  <c r="L14" i="136"/>
  <c r="O13" i="136"/>
  <c r="N13" i="136"/>
  <c r="L13" i="136" s="1"/>
  <c r="M13" i="136"/>
  <c r="S12" i="136"/>
  <c r="T12" i="136" s="1"/>
  <c r="O12" i="136"/>
  <c r="N12" i="136"/>
  <c r="M12" i="136"/>
  <c r="L12" i="136"/>
  <c r="O11" i="136"/>
  <c r="N11" i="136"/>
  <c r="S11" i="136" s="1"/>
  <c r="T11" i="136" s="1"/>
  <c r="M11" i="136"/>
  <c r="T10" i="136"/>
  <c r="S10" i="136"/>
  <c r="O10" i="136"/>
  <c r="N10" i="136"/>
  <c r="M10" i="136"/>
  <c r="L10" i="136"/>
  <c r="O9" i="136"/>
  <c r="N9" i="136"/>
  <c r="L9" i="136" s="1"/>
  <c r="M9" i="136"/>
  <c r="S8" i="136"/>
  <c r="T8" i="136" s="1"/>
  <c r="O8" i="136"/>
  <c r="N8" i="136"/>
  <c r="M8" i="136"/>
  <c r="L8" i="136"/>
  <c r="O7" i="136"/>
  <c r="N7" i="136"/>
  <c r="S7" i="136" s="1"/>
  <c r="T7" i="136" s="1"/>
  <c r="M7" i="136"/>
  <c r="S6" i="136"/>
  <c r="T6" i="136" s="1"/>
  <c r="O6" i="136"/>
  <c r="N6" i="136"/>
  <c r="M6" i="136"/>
  <c r="L6" i="136"/>
  <c r="O5" i="136"/>
  <c r="N5" i="136"/>
  <c r="L5" i="136" s="1"/>
  <c r="M5" i="136"/>
  <c r="S4" i="136"/>
  <c r="O4" i="136"/>
  <c r="N4" i="136"/>
  <c r="N54" i="136" s="1"/>
  <c r="M4" i="136"/>
  <c r="L4" i="136"/>
  <c r="R54" i="135"/>
  <c r="Q54" i="135"/>
  <c r="P54" i="135"/>
  <c r="K54" i="135"/>
  <c r="AL53" i="135"/>
  <c r="AK53" i="135"/>
  <c r="AJ53" i="135"/>
  <c r="AI53" i="135"/>
  <c r="AH53" i="135"/>
  <c r="AG53" i="135"/>
  <c r="AF53" i="135"/>
  <c r="AE53" i="135"/>
  <c r="AD53" i="135"/>
  <c r="AC53" i="135"/>
  <c r="AB53" i="135"/>
  <c r="AA53" i="135"/>
  <c r="Z53" i="135"/>
  <c r="R53" i="135"/>
  <c r="Q53" i="135"/>
  <c r="P53" i="135"/>
  <c r="N53" i="135"/>
  <c r="K53" i="135"/>
  <c r="O52" i="135"/>
  <c r="N52" i="135"/>
  <c r="S52" i="135" s="1"/>
  <c r="T52" i="135" s="1"/>
  <c r="M52" i="135"/>
  <c r="L52" i="135"/>
  <c r="S51" i="135"/>
  <c r="T51" i="135" s="1"/>
  <c r="O51" i="135"/>
  <c r="N51" i="135"/>
  <c r="M51" i="135"/>
  <c r="L51" i="135"/>
  <c r="S50" i="135"/>
  <c r="T50" i="135" s="1"/>
  <c r="O50" i="135"/>
  <c r="N50" i="135"/>
  <c r="L50" i="135" s="1"/>
  <c r="M50" i="135"/>
  <c r="O49" i="135"/>
  <c r="N49" i="135"/>
  <c r="L49" i="135" s="1"/>
  <c r="M49" i="135"/>
  <c r="O48" i="135"/>
  <c r="N48" i="135"/>
  <c r="S48" i="135" s="1"/>
  <c r="T48" i="135" s="1"/>
  <c r="M48" i="135"/>
  <c r="L48" i="135"/>
  <c r="S47" i="135"/>
  <c r="T47" i="135" s="1"/>
  <c r="O47" i="135"/>
  <c r="N47" i="135"/>
  <c r="M47" i="135"/>
  <c r="L47" i="135"/>
  <c r="S46" i="135"/>
  <c r="T46" i="135" s="1"/>
  <c r="O46" i="135"/>
  <c r="N46" i="135"/>
  <c r="L46" i="135" s="1"/>
  <c r="M46" i="135"/>
  <c r="O45" i="135"/>
  <c r="N45" i="135"/>
  <c r="L45" i="135" s="1"/>
  <c r="M45" i="135"/>
  <c r="O44" i="135"/>
  <c r="N44" i="135"/>
  <c r="S44" i="135" s="1"/>
  <c r="T44" i="135" s="1"/>
  <c r="M44" i="135"/>
  <c r="L44" i="135"/>
  <c r="S43" i="135"/>
  <c r="T43" i="135" s="1"/>
  <c r="O43" i="135"/>
  <c r="N43" i="135"/>
  <c r="M43" i="135"/>
  <c r="L43" i="135"/>
  <c r="S42" i="135"/>
  <c r="T42" i="135" s="1"/>
  <c r="O42" i="135"/>
  <c r="N42" i="135"/>
  <c r="L42" i="135" s="1"/>
  <c r="M42" i="135"/>
  <c r="O41" i="135"/>
  <c r="N41" i="135"/>
  <c r="L41" i="135" s="1"/>
  <c r="M41" i="135"/>
  <c r="O40" i="135"/>
  <c r="N40" i="135"/>
  <c r="S40" i="135" s="1"/>
  <c r="T40" i="135" s="1"/>
  <c r="M40" i="135"/>
  <c r="L40" i="135"/>
  <c r="S39" i="135"/>
  <c r="T39" i="135" s="1"/>
  <c r="O39" i="135"/>
  <c r="N39" i="135"/>
  <c r="M39" i="135"/>
  <c r="L39" i="135"/>
  <c r="S38" i="135"/>
  <c r="T38" i="135" s="1"/>
  <c r="O38" i="135"/>
  <c r="L38" i="135"/>
  <c r="M38" i="135"/>
  <c r="O37" i="135"/>
  <c r="N37" i="135"/>
  <c r="L37" i="135" s="1"/>
  <c r="M37" i="135"/>
  <c r="O36" i="135"/>
  <c r="N36" i="135"/>
  <c r="S36" i="135" s="1"/>
  <c r="T36" i="135" s="1"/>
  <c r="M36" i="135"/>
  <c r="L36" i="135"/>
  <c r="S35" i="135"/>
  <c r="T35" i="135" s="1"/>
  <c r="O35" i="135"/>
  <c r="M35" i="135"/>
  <c r="L35" i="135"/>
  <c r="S34" i="135"/>
  <c r="T34" i="135" s="1"/>
  <c r="O34" i="135"/>
  <c r="N34" i="135"/>
  <c r="L34" i="135" s="1"/>
  <c r="M34" i="135"/>
  <c r="O33" i="135"/>
  <c r="N33" i="135"/>
  <c r="L33" i="135" s="1"/>
  <c r="M33" i="135"/>
  <c r="O32" i="135"/>
  <c r="N32" i="135"/>
  <c r="S32" i="135" s="1"/>
  <c r="T32" i="135" s="1"/>
  <c r="M32" i="135"/>
  <c r="L32" i="135"/>
  <c r="S31" i="135"/>
  <c r="T31" i="135" s="1"/>
  <c r="O31" i="135"/>
  <c r="N31" i="135"/>
  <c r="M31" i="135"/>
  <c r="L31" i="135"/>
  <c r="S30" i="135"/>
  <c r="T30" i="135" s="1"/>
  <c r="O30" i="135"/>
  <c r="N30" i="135"/>
  <c r="L30" i="135" s="1"/>
  <c r="M30" i="135"/>
  <c r="O29" i="135"/>
  <c r="N29" i="135"/>
  <c r="L29" i="135" s="1"/>
  <c r="M29" i="135"/>
  <c r="O28" i="135"/>
  <c r="N28" i="135"/>
  <c r="S28" i="135" s="1"/>
  <c r="T28" i="135" s="1"/>
  <c r="M28" i="135"/>
  <c r="L28" i="135"/>
  <c r="S27" i="135"/>
  <c r="T27" i="135" s="1"/>
  <c r="O27" i="135"/>
  <c r="N27" i="135"/>
  <c r="M27" i="135"/>
  <c r="L27" i="135"/>
  <c r="S26" i="135"/>
  <c r="T26" i="135" s="1"/>
  <c r="O26" i="135"/>
  <c r="N26" i="135"/>
  <c r="L26" i="135" s="1"/>
  <c r="M26" i="135"/>
  <c r="O25" i="135"/>
  <c r="N25" i="135"/>
  <c r="L25" i="135" s="1"/>
  <c r="M25" i="135"/>
  <c r="O24" i="135"/>
  <c r="N24" i="135"/>
  <c r="S24" i="135" s="1"/>
  <c r="T24" i="135" s="1"/>
  <c r="M24" i="135"/>
  <c r="L24" i="135"/>
  <c r="S23" i="135"/>
  <c r="T23" i="135" s="1"/>
  <c r="O23" i="135"/>
  <c r="N23" i="135"/>
  <c r="M23" i="135"/>
  <c r="L23" i="135"/>
  <c r="S22" i="135"/>
  <c r="T22" i="135" s="1"/>
  <c r="O22" i="135"/>
  <c r="N22" i="135"/>
  <c r="L22" i="135" s="1"/>
  <c r="M22" i="135"/>
  <c r="O21" i="135"/>
  <c r="N21" i="135"/>
  <c r="L21" i="135" s="1"/>
  <c r="M21" i="135"/>
  <c r="O20" i="135"/>
  <c r="N20" i="135"/>
  <c r="S20" i="135" s="1"/>
  <c r="T20" i="135" s="1"/>
  <c r="M20" i="135"/>
  <c r="L20" i="135"/>
  <c r="S19" i="135"/>
  <c r="T19" i="135" s="1"/>
  <c r="O19" i="135"/>
  <c r="N19" i="135"/>
  <c r="M19" i="135"/>
  <c r="L19" i="135"/>
  <c r="S18" i="135"/>
  <c r="T18" i="135" s="1"/>
  <c r="O18" i="135"/>
  <c r="N18" i="135"/>
  <c r="L18" i="135" s="1"/>
  <c r="M18" i="135"/>
  <c r="O17" i="135"/>
  <c r="N17" i="135"/>
  <c r="L17" i="135" s="1"/>
  <c r="M17" i="135"/>
  <c r="O16" i="135"/>
  <c r="N16" i="135"/>
  <c r="S16" i="135" s="1"/>
  <c r="T16" i="135" s="1"/>
  <c r="M16" i="135"/>
  <c r="L16" i="135"/>
  <c r="S15" i="135"/>
  <c r="T15" i="135" s="1"/>
  <c r="O15" i="135"/>
  <c r="N15" i="135"/>
  <c r="M15" i="135"/>
  <c r="L15" i="135"/>
  <c r="S14" i="135"/>
  <c r="T14" i="135" s="1"/>
  <c r="O14" i="135"/>
  <c r="N14" i="135"/>
  <c r="L14" i="135" s="1"/>
  <c r="M14" i="135"/>
  <c r="O13" i="135"/>
  <c r="N13" i="135"/>
  <c r="L13" i="135" s="1"/>
  <c r="M13" i="135"/>
  <c r="O12" i="135"/>
  <c r="N12" i="135"/>
  <c r="S12" i="135" s="1"/>
  <c r="T12" i="135" s="1"/>
  <c r="M12" i="135"/>
  <c r="L12" i="135"/>
  <c r="S11" i="135"/>
  <c r="T11" i="135" s="1"/>
  <c r="O11" i="135"/>
  <c r="N11" i="135"/>
  <c r="M11" i="135"/>
  <c r="L11" i="135"/>
  <c r="S10" i="135"/>
  <c r="T10" i="135" s="1"/>
  <c r="O10" i="135"/>
  <c r="N10" i="135"/>
  <c r="L10" i="135" s="1"/>
  <c r="M10" i="135"/>
  <c r="O9" i="135"/>
  <c r="N9" i="135"/>
  <c r="L9" i="135" s="1"/>
  <c r="M9" i="135"/>
  <c r="O8" i="135"/>
  <c r="N8" i="135"/>
  <c r="S8" i="135" s="1"/>
  <c r="T8" i="135" s="1"/>
  <c r="M8" i="135"/>
  <c r="L8" i="135"/>
  <c r="S7" i="135"/>
  <c r="T7" i="135" s="1"/>
  <c r="O7" i="135"/>
  <c r="N7" i="135"/>
  <c r="M7" i="135"/>
  <c r="L7" i="135"/>
  <c r="S6" i="135"/>
  <c r="T6" i="135" s="1"/>
  <c r="O6" i="135"/>
  <c r="N6" i="135"/>
  <c r="L6" i="135" s="1"/>
  <c r="M6" i="135"/>
  <c r="O5" i="135"/>
  <c r="N5" i="135"/>
  <c r="L5" i="135" s="1"/>
  <c r="M5" i="135"/>
  <c r="O4" i="135"/>
  <c r="N4" i="135"/>
  <c r="N54" i="135" s="1"/>
  <c r="J62" i="91" s="1"/>
  <c r="M4" i="135"/>
  <c r="L4" i="135"/>
  <c r="R54" i="134"/>
  <c r="Q54" i="134"/>
  <c r="P54" i="134"/>
  <c r="K54" i="134"/>
  <c r="G60" i="91" s="1"/>
  <c r="AL53" i="134"/>
  <c r="AK53" i="134"/>
  <c r="AJ53" i="134"/>
  <c r="AI53" i="134"/>
  <c r="AH53" i="134"/>
  <c r="AG53" i="134"/>
  <c r="AF53" i="134"/>
  <c r="AE53" i="134"/>
  <c r="AD53" i="134"/>
  <c r="AC53" i="134"/>
  <c r="AB53" i="134"/>
  <c r="AA53" i="134"/>
  <c r="Z53" i="134"/>
  <c r="Y53" i="134"/>
  <c r="X53" i="134"/>
  <c r="W53" i="134"/>
  <c r="V53" i="134"/>
  <c r="U53" i="134"/>
  <c r="R53" i="134"/>
  <c r="Q53" i="134"/>
  <c r="P53" i="134"/>
  <c r="K53" i="134"/>
  <c r="S52" i="134"/>
  <c r="T52" i="134" s="1"/>
  <c r="O52" i="134"/>
  <c r="N52" i="134"/>
  <c r="M52" i="134"/>
  <c r="L52" i="134"/>
  <c r="O51" i="134"/>
  <c r="N51" i="134"/>
  <c r="S51" i="134" s="1"/>
  <c r="T51" i="134" s="1"/>
  <c r="M51" i="134"/>
  <c r="S50" i="134"/>
  <c r="T50" i="134" s="1"/>
  <c r="O50" i="134"/>
  <c r="N50" i="134"/>
  <c r="M50" i="134"/>
  <c r="L50" i="134"/>
  <c r="O49" i="134"/>
  <c r="N49" i="134"/>
  <c r="L49" i="134" s="1"/>
  <c r="M49" i="134"/>
  <c r="S48" i="134"/>
  <c r="T48" i="134" s="1"/>
  <c r="O48" i="134"/>
  <c r="N48" i="134"/>
  <c r="M48" i="134"/>
  <c r="L48" i="134"/>
  <c r="O47" i="134"/>
  <c r="N47" i="134"/>
  <c r="S47" i="134" s="1"/>
  <c r="T47" i="134" s="1"/>
  <c r="M47" i="134"/>
  <c r="S46" i="134"/>
  <c r="T46" i="134" s="1"/>
  <c r="O46" i="134"/>
  <c r="N46" i="134"/>
  <c r="M46" i="134"/>
  <c r="L46" i="134"/>
  <c r="O45" i="134"/>
  <c r="N45" i="134"/>
  <c r="L45" i="134" s="1"/>
  <c r="M45" i="134"/>
  <c r="S44" i="134"/>
  <c r="T44" i="134" s="1"/>
  <c r="O44" i="134"/>
  <c r="N44" i="134"/>
  <c r="M44" i="134"/>
  <c r="L44" i="134"/>
  <c r="O43" i="134"/>
  <c r="N43" i="134"/>
  <c r="S43" i="134" s="1"/>
  <c r="T43" i="134" s="1"/>
  <c r="M43" i="134"/>
  <c r="S42" i="134"/>
  <c r="T42" i="134" s="1"/>
  <c r="O42" i="134"/>
  <c r="N42" i="134"/>
  <c r="M42" i="134"/>
  <c r="L42" i="134"/>
  <c r="O41" i="134"/>
  <c r="N41" i="134"/>
  <c r="L41" i="134" s="1"/>
  <c r="M41" i="134"/>
  <c r="S40" i="134"/>
  <c r="T40" i="134" s="1"/>
  <c r="O40" i="134"/>
  <c r="N40" i="134"/>
  <c r="M40" i="134"/>
  <c r="L40" i="134"/>
  <c r="O39" i="134"/>
  <c r="N39" i="134"/>
  <c r="S39" i="134" s="1"/>
  <c r="T39" i="134" s="1"/>
  <c r="M39" i="134"/>
  <c r="S38" i="134"/>
  <c r="T38" i="134" s="1"/>
  <c r="O38" i="134"/>
  <c r="N38" i="134"/>
  <c r="M38" i="134"/>
  <c r="L38" i="134"/>
  <c r="O37" i="134"/>
  <c r="N37" i="134"/>
  <c r="L37" i="134" s="1"/>
  <c r="M37" i="134"/>
  <c r="S36" i="134"/>
  <c r="T36" i="134" s="1"/>
  <c r="O36" i="134"/>
  <c r="N36" i="134"/>
  <c r="M36" i="134"/>
  <c r="L36" i="134"/>
  <c r="O35" i="134"/>
  <c r="N35" i="134"/>
  <c r="S35" i="134" s="1"/>
  <c r="T35" i="134" s="1"/>
  <c r="M35" i="134"/>
  <c r="S34" i="134"/>
  <c r="T34" i="134" s="1"/>
  <c r="O34" i="134"/>
  <c r="N34" i="134"/>
  <c r="M34" i="134"/>
  <c r="L34" i="134"/>
  <c r="O33" i="134"/>
  <c r="N33" i="134"/>
  <c r="L33" i="134" s="1"/>
  <c r="M33" i="134"/>
  <c r="S32" i="134"/>
  <c r="T32" i="134" s="1"/>
  <c r="O32" i="134"/>
  <c r="N32" i="134"/>
  <c r="M32" i="134"/>
  <c r="L32" i="134"/>
  <c r="O31" i="134"/>
  <c r="N31" i="134"/>
  <c r="S31" i="134" s="1"/>
  <c r="T31" i="134" s="1"/>
  <c r="M31" i="134"/>
  <c r="S30" i="134"/>
  <c r="T30" i="134" s="1"/>
  <c r="O30" i="134"/>
  <c r="N30" i="134"/>
  <c r="M30" i="134"/>
  <c r="L30" i="134"/>
  <c r="O29" i="134"/>
  <c r="N29" i="134"/>
  <c r="L29" i="134" s="1"/>
  <c r="M29" i="134"/>
  <c r="S28" i="134"/>
  <c r="T28" i="134" s="1"/>
  <c r="O28" i="134"/>
  <c r="N28" i="134"/>
  <c r="M28" i="134"/>
  <c r="L28" i="134"/>
  <c r="O27" i="134"/>
  <c r="N27" i="134"/>
  <c r="S27" i="134" s="1"/>
  <c r="T27" i="134" s="1"/>
  <c r="M27" i="134"/>
  <c r="S26" i="134"/>
  <c r="T26" i="134" s="1"/>
  <c r="O26" i="134"/>
  <c r="N26" i="134"/>
  <c r="M26" i="134"/>
  <c r="L26" i="134"/>
  <c r="O25" i="134"/>
  <c r="N25" i="134"/>
  <c r="L25" i="134" s="1"/>
  <c r="M25" i="134"/>
  <c r="S24" i="134"/>
  <c r="T24" i="134" s="1"/>
  <c r="O24" i="134"/>
  <c r="N24" i="134"/>
  <c r="M24" i="134"/>
  <c r="L24" i="134"/>
  <c r="O23" i="134"/>
  <c r="N23" i="134"/>
  <c r="S23" i="134" s="1"/>
  <c r="T23" i="134" s="1"/>
  <c r="M23" i="134"/>
  <c r="S22" i="134"/>
  <c r="T22" i="134" s="1"/>
  <c r="O22" i="134"/>
  <c r="N22" i="134"/>
  <c r="M22" i="134"/>
  <c r="L22" i="134"/>
  <c r="O21" i="134"/>
  <c r="N21" i="134"/>
  <c r="L21" i="134" s="1"/>
  <c r="M21" i="134"/>
  <c r="S20" i="134"/>
  <c r="T20" i="134" s="1"/>
  <c r="O20" i="134"/>
  <c r="N20" i="134"/>
  <c r="M20" i="134"/>
  <c r="L20" i="134"/>
  <c r="O19" i="134"/>
  <c r="S19" i="134"/>
  <c r="T19" i="134" s="1"/>
  <c r="M19" i="134"/>
  <c r="S18" i="134"/>
  <c r="T18" i="134" s="1"/>
  <c r="O18" i="134"/>
  <c r="N18" i="134"/>
  <c r="M18" i="134"/>
  <c r="L18" i="134"/>
  <c r="O17" i="134"/>
  <c r="N17" i="134"/>
  <c r="L17" i="134" s="1"/>
  <c r="M17" i="134"/>
  <c r="S16" i="134"/>
  <c r="T16" i="134" s="1"/>
  <c r="O16" i="134"/>
  <c r="N16" i="134"/>
  <c r="M16" i="134"/>
  <c r="L16" i="134"/>
  <c r="O15" i="134"/>
  <c r="N15" i="134"/>
  <c r="S15" i="134" s="1"/>
  <c r="T15" i="134" s="1"/>
  <c r="M15" i="134"/>
  <c r="S14" i="134"/>
  <c r="T14" i="134" s="1"/>
  <c r="O14" i="134"/>
  <c r="N14" i="134"/>
  <c r="M14" i="134"/>
  <c r="L14" i="134"/>
  <c r="O13" i="134"/>
  <c r="N13" i="134"/>
  <c r="L13" i="134" s="1"/>
  <c r="M13" i="134"/>
  <c r="S12" i="134"/>
  <c r="T12" i="134" s="1"/>
  <c r="O12" i="134"/>
  <c r="N12" i="134"/>
  <c r="M12" i="134"/>
  <c r="L12" i="134"/>
  <c r="O11" i="134"/>
  <c r="N11" i="134"/>
  <c r="S11" i="134" s="1"/>
  <c r="T11" i="134" s="1"/>
  <c r="M11" i="134"/>
  <c r="S10" i="134"/>
  <c r="T10" i="134" s="1"/>
  <c r="O10" i="134"/>
  <c r="N10" i="134"/>
  <c r="M10" i="134"/>
  <c r="L10" i="134"/>
  <c r="O9" i="134"/>
  <c r="N9" i="134"/>
  <c r="L9" i="134" s="1"/>
  <c r="M9" i="134"/>
  <c r="S8" i="134"/>
  <c r="T8" i="134" s="1"/>
  <c r="O8" i="134"/>
  <c r="N8" i="134"/>
  <c r="M8" i="134"/>
  <c r="L8" i="134"/>
  <c r="O7" i="134"/>
  <c r="N7" i="134"/>
  <c r="S7" i="134" s="1"/>
  <c r="T7" i="134" s="1"/>
  <c r="M7" i="134"/>
  <c r="S6" i="134"/>
  <c r="T6" i="134" s="1"/>
  <c r="O6" i="134"/>
  <c r="N6" i="134"/>
  <c r="M6" i="134"/>
  <c r="L6" i="134"/>
  <c r="O5" i="134"/>
  <c r="N5" i="134"/>
  <c r="L5" i="134" s="1"/>
  <c r="M5" i="134"/>
  <c r="S4" i="134"/>
  <c r="O4" i="134"/>
  <c r="N4" i="134"/>
  <c r="N54" i="134" s="1"/>
  <c r="J60" i="91" s="1"/>
  <c r="M4" i="134"/>
  <c r="L4" i="134"/>
  <c r="R54" i="133"/>
  <c r="Q54" i="133"/>
  <c r="P54" i="133"/>
  <c r="K54" i="133"/>
  <c r="G61" i="91" s="1"/>
  <c r="AL53" i="133"/>
  <c r="AK53" i="133"/>
  <c r="AJ53" i="133"/>
  <c r="AI53" i="133"/>
  <c r="AH53" i="133"/>
  <c r="AG53" i="133"/>
  <c r="AF53" i="133"/>
  <c r="AE53" i="133"/>
  <c r="AD53" i="133"/>
  <c r="AC53" i="133"/>
  <c r="AB53" i="133"/>
  <c r="AA53" i="133"/>
  <c r="Z53" i="133"/>
  <c r="Y53" i="133"/>
  <c r="X53" i="133"/>
  <c r="W53" i="133"/>
  <c r="V53" i="133"/>
  <c r="U53" i="133"/>
  <c r="R53" i="133"/>
  <c r="Q53" i="133"/>
  <c r="P53" i="133"/>
  <c r="N53" i="133"/>
  <c r="K53" i="133"/>
  <c r="O52" i="133"/>
  <c r="N52" i="133"/>
  <c r="L52" i="133" s="1"/>
  <c r="M52" i="133"/>
  <c r="O51" i="133"/>
  <c r="N51" i="133"/>
  <c r="S51" i="133" s="1"/>
  <c r="T51" i="133" s="1"/>
  <c r="M51" i="133"/>
  <c r="L51" i="133"/>
  <c r="O50" i="133"/>
  <c r="N50" i="133"/>
  <c r="S50" i="133" s="1"/>
  <c r="T50" i="133" s="1"/>
  <c r="M50" i="133"/>
  <c r="L50" i="133"/>
  <c r="S49" i="133"/>
  <c r="T49" i="133" s="1"/>
  <c r="O49" i="133"/>
  <c r="N49" i="133"/>
  <c r="L49" i="133" s="1"/>
  <c r="M49" i="133"/>
  <c r="O48" i="133"/>
  <c r="N48" i="133"/>
  <c r="L48" i="133" s="1"/>
  <c r="M48" i="133"/>
  <c r="O47" i="133"/>
  <c r="N47" i="133"/>
  <c r="S47" i="133" s="1"/>
  <c r="T47" i="133" s="1"/>
  <c r="M47" i="133"/>
  <c r="L47" i="133"/>
  <c r="O46" i="133"/>
  <c r="N46" i="133"/>
  <c r="S46" i="133" s="1"/>
  <c r="T46" i="133" s="1"/>
  <c r="M46" i="133"/>
  <c r="L46" i="133"/>
  <c r="S45" i="133"/>
  <c r="T45" i="133" s="1"/>
  <c r="O45" i="133"/>
  <c r="N45" i="133"/>
  <c r="L45" i="133" s="1"/>
  <c r="M45" i="133"/>
  <c r="O44" i="133"/>
  <c r="N44" i="133"/>
  <c r="L44" i="133" s="1"/>
  <c r="M44" i="133"/>
  <c r="O43" i="133"/>
  <c r="N43" i="133"/>
  <c r="S43" i="133" s="1"/>
  <c r="T43" i="133" s="1"/>
  <c r="M43" i="133"/>
  <c r="L43" i="133"/>
  <c r="O42" i="133"/>
  <c r="N42" i="133"/>
  <c r="S42" i="133" s="1"/>
  <c r="T42" i="133" s="1"/>
  <c r="M42" i="133"/>
  <c r="L42" i="133"/>
  <c r="S41" i="133"/>
  <c r="T41" i="133" s="1"/>
  <c r="O41" i="133"/>
  <c r="N41" i="133"/>
  <c r="L41" i="133" s="1"/>
  <c r="M41" i="133"/>
  <c r="O40" i="133"/>
  <c r="N40" i="133"/>
  <c r="L40" i="133" s="1"/>
  <c r="M40" i="133"/>
  <c r="O39" i="133"/>
  <c r="N39" i="133"/>
  <c r="S39" i="133" s="1"/>
  <c r="T39" i="133" s="1"/>
  <c r="M39" i="133"/>
  <c r="L39" i="133"/>
  <c r="O38" i="133"/>
  <c r="N38" i="133"/>
  <c r="S38" i="133" s="1"/>
  <c r="T38" i="133" s="1"/>
  <c r="M38" i="133"/>
  <c r="L38" i="133"/>
  <c r="S37" i="133"/>
  <c r="T37" i="133" s="1"/>
  <c r="O37" i="133"/>
  <c r="N37" i="133"/>
  <c r="L37" i="133" s="1"/>
  <c r="M37" i="133"/>
  <c r="O36" i="133"/>
  <c r="N36" i="133"/>
  <c r="L36" i="133" s="1"/>
  <c r="M36" i="133"/>
  <c r="O35" i="133"/>
  <c r="N35" i="133"/>
  <c r="S35" i="133" s="1"/>
  <c r="T35" i="133" s="1"/>
  <c r="M35" i="133"/>
  <c r="L35" i="133"/>
  <c r="O34" i="133"/>
  <c r="N34" i="133"/>
  <c r="S34" i="133" s="1"/>
  <c r="T34" i="133" s="1"/>
  <c r="M34" i="133"/>
  <c r="L34" i="133"/>
  <c r="S33" i="133"/>
  <c r="T33" i="133" s="1"/>
  <c r="O33" i="133"/>
  <c r="N33" i="133"/>
  <c r="L33" i="133" s="1"/>
  <c r="M33" i="133"/>
  <c r="O32" i="133"/>
  <c r="N32" i="133"/>
  <c r="L32" i="133" s="1"/>
  <c r="M32" i="133"/>
  <c r="O31" i="133"/>
  <c r="N31" i="133"/>
  <c r="S31" i="133" s="1"/>
  <c r="T31" i="133" s="1"/>
  <c r="M31" i="133"/>
  <c r="L31" i="133"/>
  <c r="O30" i="133"/>
  <c r="N30" i="133"/>
  <c r="S30" i="133" s="1"/>
  <c r="T30" i="133" s="1"/>
  <c r="M30" i="133"/>
  <c r="L30" i="133"/>
  <c r="S29" i="133"/>
  <c r="T29" i="133" s="1"/>
  <c r="O29" i="133"/>
  <c r="N29" i="133"/>
  <c r="M29" i="133"/>
  <c r="L29" i="133"/>
  <c r="O28" i="133"/>
  <c r="N28" i="133"/>
  <c r="L28" i="133" s="1"/>
  <c r="M28" i="133"/>
  <c r="O27" i="133"/>
  <c r="N27" i="133"/>
  <c r="S27" i="133" s="1"/>
  <c r="T27" i="133" s="1"/>
  <c r="M27" i="133"/>
  <c r="L27" i="133"/>
  <c r="O26" i="133"/>
  <c r="N26" i="133"/>
  <c r="S26" i="133" s="1"/>
  <c r="T26" i="133" s="1"/>
  <c r="M26" i="133"/>
  <c r="L26" i="133"/>
  <c r="S25" i="133"/>
  <c r="T25" i="133" s="1"/>
  <c r="O25" i="133"/>
  <c r="N25" i="133"/>
  <c r="M25" i="133"/>
  <c r="L25" i="133"/>
  <c r="O24" i="133"/>
  <c r="N24" i="133"/>
  <c r="L24" i="133" s="1"/>
  <c r="M24" i="133"/>
  <c r="O23" i="133"/>
  <c r="N23" i="133"/>
  <c r="S23" i="133" s="1"/>
  <c r="T23" i="133" s="1"/>
  <c r="M23" i="133"/>
  <c r="L23" i="133"/>
  <c r="O22" i="133"/>
  <c r="N22" i="133"/>
  <c r="S22" i="133" s="1"/>
  <c r="T22" i="133" s="1"/>
  <c r="M22" i="133"/>
  <c r="L22" i="133"/>
  <c r="S21" i="133"/>
  <c r="T21" i="133" s="1"/>
  <c r="O21" i="133"/>
  <c r="N21" i="133"/>
  <c r="M21" i="133"/>
  <c r="L21" i="133"/>
  <c r="O20" i="133"/>
  <c r="N20" i="133"/>
  <c r="L20" i="133" s="1"/>
  <c r="M20" i="133"/>
  <c r="O19" i="133"/>
  <c r="N19" i="133"/>
  <c r="S19" i="133" s="1"/>
  <c r="T19" i="133" s="1"/>
  <c r="M19" i="133"/>
  <c r="L19" i="133"/>
  <c r="O18" i="133"/>
  <c r="N18" i="133"/>
  <c r="S18" i="133" s="1"/>
  <c r="T18" i="133" s="1"/>
  <c r="M18" i="133"/>
  <c r="L18" i="133"/>
  <c r="S17" i="133"/>
  <c r="T17" i="133" s="1"/>
  <c r="O17" i="133"/>
  <c r="N17" i="133"/>
  <c r="M17" i="133"/>
  <c r="L17" i="133"/>
  <c r="O16" i="133"/>
  <c r="N16" i="133"/>
  <c r="L16" i="133" s="1"/>
  <c r="M16" i="133"/>
  <c r="O15" i="133"/>
  <c r="N15" i="133"/>
  <c r="S15" i="133" s="1"/>
  <c r="T15" i="133" s="1"/>
  <c r="M15" i="133"/>
  <c r="L15" i="133"/>
  <c r="O14" i="133"/>
  <c r="N14" i="133"/>
  <c r="S14" i="133" s="1"/>
  <c r="T14" i="133" s="1"/>
  <c r="M14" i="133"/>
  <c r="L14" i="133"/>
  <c r="S13" i="133"/>
  <c r="T13" i="133" s="1"/>
  <c r="O13" i="133"/>
  <c r="N13" i="133"/>
  <c r="M13" i="133"/>
  <c r="L13" i="133"/>
  <c r="O12" i="133"/>
  <c r="N12" i="133"/>
  <c r="L12" i="133" s="1"/>
  <c r="M12" i="133"/>
  <c r="O11" i="133"/>
  <c r="N11" i="133"/>
  <c r="S11" i="133" s="1"/>
  <c r="T11" i="133" s="1"/>
  <c r="M11" i="133"/>
  <c r="L11" i="133"/>
  <c r="O10" i="133"/>
  <c r="N10" i="133"/>
  <c r="S10" i="133" s="1"/>
  <c r="T10" i="133" s="1"/>
  <c r="M10" i="133"/>
  <c r="L10" i="133"/>
  <c r="S9" i="133"/>
  <c r="T9" i="133" s="1"/>
  <c r="O9" i="133"/>
  <c r="N9" i="133"/>
  <c r="M9" i="133"/>
  <c r="L9" i="133"/>
  <c r="O8" i="133"/>
  <c r="N8" i="133"/>
  <c r="L8" i="133" s="1"/>
  <c r="M8" i="133"/>
  <c r="O7" i="133"/>
  <c r="N7" i="133"/>
  <c r="S7" i="133" s="1"/>
  <c r="T7" i="133" s="1"/>
  <c r="M7" i="133"/>
  <c r="L7" i="133"/>
  <c r="O6" i="133"/>
  <c r="N6" i="133"/>
  <c r="S6" i="133" s="1"/>
  <c r="T6" i="133" s="1"/>
  <c r="M6" i="133"/>
  <c r="L6" i="133"/>
  <c r="S5" i="133"/>
  <c r="T5" i="133" s="1"/>
  <c r="O5" i="133"/>
  <c r="N5" i="133"/>
  <c r="M5" i="133"/>
  <c r="L5" i="133"/>
  <c r="O4" i="133"/>
  <c r="N4" i="133"/>
  <c r="L4" i="133" s="1"/>
  <c r="M4" i="133"/>
  <c r="N5" i="113"/>
  <c r="N6" i="113"/>
  <c r="N7" i="113"/>
  <c r="N8" i="113"/>
  <c r="N9" i="113"/>
  <c r="N10" i="113"/>
  <c r="N11" i="113"/>
  <c r="N12" i="113"/>
  <c r="N13" i="113"/>
  <c r="N14" i="113"/>
  <c r="N15" i="113"/>
  <c r="N16" i="113"/>
  <c r="N17" i="113"/>
  <c r="N18" i="113"/>
  <c r="N19" i="113"/>
  <c r="N20" i="113"/>
  <c r="N21" i="113"/>
  <c r="N22" i="113"/>
  <c r="N23" i="113"/>
  <c r="N24" i="113"/>
  <c r="N25" i="113"/>
  <c r="N26" i="113"/>
  <c r="L26" i="113" s="1"/>
  <c r="N27" i="113"/>
  <c r="L27" i="113" s="1"/>
  <c r="N28" i="113"/>
  <c r="S28" i="113" s="1"/>
  <c r="T28" i="113" s="1"/>
  <c r="N29" i="113"/>
  <c r="N30" i="113"/>
  <c r="L30" i="113" s="1"/>
  <c r="N31" i="113"/>
  <c r="S31" i="113" s="1"/>
  <c r="T31" i="113" s="1"/>
  <c r="N32" i="113"/>
  <c r="S32" i="113" s="1"/>
  <c r="T32" i="113" s="1"/>
  <c r="N33" i="113"/>
  <c r="N34" i="113"/>
  <c r="S34" i="113" s="1"/>
  <c r="T34" i="113" s="1"/>
  <c r="N35" i="113"/>
  <c r="L35" i="113" s="1"/>
  <c r="N36" i="113"/>
  <c r="S36" i="113" s="1"/>
  <c r="T36" i="113" s="1"/>
  <c r="N37" i="113"/>
  <c r="N38" i="113"/>
  <c r="N39" i="113"/>
  <c r="S39" i="113" s="1"/>
  <c r="T39" i="113" s="1"/>
  <c r="N40" i="113"/>
  <c r="L40" i="113" s="1"/>
  <c r="N41" i="113"/>
  <c r="N42" i="113"/>
  <c r="L42" i="113" s="1"/>
  <c r="N43" i="113"/>
  <c r="L43" i="113" s="1"/>
  <c r="N44" i="113"/>
  <c r="L44" i="113" s="1"/>
  <c r="N45" i="113"/>
  <c r="N46" i="113"/>
  <c r="S46" i="113" s="1"/>
  <c r="T46" i="113" s="1"/>
  <c r="N47" i="113"/>
  <c r="L47" i="113" s="1"/>
  <c r="N48" i="113"/>
  <c r="L48" i="113" s="1"/>
  <c r="N50" i="113"/>
  <c r="N51" i="113"/>
  <c r="L51" i="113" s="1"/>
  <c r="N52" i="113"/>
  <c r="N4" i="113"/>
  <c r="AL53" i="113"/>
  <c r="V53" i="113"/>
  <c r="X53" i="113"/>
  <c r="Y53" i="113"/>
  <c r="Z53" i="113"/>
  <c r="AA53" i="113"/>
  <c r="AB53" i="113"/>
  <c r="AC53" i="113"/>
  <c r="AD53" i="113"/>
  <c r="AE53" i="113"/>
  <c r="AF53" i="113"/>
  <c r="AG53" i="113"/>
  <c r="AH53" i="113"/>
  <c r="AI53" i="113"/>
  <c r="AJ53" i="113"/>
  <c r="AK53" i="113"/>
  <c r="U53" i="113"/>
  <c r="P53" i="113"/>
  <c r="Q53" i="113"/>
  <c r="R53" i="113"/>
  <c r="K53" i="113"/>
  <c r="L25" i="113"/>
  <c r="M25" i="113"/>
  <c r="O25" i="113"/>
  <c r="S25" i="113"/>
  <c r="T25" i="113" s="1"/>
  <c r="M26" i="113"/>
  <c r="O26" i="113"/>
  <c r="S26" i="113"/>
  <c r="T26" i="113" s="1"/>
  <c r="M27" i="113"/>
  <c r="O27" i="113"/>
  <c r="M28" i="113"/>
  <c r="O28" i="113"/>
  <c r="L29" i="113"/>
  <c r="M29" i="113"/>
  <c r="O29" i="113"/>
  <c r="S29" i="113"/>
  <c r="T29" i="113" s="1"/>
  <c r="M30" i="113"/>
  <c r="O30" i="113"/>
  <c r="M31" i="113"/>
  <c r="O31" i="113"/>
  <c r="L32" i="113"/>
  <c r="M32" i="113"/>
  <c r="O32" i="113"/>
  <c r="L33" i="113"/>
  <c r="M33" i="113"/>
  <c r="O33" i="113"/>
  <c r="S33" i="113"/>
  <c r="T33" i="113" s="1"/>
  <c r="L34" i="113"/>
  <c r="M34" i="113"/>
  <c r="O34" i="113"/>
  <c r="M35" i="113"/>
  <c r="O35" i="113"/>
  <c r="M36" i="113"/>
  <c r="O36" i="113"/>
  <c r="L37" i="113"/>
  <c r="M37" i="113"/>
  <c r="O37" i="113"/>
  <c r="S37" i="113"/>
  <c r="T37" i="113" s="1"/>
  <c r="L38" i="113"/>
  <c r="M38" i="113"/>
  <c r="O38" i="113"/>
  <c r="S38" i="113"/>
  <c r="T38" i="113" s="1"/>
  <c r="M39" i="113"/>
  <c r="O39" i="113"/>
  <c r="M40" i="113"/>
  <c r="O40" i="113"/>
  <c r="S40" i="113"/>
  <c r="T40" i="113" s="1"/>
  <c r="L41" i="113"/>
  <c r="M41" i="113"/>
  <c r="O41" i="113"/>
  <c r="S41" i="113"/>
  <c r="T41" i="113" s="1"/>
  <c r="M42" i="113"/>
  <c r="O42" i="113"/>
  <c r="S42" i="113"/>
  <c r="T42" i="113" s="1"/>
  <c r="M43" i="113"/>
  <c r="O43" i="113"/>
  <c r="M44" i="113"/>
  <c r="O44" i="113"/>
  <c r="S44" i="113"/>
  <c r="T44" i="113" s="1"/>
  <c r="L45" i="113"/>
  <c r="M45" i="113"/>
  <c r="O45" i="113"/>
  <c r="S45" i="113"/>
  <c r="T45" i="113" s="1"/>
  <c r="L46" i="113"/>
  <c r="M46" i="113"/>
  <c r="O46" i="113"/>
  <c r="M47" i="113"/>
  <c r="O47" i="113"/>
  <c r="M48" i="113"/>
  <c r="O48" i="113"/>
  <c r="L49" i="113"/>
  <c r="M49" i="113"/>
  <c r="O49" i="113"/>
  <c r="S49" i="113"/>
  <c r="T49" i="113" s="1"/>
  <c r="L50" i="113"/>
  <c r="M50" i="113"/>
  <c r="O50" i="113"/>
  <c r="S50" i="113"/>
  <c r="T50" i="113" s="1"/>
  <c r="M51" i="113"/>
  <c r="O51" i="113"/>
  <c r="M53" i="141" l="1"/>
  <c r="M53" i="142"/>
  <c r="M53" i="140"/>
  <c r="M53" i="136"/>
  <c r="M53" i="137"/>
  <c r="M53" i="135"/>
  <c r="K61" i="91"/>
  <c r="M53" i="133"/>
  <c r="L39" i="113"/>
  <c r="S47" i="113"/>
  <c r="T47" i="113" s="1"/>
  <c r="L31" i="113"/>
  <c r="S30" i="113"/>
  <c r="T30" i="113" s="1"/>
  <c r="J35" i="143"/>
  <c r="L35" i="143" s="1"/>
  <c r="G35" i="143"/>
  <c r="I35" i="143" s="1"/>
  <c r="M35" i="143"/>
  <c r="O35" i="143" s="1"/>
  <c r="P35" i="143"/>
  <c r="R35" i="143" s="1"/>
  <c r="J8" i="143"/>
  <c r="L8" i="143" s="1"/>
  <c r="P8" i="143"/>
  <c r="R8" i="143" s="1"/>
  <c r="M8" i="143"/>
  <c r="O8" i="143" s="1"/>
  <c r="G8" i="143"/>
  <c r="I8" i="143" s="1"/>
  <c r="G20" i="143"/>
  <c r="I20" i="143" s="1"/>
  <c r="J20" i="143"/>
  <c r="L20" i="143" s="1"/>
  <c r="P20" i="143"/>
  <c r="R20" i="143" s="1"/>
  <c r="M20" i="143"/>
  <c r="O20" i="143" s="1"/>
  <c r="G47" i="143"/>
  <c r="I47" i="143" s="1"/>
  <c r="P47" i="143"/>
  <c r="R47" i="143" s="1"/>
  <c r="J47" i="143"/>
  <c r="L47" i="143" s="1"/>
  <c r="M47" i="143"/>
  <c r="O47" i="143" s="1"/>
  <c r="P21" i="143"/>
  <c r="R21" i="143" s="1"/>
  <c r="J21" i="143"/>
  <c r="L21" i="143" s="1"/>
  <c r="M21" i="143"/>
  <c r="O21" i="143" s="1"/>
  <c r="G21" i="143"/>
  <c r="I21" i="143" s="1"/>
  <c r="J31" i="143"/>
  <c r="L31" i="143" s="1"/>
  <c r="M31" i="143"/>
  <c r="O31" i="143" s="1"/>
  <c r="G31" i="143"/>
  <c r="I31" i="143" s="1"/>
  <c r="P31" i="143"/>
  <c r="R31" i="143" s="1"/>
  <c r="P6" i="143"/>
  <c r="R6" i="143" s="1"/>
  <c r="J6" i="143"/>
  <c r="L6" i="143" s="1"/>
  <c r="M6" i="143"/>
  <c r="O6" i="143" s="1"/>
  <c r="G6" i="143"/>
  <c r="I6" i="143" s="1"/>
  <c r="P38" i="143"/>
  <c r="R38" i="143" s="1"/>
  <c r="G38" i="143"/>
  <c r="I38" i="143" s="1"/>
  <c r="M38" i="143"/>
  <c r="O38" i="143" s="1"/>
  <c r="J38" i="143"/>
  <c r="L38" i="143" s="1"/>
  <c r="M32" i="143"/>
  <c r="O32" i="143" s="1"/>
  <c r="G32" i="143"/>
  <c r="I32" i="143" s="1"/>
  <c r="J32" i="143"/>
  <c r="L32" i="143" s="1"/>
  <c r="P32" i="143"/>
  <c r="R32" i="143" s="1"/>
  <c r="M12" i="143"/>
  <c r="O12" i="143" s="1"/>
  <c r="G12" i="143"/>
  <c r="I12" i="143" s="1"/>
  <c r="P12" i="143"/>
  <c r="R12" i="143" s="1"/>
  <c r="J12" i="143"/>
  <c r="L12" i="143" s="1"/>
  <c r="G45" i="143"/>
  <c r="I45" i="143" s="1"/>
  <c r="J45" i="143"/>
  <c r="L45" i="143" s="1"/>
  <c r="P45" i="143"/>
  <c r="R45" i="143" s="1"/>
  <c r="M45" i="143"/>
  <c r="O45" i="143" s="1"/>
  <c r="G39" i="143"/>
  <c r="I39" i="143" s="1"/>
  <c r="P39" i="143"/>
  <c r="R39" i="143" s="1"/>
  <c r="J39" i="143"/>
  <c r="L39" i="143" s="1"/>
  <c r="M39" i="143"/>
  <c r="O39" i="143" s="1"/>
  <c r="S48" i="113"/>
  <c r="T48" i="113" s="1"/>
  <c r="J11" i="143"/>
  <c r="L11" i="143" s="1"/>
  <c r="P11" i="143"/>
  <c r="R11" i="143" s="1"/>
  <c r="G11" i="143"/>
  <c r="I11" i="143" s="1"/>
  <c r="M11" i="143"/>
  <c r="O11" i="143" s="1"/>
  <c r="M43" i="143"/>
  <c r="O43" i="143" s="1"/>
  <c r="G43" i="143"/>
  <c r="I43" i="143" s="1"/>
  <c r="J43" i="143"/>
  <c r="L43" i="143" s="1"/>
  <c r="P43" i="143"/>
  <c r="R43" i="143" s="1"/>
  <c r="M24" i="143"/>
  <c r="O24" i="143" s="1"/>
  <c r="P24" i="143"/>
  <c r="R24" i="143" s="1"/>
  <c r="G24" i="143"/>
  <c r="I24" i="143" s="1"/>
  <c r="J24" i="143"/>
  <c r="L24" i="143" s="1"/>
  <c r="J28" i="143"/>
  <c r="L28" i="143" s="1"/>
  <c r="M28" i="143"/>
  <c r="O28" i="143" s="1"/>
  <c r="P28" i="143"/>
  <c r="R28" i="143" s="1"/>
  <c r="G28" i="143"/>
  <c r="I28" i="143" s="1"/>
  <c r="G40" i="143"/>
  <c r="I40" i="143" s="1"/>
  <c r="M40" i="143"/>
  <c r="O40" i="143" s="1"/>
  <c r="P40" i="143"/>
  <c r="R40" i="143" s="1"/>
  <c r="J40" i="143"/>
  <c r="L40" i="143" s="1"/>
  <c r="G29" i="143"/>
  <c r="I29" i="143" s="1"/>
  <c r="M29" i="143"/>
  <c r="O29" i="143" s="1"/>
  <c r="P29" i="143"/>
  <c r="R29" i="143" s="1"/>
  <c r="J29" i="143"/>
  <c r="L29" i="143" s="1"/>
  <c r="M16" i="143"/>
  <c r="O16" i="143" s="1"/>
  <c r="J16" i="143"/>
  <c r="L16" i="143" s="1"/>
  <c r="P16" i="143"/>
  <c r="R16" i="143" s="1"/>
  <c r="G16" i="143"/>
  <c r="I16" i="143" s="1"/>
  <c r="P14" i="143"/>
  <c r="R14" i="143" s="1"/>
  <c r="J14" i="143"/>
  <c r="L14" i="143" s="1"/>
  <c r="M14" i="143"/>
  <c r="O14" i="143" s="1"/>
  <c r="G14" i="143"/>
  <c r="I14" i="143" s="1"/>
  <c r="J46" i="143"/>
  <c r="L46" i="143" s="1"/>
  <c r="G46" i="143"/>
  <c r="I46" i="143" s="1"/>
  <c r="P46" i="143"/>
  <c r="R46" i="143" s="1"/>
  <c r="M46" i="143"/>
  <c r="O46" i="143" s="1"/>
  <c r="J26" i="143"/>
  <c r="L26" i="143" s="1"/>
  <c r="P26" i="143"/>
  <c r="R26" i="143" s="1"/>
  <c r="G26" i="143"/>
  <c r="I26" i="143" s="1"/>
  <c r="M26" i="143"/>
  <c r="O26" i="143" s="1"/>
  <c r="G27" i="143"/>
  <c r="I27" i="143" s="1"/>
  <c r="M27" i="143"/>
  <c r="O27" i="143" s="1"/>
  <c r="P27" i="143"/>
  <c r="R27" i="143" s="1"/>
  <c r="J27" i="143"/>
  <c r="L27" i="143" s="1"/>
  <c r="G15" i="143"/>
  <c r="I15" i="143" s="1"/>
  <c r="M15" i="143"/>
  <c r="O15" i="143" s="1"/>
  <c r="J15" i="143"/>
  <c r="L15" i="143" s="1"/>
  <c r="P15" i="143"/>
  <c r="R15" i="143" s="1"/>
  <c r="M42" i="143"/>
  <c r="O42" i="143" s="1"/>
  <c r="G42" i="143"/>
  <c r="I42" i="143" s="1"/>
  <c r="P42" i="143"/>
  <c r="R42" i="143" s="1"/>
  <c r="J42" i="143"/>
  <c r="L42" i="143" s="1"/>
  <c r="P19" i="143"/>
  <c r="R19" i="143" s="1"/>
  <c r="M19" i="143"/>
  <c r="O19" i="143" s="1"/>
  <c r="J19" i="143"/>
  <c r="L19" i="143" s="1"/>
  <c r="G19" i="143"/>
  <c r="I19" i="143" s="1"/>
  <c r="P44" i="143"/>
  <c r="R44" i="143" s="1"/>
  <c r="J44" i="143"/>
  <c r="L44" i="143" s="1"/>
  <c r="G44" i="143"/>
  <c r="I44" i="143" s="1"/>
  <c r="M44" i="143"/>
  <c r="O44" i="143" s="1"/>
  <c r="J10" i="143"/>
  <c r="L10" i="143" s="1"/>
  <c r="G10" i="143"/>
  <c r="I10" i="143" s="1"/>
  <c r="M10" i="143"/>
  <c r="O10" i="143" s="1"/>
  <c r="P10" i="143"/>
  <c r="R10" i="143" s="1"/>
  <c r="J36" i="143"/>
  <c r="L36" i="143" s="1"/>
  <c r="P36" i="143"/>
  <c r="R36" i="143" s="1"/>
  <c r="M36" i="143"/>
  <c r="O36" i="143" s="1"/>
  <c r="G36" i="143"/>
  <c r="I36" i="143" s="1"/>
  <c r="M18" i="143"/>
  <c r="O18" i="143" s="1"/>
  <c r="P18" i="143"/>
  <c r="R18" i="143" s="1"/>
  <c r="J18" i="143"/>
  <c r="L18" i="143" s="1"/>
  <c r="G18" i="143"/>
  <c r="I18" i="143" s="1"/>
  <c r="G37" i="143"/>
  <c r="I37" i="143" s="1"/>
  <c r="J37" i="143"/>
  <c r="L37" i="143" s="1"/>
  <c r="M37" i="143"/>
  <c r="O37" i="143" s="1"/>
  <c r="P37" i="143"/>
  <c r="R37" i="143" s="1"/>
  <c r="G48" i="143"/>
  <c r="I48" i="143" s="1"/>
  <c r="J48" i="143"/>
  <c r="L48" i="143" s="1"/>
  <c r="M48" i="143"/>
  <c r="O48" i="143" s="1"/>
  <c r="P48" i="143"/>
  <c r="R48" i="143" s="1"/>
  <c r="P22" i="143"/>
  <c r="R22" i="143" s="1"/>
  <c r="J22" i="143"/>
  <c r="L22" i="143" s="1"/>
  <c r="M22" i="143"/>
  <c r="O22" i="143" s="1"/>
  <c r="G22" i="143"/>
  <c r="I22" i="143" s="1"/>
  <c r="G7" i="143"/>
  <c r="I7" i="143" s="1"/>
  <c r="P7" i="143"/>
  <c r="R7" i="143" s="1"/>
  <c r="M7" i="143"/>
  <c r="O7" i="143" s="1"/>
  <c r="J7" i="143"/>
  <c r="L7" i="143" s="1"/>
  <c r="P34" i="143"/>
  <c r="R34" i="143" s="1"/>
  <c r="J34" i="143"/>
  <c r="L34" i="143" s="1"/>
  <c r="M34" i="143"/>
  <c r="O34" i="143" s="1"/>
  <c r="G34" i="143"/>
  <c r="I34" i="143" s="1"/>
  <c r="J23" i="143"/>
  <c r="L23" i="143" s="1"/>
  <c r="G23" i="143"/>
  <c r="I23" i="143" s="1"/>
  <c r="P23" i="143"/>
  <c r="R23" i="143" s="1"/>
  <c r="M23" i="143"/>
  <c r="O23" i="143" s="1"/>
  <c r="P13" i="143"/>
  <c r="R13" i="143" s="1"/>
  <c r="G13" i="143"/>
  <c r="I13" i="143" s="1"/>
  <c r="M13" i="143"/>
  <c r="O13" i="143" s="1"/>
  <c r="J13" i="143"/>
  <c r="L13" i="143" s="1"/>
  <c r="J30" i="143"/>
  <c r="L30" i="143" s="1"/>
  <c r="G30" i="143"/>
  <c r="I30" i="143" s="1"/>
  <c r="M30" i="143"/>
  <c r="O30" i="143" s="1"/>
  <c r="P30" i="143"/>
  <c r="R30" i="143" s="1"/>
  <c r="I25" i="91"/>
  <c r="O25" i="91" s="1"/>
  <c r="I27" i="91"/>
  <c r="O27" i="91" s="1"/>
  <c r="I29" i="91"/>
  <c r="O29" i="91" s="1"/>
  <c r="I31" i="91"/>
  <c r="O31" i="91" s="1"/>
  <c r="I33" i="91"/>
  <c r="O33" i="91" s="1"/>
  <c r="I43" i="91"/>
  <c r="O43" i="91" s="1"/>
  <c r="I51" i="91"/>
  <c r="O51" i="91" s="1"/>
  <c r="H25" i="91"/>
  <c r="H37" i="91"/>
  <c r="H41" i="91"/>
  <c r="H45" i="91"/>
  <c r="I35" i="91"/>
  <c r="O35" i="91" s="1"/>
  <c r="H29" i="91"/>
  <c r="H33" i="91"/>
  <c r="I37" i="91"/>
  <c r="O37" i="91" s="1"/>
  <c r="I39" i="91"/>
  <c r="O39" i="91" s="1"/>
  <c r="I41" i="91"/>
  <c r="O41" i="91" s="1"/>
  <c r="I45" i="91"/>
  <c r="O45" i="91" s="1"/>
  <c r="I47" i="91"/>
  <c r="O47" i="91" s="1"/>
  <c r="I49" i="91"/>
  <c r="O49" i="91" s="1"/>
  <c r="H26" i="91"/>
  <c r="H30" i="91"/>
  <c r="H32" i="91"/>
  <c r="H34" i="91"/>
  <c r="H38" i="91"/>
  <c r="H40" i="91"/>
  <c r="H42" i="91"/>
  <c r="H44" i="91"/>
  <c r="H46" i="91"/>
  <c r="H48" i="91"/>
  <c r="H50" i="91"/>
  <c r="I26" i="91"/>
  <c r="O26" i="91" s="1"/>
  <c r="I28" i="91"/>
  <c r="O28" i="91" s="1"/>
  <c r="I30" i="91"/>
  <c r="O30" i="91" s="1"/>
  <c r="I32" i="91"/>
  <c r="O32" i="91" s="1"/>
  <c r="I34" i="91"/>
  <c r="O34" i="91" s="1"/>
  <c r="I36" i="91"/>
  <c r="O36" i="91" s="1"/>
  <c r="I38" i="91"/>
  <c r="O38" i="91" s="1"/>
  <c r="I40" i="91"/>
  <c r="O40" i="91" s="1"/>
  <c r="I42" i="91"/>
  <c r="O42" i="91" s="1"/>
  <c r="I44" i="91"/>
  <c r="O44" i="91" s="1"/>
  <c r="I46" i="91"/>
  <c r="O46" i="91" s="1"/>
  <c r="I48" i="91"/>
  <c r="O48" i="91" s="1"/>
  <c r="I50" i="91"/>
  <c r="O50" i="91" s="1"/>
  <c r="H49" i="91"/>
  <c r="K4" i="91"/>
  <c r="J4" i="91" s="1"/>
  <c r="K60" i="91"/>
  <c r="M53" i="134"/>
  <c r="P5" i="143"/>
  <c r="R5" i="143" s="1"/>
  <c r="M5" i="143"/>
  <c r="O5" i="143" s="1"/>
  <c r="J5" i="143"/>
  <c r="L5" i="143" s="1"/>
  <c r="G5" i="143"/>
  <c r="I5" i="143" s="1"/>
  <c r="J4" i="143"/>
  <c r="L4" i="143" s="1"/>
  <c r="P4" i="143"/>
  <c r="R4" i="143" s="1"/>
  <c r="M4" i="143"/>
  <c r="O4" i="143" s="1"/>
  <c r="G4" i="143"/>
  <c r="I4" i="143" s="1"/>
  <c r="M45" i="91"/>
  <c r="J45" i="91"/>
  <c r="M21" i="91"/>
  <c r="J21" i="91"/>
  <c r="M52" i="91"/>
  <c r="M20" i="91"/>
  <c r="M12" i="91"/>
  <c r="J51" i="91"/>
  <c r="M51" i="91"/>
  <c r="J27" i="91"/>
  <c r="M27" i="91"/>
  <c r="M34" i="91"/>
  <c r="J34" i="91"/>
  <c r="J18" i="91"/>
  <c r="M18" i="91"/>
  <c r="M33" i="91"/>
  <c r="J33" i="91"/>
  <c r="J9" i="91"/>
  <c r="M9" i="91"/>
  <c r="J48" i="91"/>
  <c r="M48" i="91"/>
  <c r="J40" i="91"/>
  <c r="M40" i="91"/>
  <c r="M32" i="91"/>
  <c r="J32" i="91"/>
  <c r="M24" i="91"/>
  <c r="J24" i="91"/>
  <c r="J16" i="91"/>
  <c r="M16" i="91"/>
  <c r="J8" i="91"/>
  <c r="M8" i="91"/>
  <c r="M29" i="91"/>
  <c r="J29" i="91"/>
  <c r="M5" i="91"/>
  <c r="M28" i="91"/>
  <c r="J12" i="91"/>
  <c r="J43" i="91"/>
  <c r="M43" i="91"/>
  <c r="J19" i="91"/>
  <c r="M19" i="91"/>
  <c r="J42" i="91"/>
  <c r="M42" i="91"/>
  <c r="J10" i="91"/>
  <c r="M10" i="91"/>
  <c r="J41" i="91"/>
  <c r="M41" i="91"/>
  <c r="J47" i="91"/>
  <c r="M47" i="91"/>
  <c r="J39" i="91"/>
  <c r="M39" i="91"/>
  <c r="M31" i="91"/>
  <c r="J31" i="91"/>
  <c r="M23" i="91"/>
  <c r="J23" i="91"/>
  <c r="J15" i="91"/>
  <c r="M15" i="91"/>
  <c r="J7" i="91"/>
  <c r="M7" i="91"/>
  <c r="J52" i="91"/>
  <c r="J37" i="91"/>
  <c r="M37" i="91"/>
  <c r="M13" i="91"/>
  <c r="J13" i="91"/>
  <c r="M44" i="91"/>
  <c r="M36" i="91"/>
  <c r="M35" i="91"/>
  <c r="J35" i="91"/>
  <c r="J11" i="91"/>
  <c r="M11" i="91"/>
  <c r="J20" i="91"/>
  <c r="M50" i="91"/>
  <c r="J50" i="91"/>
  <c r="J26" i="91"/>
  <c r="M26" i="91"/>
  <c r="J49" i="91"/>
  <c r="M49" i="91"/>
  <c r="J25" i="91"/>
  <c r="M25" i="91"/>
  <c r="M17" i="91"/>
  <c r="J17" i="91"/>
  <c r="M46" i="91"/>
  <c r="J46" i="91"/>
  <c r="J38" i="91"/>
  <c r="M38" i="91"/>
  <c r="J30" i="91"/>
  <c r="M30" i="91"/>
  <c r="M22" i="91"/>
  <c r="J22" i="91"/>
  <c r="M14" i="91"/>
  <c r="J14" i="91"/>
  <c r="J6" i="91"/>
  <c r="M6" i="91"/>
  <c r="O54" i="142"/>
  <c r="S5" i="142"/>
  <c r="T5" i="142" s="1"/>
  <c r="L7" i="142"/>
  <c r="S9" i="142"/>
  <c r="T9" i="142" s="1"/>
  <c r="L11" i="142"/>
  <c r="S13" i="142"/>
  <c r="T13" i="142" s="1"/>
  <c r="L15" i="142"/>
  <c r="S17" i="142"/>
  <c r="T17" i="142" s="1"/>
  <c r="L19" i="142"/>
  <c r="S21" i="142"/>
  <c r="T21" i="142" s="1"/>
  <c r="L23" i="142"/>
  <c r="S25" i="142"/>
  <c r="T25" i="142" s="1"/>
  <c r="L27" i="142"/>
  <c r="S29" i="142"/>
  <c r="T29" i="142" s="1"/>
  <c r="L31" i="142"/>
  <c r="S33" i="142"/>
  <c r="T33" i="142" s="1"/>
  <c r="L35" i="142"/>
  <c r="S37" i="142"/>
  <c r="T37" i="142" s="1"/>
  <c r="L39" i="142"/>
  <c r="S41" i="142"/>
  <c r="T41" i="142" s="1"/>
  <c r="L43" i="142"/>
  <c r="S45" i="142"/>
  <c r="T45" i="142" s="1"/>
  <c r="L47" i="142"/>
  <c r="S49" i="142"/>
  <c r="T49" i="142" s="1"/>
  <c r="L51" i="142"/>
  <c r="O53" i="142"/>
  <c r="M54" i="142"/>
  <c r="M69" i="91" s="1"/>
  <c r="N69" i="91" s="1"/>
  <c r="O54" i="141"/>
  <c r="S5" i="141"/>
  <c r="T5" i="141" s="1"/>
  <c r="L7" i="141"/>
  <c r="S9" i="141"/>
  <c r="T9" i="141" s="1"/>
  <c r="L11" i="141"/>
  <c r="S13" i="141"/>
  <c r="T13" i="141" s="1"/>
  <c r="L15" i="141"/>
  <c r="S17" i="141"/>
  <c r="T17" i="141" s="1"/>
  <c r="L19" i="141"/>
  <c r="S21" i="141"/>
  <c r="T21" i="141" s="1"/>
  <c r="L23" i="141"/>
  <c r="S25" i="141"/>
  <c r="T25" i="141" s="1"/>
  <c r="L27" i="141"/>
  <c r="S29" i="141"/>
  <c r="T29" i="141" s="1"/>
  <c r="L31" i="141"/>
  <c r="S33" i="141"/>
  <c r="T33" i="141" s="1"/>
  <c r="L35" i="141"/>
  <c r="S37" i="141"/>
  <c r="T37" i="141" s="1"/>
  <c r="L39" i="141"/>
  <c r="S41" i="141"/>
  <c r="T41" i="141" s="1"/>
  <c r="L43" i="141"/>
  <c r="S45" i="141"/>
  <c r="T45" i="141" s="1"/>
  <c r="L47" i="141"/>
  <c r="S49" i="141"/>
  <c r="T49" i="141" s="1"/>
  <c r="L51" i="141"/>
  <c r="O53" i="141"/>
  <c r="M54" i="141"/>
  <c r="M68" i="91" s="1"/>
  <c r="N68" i="91" s="1"/>
  <c r="T4" i="141"/>
  <c r="O54" i="140"/>
  <c r="L53" i="140"/>
  <c r="S5" i="140"/>
  <c r="T5" i="140" s="1"/>
  <c r="S9" i="140"/>
  <c r="T9" i="140" s="1"/>
  <c r="S13" i="140"/>
  <c r="T13" i="140" s="1"/>
  <c r="S17" i="140"/>
  <c r="T17" i="140" s="1"/>
  <c r="S21" i="140"/>
  <c r="T21" i="140" s="1"/>
  <c r="S25" i="140"/>
  <c r="T25" i="140" s="1"/>
  <c r="S29" i="140"/>
  <c r="T29" i="140" s="1"/>
  <c r="S33" i="140"/>
  <c r="T33" i="140" s="1"/>
  <c r="S37" i="140"/>
  <c r="T37" i="140" s="1"/>
  <c r="S41" i="140"/>
  <c r="T41" i="140" s="1"/>
  <c r="S45" i="140"/>
  <c r="T45" i="140" s="1"/>
  <c r="S49" i="140"/>
  <c r="T49" i="140" s="1"/>
  <c r="O53" i="140"/>
  <c r="L54" i="140"/>
  <c r="H67" i="91" s="1"/>
  <c r="M54" i="140"/>
  <c r="M67" i="91" s="1"/>
  <c r="S4" i="140"/>
  <c r="L53" i="139"/>
  <c r="O54" i="139"/>
  <c r="S5" i="139"/>
  <c r="T5" i="139" s="1"/>
  <c r="S9" i="139"/>
  <c r="T9" i="139" s="1"/>
  <c r="S13" i="139"/>
  <c r="T13" i="139" s="1"/>
  <c r="S17" i="139"/>
  <c r="T17" i="139" s="1"/>
  <c r="S21" i="139"/>
  <c r="T21" i="139" s="1"/>
  <c r="S25" i="139"/>
  <c r="T25" i="139" s="1"/>
  <c r="S29" i="139"/>
  <c r="T29" i="139" s="1"/>
  <c r="S33" i="139"/>
  <c r="T33" i="139" s="1"/>
  <c r="S37" i="139"/>
  <c r="T37" i="139" s="1"/>
  <c r="S41" i="139"/>
  <c r="T41" i="139" s="1"/>
  <c r="S45" i="139"/>
  <c r="T45" i="139" s="1"/>
  <c r="S49" i="139"/>
  <c r="T49" i="139" s="1"/>
  <c r="O53" i="139"/>
  <c r="L54" i="139"/>
  <c r="H66" i="91" s="1"/>
  <c r="M54" i="139"/>
  <c r="M66" i="91" s="1"/>
  <c r="S4" i="139"/>
  <c r="O54" i="138"/>
  <c r="L53" i="138"/>
  <c r="S5" i="138"/>
  <c r="T5" i="138" s="1"/>
  <c r="S9" i="138"/>
  <c r="T9" i="138" s="1"/>
  <c r="S13" i="138"/>
  <c r="T13" i="138" s="1"/>
  <c r="S17" i="138"/>
  <c r="T17" i="138" s="1"/>
  <c r="S21" i="138"/>
  <c r="T21" i="138" s="1"/>
  <c r="S25" i="138"/>
  <c r="T25" i="138" s="1"/>
  <c r="S29" i="138"/>
  <c r="T29" i="138" s="1"/>
  <c r="S33" i="138"/>
  <c r="T33" i="138" s="1"/>
  <c r="S37" i="138"/>
  <c r="T37" i="138" s="1"/>
  <c r="S41" i="138"/>
  <c r="T41" i="138" s="1"/>
  <c r="S45" i="138"/>
  <c r="T45" i="138" s="1"/>
  <c r="S49" i="138"/>
  <c r="T49" i="138" s="1"/>
  <c r="O53" i="138"/>
  <c r="L54" i="138"/>
  <c r="H65" i="91" s="1"/>
  <c r="M54" i="138"/>
  <c r="M65" i="91" s="1"/>
  <c r="S4" i="138"/>
  <c r="O54" i="137"/>
  <c r="N53" i="137"/>
  <c r="S5" i="137"/>
  <c r="T5" i="137" s="1"/>
  <c r="L7" i="137"/>
  <c r="S9" i="137"/>
  <c r="T9" i="137" s="1"/>
  <c r="L11" i="137"/>
  <c r="L54" i="137" s="1"/>
  <c r="H64" i="91" s="1"/>
  <c r="S13" i="137"/>
  <c r="T13" i="137" s="1"/>
  <c r="L15" i="137"/>
  <c r="S17" i="137"/>
  <c r="T17" i="137" s="1"/>
  <c r="S21" i="137"/>
  <c r="T21" i="137" s="1"/>
  <c r="S25" i="137"/>
  <c r="T25" i="137" s="1"/>
  <c r="S29" i="137"/>
  <c r="T29" i="137" s="1"/>
  <c r="S33" i="137"/>
  <c r="T33" i="137" s="1"/>
  <c r="S37" i="137"/>
  <c r="T37" i="137" s="1"/>
  <c r="S41" i="137"/>
  <c r="T41" i="137" s="1"/>
  <c r="S45" i="137"/>
  <c r="T45" i="137" s="1"/>
  <c r="S49" i="137"/>
  <c r="T49" i="137" s="1"/>
  <c r="O53" i="137"/>
  <c r="T4" i="137"/>
  <c r="O54" i="136"/>
  <c r="S5" i="136"/>
  <c r="T5" i="136" s="1"/>
  <c r="L7" i="136"/>
  <c r="S9" i="136"/>
  <c r="T9" i="136" s="1"/>
  <c r="L11" i="136"/>
  <c r="S13" i="136"/>
  <c r="T13" i="136" s="1"/>
  <c r="L15" i="136"/>
  <c r="S17" i="136"/>
  <c r="T17" i="136" s="1"/>
  <c r="L19" i="136"/>
  <c r="S21" i="136"/>
  <c r="T21" i="136" s="1"/>
  <c r="L23" i="136"/>
  <c r="S25" i="136"/>
  <c r="T25" i="136" s="1"/>
  <c r="L27" i="136"/>
  <c r="S29" i="136"/>
  <c r="T29" i="136" s="1"/>
  <c r="L31" i="136"/>
  <c r="S33" i="136"/>
  <c r="T33" i="136" s="1"/>
  <c r="L35" i="136"/>
  <c r="S37" i="136"/>
  <c r="T37" i="136" s="1"/>
  <c r="L39" i="136"/>
  <c r="S41" i="136"/>
  <c r="T41" i="136" s="1"/>
  <c r="L43" i="136"/>
  <c r="S45" i="136"/>
  <c r="T45" i="136" s="1"/>
  <c r="L47" i="136"/>
  <c r="S49" i="136"/>
  <c r="T49" i="136" s="1"/>
  <c r="L51" i="136"/>
  <c r="O53" i="136"/>
  <c r="T4" i="136"/>
  <c r="M54" i="136"/>
  <c r="M63" i="91" s="1"/>
  <c r="O54" i="135"/>
  <c r="L53" i="135"/>
  <c r="S5" i="135"/>
  <c r="T5" i="135" s="1"/>
  <c r="S9" i="135"/>
  <c r="T9" i="135" s="1"/>
  <c r="S13" i="135"/>
  <c r="T13" i="135" s="1"/>
  <c r="S17" i="135"/>
  <c r="T17" i="135" s="1"/>
  <c r="S21" i="135"/>
  <c r="T21" i="135" s="1"/>
  <c r="S25" i="135"/>
  <c r="T25" i="135" s="1"/>
  <c r="S29" i="135"/>
  <c r="T29" i="135" s="1"/>
  <c r="S33" i="135"/>
  <c r="T33" i="135" s="1"/>
  <c r="S37" i="135"/>
  <c r="T37" i="135" s="1"/>
  <c r="S41" i="135"/>
  <c r="T41" i="135" s="1"/>
  <c r="S45" i="135"/>
  <c r="T45" i="135" s="1"/>
  <c r="S49" i="135"/>
  <c r="T49" i="135" s="1"/>
  <c r="O53" i="135"/>
  <c r="L54" i="135"/>
  <c r="H62" i="91" s="1"/>
  <c r="M54" i="135"/>
  <c r="M62" i="91" s="1"/>
  <c r="S4" i="135"/>
  <c r="O54" i="134"/>
  <c r="S5" i="134"/>
  <c r="T5" i="134" s="1"/>
  <c r="L7" i="134"/>
  <c r="S9" i="134"/>
  <c r="T9" i="134" s="1"/>
  <c r="L11" i="134"/>
  <c r="S13" i="134"/>
  <c r="T13" i="134" s="1"/>
  <c r="L15" i="134"/>
  <c r="S17" i="134"/>
  <c r="T17" i="134" s="1"/>
  <c r="L19" i="134"/>
  <c r="S21" i="134"/>
  <c r="T21" i="134" s="1"/>
  <c r="L23" i="134"/>
  <c r="S25" i="134"/>
  <c r="T25" i="134" s="1"/>
  <c r="L27" i="134"/>
  <c r="S29" i="134"/>
  <c r="T29" i="134" s="1"/>
  <c r="L31" i="134"/>
  <c r="H31" i="91" s="1"/>
  <c r="S33" i="134"/>
  <c r="T33" i="134" s="1"/>
  <c r="L35" i="134"/>
  <c r="S37" i="134"/>
  <c r="T37" i="134" s="1"/>
  <c r="L39" i="134"/>
  <c r="S41" i="134"/>
  <c r="T41" i="134" s="1"/>
  <c r="L43" i="134"/>
  <c r="S45" i="134"/>
  <c r="T45" i="134" s="1"/>
  <c r="L47" i="134"/>
  <c r="H47" i="91" s="1"/>
  <c r="S49" i="134"/>
  <c r="T49" i="134" s="1"/>
  <c r="L51" i="134"/>
  <c r="O53" i="134"/>
  <c r="M54" i="134"/>
  <c r="M60" i="91" s="1"/>
  <c r="N53" i="134"/>
  <c r="T4" i="134"/>
  <c r="O54" i="133"/>
  <c r="O53" i="133"/>
  <c r="L53" i="133"/>
  <c r="L54" i="133"/>
  <c r="H61" i="91" s="1"/>
  <c r="S4" i="133"/>
  <c r="S12" i="133"/>
  <c r="T12" i="133" s="1"/>
  <c r="S32" i="133"/>
  <c r="T32" i="133" s="1"/>
  <c r="S36" i="133"/>
  <c r="T36" i="133" s="1"/>
  <c r="S44" i="133"/>
  <c r="T44" i="133" s="1"/>
  <c r="N54" i="133"/>
  <c r="J61" i="91" s="1"/>
  <c r="S8" i="133"/>
  <c r="T8" i="133" s="1"/>
  <c r="S24" i="133"/>
  <c r="T24" i="133" s="1"/>
  <c r="S28" i="133"/>
  <c r="T28" i="133" s="1"/>
  <c r="M54" i="133"/>
  <c r="M61" i="91" s="1"/>
  <c r="S16" i="133"/>
  <c r="T16" i="133" s="1"/>
  <c r="S20" i="133"/>
  <c r="T20" i="133" s="1"/>
  <c r="S40" i="133"/>
  <c r="T40" i="133" s="1"/>
  <c r="S48" i="133"/>
  <c r="T48" i="133" s="1"/>
  <c r="S52" i="133"/>
  <c r="T52" i="133" s="1"/>
  <c r="L36" i="113"/>
  <c r="H36" i="91" s="1"/>
  <c r="L28" i="113"/>
  <c r="H28" i="91" s="1"/>
  <c r="S35" i="113"/>
  <c r="T35" i="113" s="1"/>
  <c r="S51" i="113"/>
  <c r="T51" i="113" s="1"/>
  <c r="S43" i="113"/>
  <c r="T43" i="113" s="1"/>
  <c r="S27" i="113"/>
  <c r="T27" i="113" s="1"/>
  <c r="N53" i="113"/>
  <c r="N54" i="113"/>
  <c r="J59" i="91" s="1"/>
  <c r="P54" i="113"/>
  <c r="Q54" i="113"/>
  <c r="R54" i="113"/>
  <c r="H43" i="91" l="1"/>
  <c r="H27" i="91"/>
  <c r="H51" i="91"/>
  <c r="H35" i="91"/>
  <c r="H39" i="91"/>
  <c r="J70" i="91"/>
  <c r="L45" i="91"/>
  <c r="L25" i="91"/>
  <c r="L29" i="91"/>
  <c r="L27" i="91"/>
  <c r="L31" i="91"/>
  <c r="L50" i="91"/>
  <c r="L37" i="91"/>
  <c r="L33" i="91"/>
  <c r="L35" i="91"/>
  <c r="L36" i="91"/>
  <c r="L43" i="91"/>
  <c r="L40" i="91"/>
  <c r="L38" i="91"/>
  <c r="L51" i="91"/>
  <c r="L39" i="91"/>
  <c r="L34" i="91"/>
  <c r="L32" i="91"/>
  <c r="L47" i="91"/>
  <c r="K59" i="91"/>
  <c r="K70" i="91" s="1"/>
  <c r="L26" i="91"/>
  <c r="L42" i="91"/>
  <c r="L28" i="91"/>
  <c r="L41" i="91"/>
  <c r="L46" i="91"/>
  <c r="L49" i="91"/>
  <c r="L30" i="91"/>
  <c r="L48" i="91"/>
  <c r="L44" i="91"/>
  <c r="K5" i="91"/>
  <c r="N5" i="91" s="1"/>
  <c r="L54" i="134"/>
  <c r="H60" i="91" s="1"/>
  <c r="L62" i="91"/>
  <c r="L63" i="91"/>
  <c r="N65" i="91"/>
  <c r="L54" i="142"/>
  <c r="H69" i="91" s="1"/>
  <c r="L53" i="142"/>
  <c r="S53" i="142"/>
  <c r="L54" i="141"/>
  <c r="H68" i="91" s="1"/>
  <c r="L53" i="141"/>
  <c r="S53" i="141"/>
  <c r="S53" i="140"/>
  <c r="T4" i="140"/>
  <c r="S53" i="139"/>
  <c r="T4" i="139"/>
  <c r="S53" i="138"/>
  <c r="T4" i="138"/>
  <c r="L53" i="137"/>
  <c r="S53" i="137"/>
  <c r="N67" i="91"/>
  <c r="L54" i="136"/>
  <c r="H63" i="91" s="1"/>
  <c r="O63" i="91" s="1"/>
  <c r="L53" i="136"/>
  <c r="S53" i="136"/>
  <c r="N63" i="91"/>
  <c r="S53" i="135"/>
  <c r="T4" i="135"/>
  <c r="L67" i="91"/>
  <c r="L53" i="134"/>
  <c r="S53" i="134"/>
  <c r="T4" i="133"/>
  <c r="S53" i="133"/>
  <c r="L65" i="91"/>
  <c r="L61" i="91"/>
  <c r="N62" i="91"/>
  <c r="L64" i="91"/>
  <c r="N64" i="91"/>
  <c r="L66" i="91"/>
  <c r="I61" i="91"/>
  <c r="I65" i="91"/>
  <c r="N61" i="91"/>
  <c r="N66" i="91"/>
  <c r="N60" i="91"/>
  <c r="L60" i="91"/>
  <c r="I67" i="91"/>
  <c r="I66" i="91"/>
  <c r="I62" i="91"/>
  <c r="O67" i="91"/>
  <c r="I64" i="91"/>
  <c r="O66" i="91"/>
  <c r="O65" i="91"/>
  <c r="O61" i="91"/>
  <c r="O62" i="91"/>
  <c r="O64" i="91"/>
  <c r="I69" i="91" l="1"/>
  <c r="O69" i="91"/>
  <c r="I63" i="91"/>
  <c r="O68" i="91"/>
  <c r="I68" i="91"/>
  <c r="J5" i="91"/>
  <c r="O60" i="91"/>
  <c r="I60" i="91"/>
  <c r="S9" i="113"/>
  <c r="L9" i="113"/>
  <c r="H9" i="91" s="1"/>
  <c r="L5" i="113"/>
  <c r="H5" i="91" s="1"/>
  <c r="L6" i="113"/>
  <c r="H6" i="91" s="1"/>
  <c r="L7" i="113"/>
  <c r="H7" i="91" s="1"/>
  <c r="L8" i="113"/>
  <c r="H8" i="91" s="1"/>
  <c r="L10" i="113"/>
  <c r="H10" i="91" s="1"/>
  <c r="L11" i="113"/>
  <c r="H11" i="91" s="1"/>
  <c r="L12" i="113"/>
  <c r="H12" i="91" s="1"/>
  <c r="L13" i="113"/>
  <c r="H13" i="91" s="1"/>
  <c r="L14" i="113"/>
  <c r="H14" i="91" s="1"/>
  <c r="L15" i="113"/>
  <c r="H15" i="91" s="1"/>
  <c r="L16" i="113"/>
  <c r="H16" i="91" s="1"/>
  <c r="L17" i="113"/>
  <c r="H17" i="91" s="1"/>
  <c r="L18" i="113"/>
  <c r="H18" i="91" s="1"/>
  <c r="L19" i="113"/>
  <c r="H19" i="91" s="1"/>
  <c r="L20" i="113"/>
  <c r="H20" i="91" s="1"/>
  <c r="L21" i="113"/>
  <c r="H21" i="91" s="1"/>
  <c r="L22" i="113"/>
  <c r="H22" i="91" s="1"/>
  <c r="L23" i="113"/>
  <c r="H23" i="91" s="1"/>
  <c r="L24" i="113"/>
  <c r="H24" i="91" s="1"/>
  <c r="L52" i="113"/>
  <c r="H52" i="91" s="1"/>
  <c r="L4" i="113"/>
  <c r="H4" i="91" s="1"/>
  <c r="L53" i="113" l="1"/>
  <c r="S5" i="113"/>
  <c r="S6" i="113"/>
  <c r="S7" i="113"/>
  <c r="S8" i="113"/>
  <c r="S10" i="113"/>
  <c r="S11" i="113"/>
  <c r="S12" i="113"/>
  <c r="S13" i="113"/>
  <c r="S14" i="113"/>
  <c r="S15" i="113"/>
  <c r="S16" i="113"/>
  <c r="S17" i="113"/>
  <c r="S18" i="113"/>
  <c r="S19" i="113"/>
  <c r="S20" i="113"/>
  <c r="S21" i="113"/>
  <c r="S22" i="113"/>
  <c r="S23" i="113"/>
  <c r="S24" i="113"/>
  <c r="S52" i="113"/>
  <c r="S4" i="113"/>
  <c r="N4" i="91"/>
  <c r="L54" i="113"/>
  <c r="H59" i="91" s="1"/>
  <c r="K54" i="113"/>
  <c r="G59" i="91" s="1"/>
  <c r="O5" i="113"/>
  <c r="O6" i="113"/>
  <c r="O7" i="113"/>
  <c r="O8" i="113"/>
  <c r="O9" i="113"/>
  <c r="O10" i="113"/>
  <c r="O11" i="113"/>
  <c r="O12" i="113"/>
  <c r="O13" i="113"/>
  <c r="O14" i="113"/>
  <c r="O15" i="113"/>
  <c r="O16" i="113"/>
  <c r="O17" i="113"/>
  <c r="O18" i="113"/>
  <c r="O19" i="113"/>
  <c r="O20" i="113"/>
  <c r="O21" i="113"/>
  <c r="O22" i="113"/>
  <c r="O23" i="113"/>
  <c r="O24" i="113"/>
  <c r="O52" i="113"/>
  <c r="M5" i="113"/>
  <c r="I5" i="91" s="1"/>
  <c r="M6" i="113"/>
  <c r="I6" i="91" s="1"/>
  <c r="M7" i="113"/>
  <c r="I7" i="91" s="1"/>
  <c r="M8" i="113"/>
  <c r="M9" i="113"/>
  <c r="I9" i="91" s="1"/>
  <c r="M10" i="113"/>
  <c r="I10" i="91" s="1"/>
  <c r="M11" i="113"/>
  <c r="I11" i="91" s="1"/>
  <c r="M12" i="113"/>
  <c r="I12" i="91" s="1"/>
  <c r="M13" i="113"/>
  <c r="I13" i="91" s="1"/>
  <c r="M14" i="113"/>
  <c r="I14" i="91" s="1"/>
  <c r="M15" i="113"/>
  <c r="I15" i="91" s="1"/>
  <c r="M16" i="113"/>
  <c r="I16" i="91" s="1"/>
  <c r="M17" i="113"/>
  <c r="I17" i="91" s="1"/>
  <c r="M18" i="113"/>
  <c r="I18" i="91" s="1"/>
  <c r="M19" i="113"/>
  <c r="I19" i="91" s="1"/>
  <c r="M20" i="113"/>
  <c r="I20" i="91" s="1"/>
  <c r="M21" i="113"/>
  <c r="I21" i="91" s="1"/>
  <c r="M22" i="113"/>
  <c r="I22" i="91" s="1"/>
  <c r="M23" i="113"/>
  <c r="I23" i="91" s="1"/>
  <c r="M24" i="113"/>
  <c r="I24" i="91" s="1"/>
  <c r="M52" i="113"/>
  <c r="I52" i="91" s="1"/>
  <c r="O4" i="113"/>
  <c r="M4" i="113"/>
  <c r="I4" i="91" s="1"/>
  <c r="O22" i="91" l="1"/>
  <c r="L22" i="91"/>
  <c r="O6" i="91"/>
  <c r="L6" i="91"/>
  <c r="O21" i="91"/>
  <c r="L21" i="91"/>
  <c r="O5" i="91"/>
  <c r="L5" i="91"/>
  <c r="O20" i="91"/>
  <c r="L20" i="91"/>
  <c r="O11" i="91"/>
  <c r="L11" i="91"/>
  <c r="O18" i="91"/>
  <c r="L18" i="91"/>
  <c r="O52" i="91"/>
  <c r="L52" i="91"/>
  <c r="O24" i="91"/>
  <c r="L24" i="91"/>
  <c r="O16" i="91"/>
  <c r="L16" i="91"/>
  <c r="O14" i="91"/>
  <c r="L14" i="91"/>
  <c r="O13" i="91"/>
  <c r="L13" i="91"/>
  <c r="O12" i="91"/>
  <c r="L12" i="91"/>
  <c r="O19" i="91"/>
  <c r="L19" i="91"/>
  <c r="O53" i="113"/>
  <c r="O10" i="91"/>
  <c r="L10" i="91"/>
  <c r="O17" i="91"/>
  <c r="L17" i="91"/>
  <c r="O23" i="91"/>
  <c r="L23" i="91"/>
  <c r="O15" i="91"/>
  <c r="L15" i="91"/>
  <c r="O7" i="91"/>
  <c r="L7" i="91"/>
  <c r="G70" i="91"/>
  <c r="L70" i="91" s="1"/>
  <c r="L59" i="91"/>
  <c r="O9" i="91"/>
  <c r="L9" i="91"/>
  <c r="M53" i="113"/>
  <c r="I8" i="91"/>
  <c r="O59" i="91"/>
  <c r="I59" i="91"/>
  <c r="H70" i="91"/>
  <c r="S53" i="113"/>
  <c r="O54" i="113"/>
  <c r="M54" i="113"/>
  <c r="M59" i="91" s="1"/>
  <c r="N53" i="91"/>
  <c r="N59" i="91" l="1"/>
  <c r="M70" i="91"/>
  <c r="N70" i="91" s="1"/>
  <c r="O8" i="91"/>
  <c r="L8" i="91"/>
  <c r="I70" i="91"/>
  <c r="O70" i="91"/>
  <c r="T52" i="113"/>
  <c r="G53" i="91" l="1"/>
  <c r="F56" i="91"/>
  <c r="F55" i="91" l="1"/>
  <c r="T17" i="113" l="1"/>
  <c r="T16" i="113"/>
  <c r="T15" i="113"/>
  <c r="T14" i="113"/>
  <c r="T13" i="113"/>
  <c r="L4" i="91" l="1"/>
  <c r="T11" i="113" l="1"/>
  <c r="T10" i="113"/>
  <c r="T6" i="113"/>
  <c r="T18" i="113"/>
  <c r="T9" i="113"/>
  <c r="T5" i="113"/>
  <c r="T24" i="113"/>
  <c r="T20" i="113"/>
  <c r="T7" i="113"/>
  <c r="T4" i="113"/>
  <c r="T19" i="113"/>
  <c r="T12" i="113"/>
  <c r="T8" i="113"/>
  <c r="T23" i="113"/>
  <c r="T22" i="113"/>
  <c r="T21" i="113"/>
  <c r="I53" i="91" l="1"/>
  <c r="M4" i="91" l="1"/>
  <c r="M53" i="91" s="1"/>
  <c r="O4" i="91" l="1"/>
  <c r="O53" i="91" s="1"/>
  <c r="L53" i="9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LETÍCIA-SEGECON/FPOLIS</author>
    <author>tc={5E47E25D-67EB-4774-8995-AA6AA94281C6}</author>
  </authors>
  <commentList>
    <comment ref="U1" authorId="0" shapeId="0" xr:uid="{6FEDE261-EA63-4001-A083-6E9B2C60B73C}">
      <text>
        <r>
          <rPr>
            <b/>
            <sz val="9"/>
            <color indexed="81"/>
            <rFont val="Segoe UI"/>
            <family val="2"/>
          </rPr>
          <t>LETÍCIA-SEGECON/FPOLIS:</t>
        </r>
        <r>
          <rPr>
            <sz val="9"/>
            <color indexed="81"/>
            <rFont val="Segoe UI"/>
            <family val="2"/>
          </rPr>
          <t xml:space="preserve">
29/04/2026: 
</t>
        </r>
        <r>
          <rPr>
            <b/>
            <sz val="9"/>
            <color indexed="81"/>
            <rFont val="Segoe UI"/>
            <family val="2"/>
          </rPr>
          <t xml:space="preserve">OBS: </t>
        </r>
        <r>
          <rPr>
            <sz val="9"/>
            <color indexed="81"/>
            <rFont val="Segoe UI"/>
            <family val="2"/>
          </rPr>
          <t>APÓS AF E EMPENHO ASSINADO, ATIVAR NO SICON (ANEXANDO.)</t>
        </r>
      </text>
    </comment>
    <comment ref="N3" authorId="0" shapeId="0" xr:uid="{2A9874FD-47E6-4959-B25E-CDC8EEF15333}">
      <text>
        <r>
          <rPr>
            <b/>
            <sz val="9"/>
            <color indexed="81"/>
            <rFont val="Segoe UI"/>
            <family val="2"/>
          </rPr>
          <t>LETÍCIA-SEGECON/FPOLIS:</t>
        </r>
        <r>
          <rPr>
            <sz val="9"/>
            <color indexed="81"/>
            <rFont val="Segoe UI"/>
            <family val="2"/>
          </rPr>
          <t xml:space="preserve">
</t>
        </r>
        <r>
          <rPr>
            <b/>
            <u/>
            <sz val="9"/>
            <color indexed="81"/>
            <rFont val="Segoe UI"/>
            <family val="2"/>
          </rPr>
          <t xml:space="preserve">[EXEMPLO-REGISTRO DE CEDÊNCIAS] </t>
        </r>
        <r>
          <rPr>
            <sz val="9"/>
            <color indexed="81"/>
            <rFont val="Segoe UI"/>
            <family val="2"/>
          </rPr>
          <t xml:space="preserve">
29/04/2026: RECEBIDO DE [CENTRO]: XX [QUANTIDADE]</t>
        </r>
      </text>
    </comment>
    <comment ref="S3" authorId="0" shapeId="0" xr:uid="{003409D2-CF12-4C50-BA12-6436CECD1797}">
      <text>
        <r>
          <rPr>
            <b/>
            <sz val="9"/>
            <color indexed="81"/>
            <rFont val="Segoe UI"/>
            <family val="2"/>
          </rPr>
          <t>LETÍCIA-SEGECON/FPOLIS:</t>
        </r>
        <r>
          <rPr>
            <sz val="9"/>
            <color indexed="81"/>
            <rFont val="Segoe UI"/>
            <family val="2"/>
          </rPr>
          <t xml:space="preserve">
29/04/2026: RESTANTE DISPONÍVEL PARA NOVAS AFs.</t>
        </r>
      </text>
    </comment>
    <comment ref="N49" authorId="1" shapeId="0" xr:uid="{5E47E25D-67EB-4774-8995-AA6AA94281C6}">
      <text>
        <r>
          <rPr>
            <sz val="10"/>
            <rFont val="Arial"/>
            <family val="2"/>
          </rPr>
          <t>[Comentário encadeado]
Sua versão do Excel permite que você leia este comentário encadeado, no entanto, as edições serão removidas se o arquivo for aberto em uma versão mais recente do Excel. Saiba mais: https://go.microsoft.com/fwlink/?linkid=870924
Comentário:
    14m2 cedidos pelo ESAG dia 14/05/2026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U1" authorId="0" shapeId="0" xr:uid="{69BD88EA-D42A-4FC5-B286-CA70D8660C47}">
      <text>
        <r>
          <rPr>
            <b/>
            <sz val="9"/>
            <color indexed="81"/>
            <rFont val="Segoe UI"/>
            <family val="2"/>
          </rPr>
          <t>LETÍCIA-SEGECON/FPOLIS:</t>
        </r>
        <r>
          <rPr>
            <sz val="9"/>
            <color indexed="81"/>
            <rFont val="Segoe UI"/>
            <family val="2"/>
          </rPr>
          <t xml:space="preserve">
29/04/2026: 
</t>
        </r>
        <r>
          <rPr>
            <b/>
            <sz val="9"/>
            <color indexed="81"/>
            <rFont val="Segoe UI"/>
            <family val="2"/>
          </rPr>
          <t xml:space="preserve">OBS: </t>
        </r>
        <r>
          <rPr>
            <sz val="9"/>
            <color indexed="81"/>
            <rFont val="Segoe UI"/>
            <family val="2"/>
          </rPr>
          <t>APÓS AF E EMPENHO ASSINADO, ATIVAR NO SICON (ANEXANDO.)</t>
        </r>
      </text>
    </comment>
    <comment ref="N3" authorId="0" shapeId="0" xr:uid="{DD9011FA-D2C3-4255-B497-4ECB81308736}">
      <text>
        <r>
          <rPr>
            <b/>
            <sz val="9"/>
            <color indexed="81"/>
            <rFont val="Segoe UI"/>
            <family val="2"/>
          </rPr>
          <t xml:space="preserve">LETÍCIA-SEGECON/FPOLIS:
[EXEMPLO-REGISTRO DE CEDÊNCIAS] 
</t>
        </r>
        <r>
          <rPr>
            <sz val="9"/>
            <color indexed="81"/>
            <rFont val="Segoe UI"/>
            <family val="2"/>
          </rPr>
          <t>29/04/2026: RECEBIDO DE [CENTRO]: XX [QUANTIDADE]</t>
        </r>
      </text>
    </comment>
    <comment ref="S3" authorId="0" shapeId="0" xr:uid="{0AF74A5D-8FBB-4117-A3A8-53C80502830B}">
      <text>
        <r>
          <rPr>
            <b/>
            <sz val="9"/>
            <color indexed="81"/>
            <rFont val="Segoe UI"/>
            <family val="2"/>
          </rPr>
          <t>LETÍCIA-SEGECON/FPOLIS:</t>
        </r>
        <r>
          <rPr>
            <sz val="9"/>
            <color indexed="81"/>
            <rFont val="Segoe UI"/>
            <family val="2"/>
          </rPr>
          <t xml:space="preserve">
29/04/2026: RESTANTE DISPONÍVEL PARA NOVAS AFs.</t>
        </r>
      </text>
    </comment>
    <comment ref="N19" authorId="0" shapeId="0" xr:uid="{7DAC5986-7E5F-4D73-887A-71795E75ECF3}">
      <text>
        <r>
          <rPr>
            <b/>
            <sz val="9"/>
            <color indexed="81"/>
            <rFont val="Segoe UI"/>
            <family val="2"/>
          </rPr>
          <t>LETÍCIA-SEGECON/FPOLIS:</t>
        </r>
        <r>
          <rPr>
            <sz val="9"/>
            <color indexed="81"/>
            <rFont val="Segoe UI"/>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U1" authorId="0" shapeId="0" xr:uid="{04736735-548B-4337-83B1-2491BA6A79D0}">
      <text>
        <r>
          <rPr>
            <b/>
            <sz val="9"/>
            <color indexed="81"/>
            <rFont val="Segoe UI"/>
            <family val="2"/>
          </rPr>
          <t>LETÍCIA-SEGECON/FPOLIS:</t>
        </r>
        <r>
          <rPr>
            <sz val="9"/>
            <color indexed="81"/>
            <rFont val="Segoe UI"/>
            <family val="2"/>
          </rPr>
          <t xml:space="preserve">
29/04/2026: 
</t>
        </r>
        <r>
          <rPr>
            <b/>
            <sz val="9"/>
            <color indexed="81"/>
            <rFont val="Segoe UI"/>
            <family val="2"/>
          </rPr>
          <t xml:space="preserve">OBS: </t>
        </r>
        <r>
          <rPr>
            <sz val="9"/>
            <color indexed="81"/>
            <rFont val="Segoe UI"/>
            <family val="2"/>
          </rPr>
          <t>APÓS AF E EMPENHO ASSINADO, ATIVAR NO SICON (ANEXANDO.)</t>
        </r>
      </text>
    </comment>
    <comment ref="N3" authorId="0" shapeId="0" xr:uid="{14FFEEA9-C01C-4B4E-94C5-0A5858D60203}">
      <text>
        <r>
          <rPr>
            <b/>
            <sz val="9"/>
            <color indexed="81"/>
            <rFont val="Segoe UI"/>
            <family val="2"/>
          </rPr>
          <t xml:space="preserve">LETÍCIA-SEGECON/FPOLIS:
[EXEMPLO-REGISTRO DE CEDÊNCIAS] </t>
        </r>
        <r>
          <rPr>
            <sz val="9"/>
            <color indexed="81"/>
            <rFont val="Segoe UI"/>
            <family val="2"/>
          </rPr>
          <t xml:space="preserve">
29/04/2026: RECEBIDO DE [CENTRO]: XX [QUANTIDADE]</t>
        </r>
      </text>
    </comment>
    <comment ref="S3" authorId="0" shapeId="0" xr:uid="{38C83BB7-5B97-4327-9263-25EC59413DD7}">
      <text>
        <r>
          <rPr>
            <b/>
            <sz val="9"/>
            <color indexed="81"/>
            <rFont val="Segoe UI"/>
            <family val="2"/>
          </rPr>
          <t>LETÍCIA-SEGECON/FPOLIS:</t>
        </r>
        <r>
          <rPr>
            <sz val="9"/>
            <color indexed="81"/>
            <rFont val="Segoe UI"/>
            <family val="2"/>
          </rPr>
          <t xml:space="preserve">
29/04/2026: RESTANTE DISPONÍVEL PARA NOVAS AFs.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U1" authorId="0" shapeId="0" xr:uid="{08CB37ED-57C6-44D4-A444-66C7F7F9F4F6}">
      <text>
        <r>
          <rPr>
            <b/>
            <sz val="9"/>
            <color indexed="81"/>
            <rFont val="Segoe UI"/>
            <family val="2"/>
          </rPr>
          <t>LETÍCIA-SEGECON/FPOLIS:</t>
        </r>
        <r>
          <rPr>
            <sz val="9"/>
            <color indexed="81"/>
            <rFont val="Segoe UI"/>
            <family val="2"/>
          </rPr>
          <t xml:space="preserve">
29/04/2026: 
</t>
        </r>
        <r>
          <rPr>
            <b/>
            <sz val="9"/>
            <color indexed="81"/>
            <rFont val="Segoe UI"/>
            <family val="2"/>
          </rPr>
          <t xml:space="preserve">OBS: </t>
        </r>
        <r>
          <rPr>
            <sz val="9"/>
            <color indexed="81"/>
            <rFont val="Segoe UI"/>
            <family val="2"/>
          </rPr>
          <t>APÓS AF E EMPENHO ASSINADO, ATIVAR NO SICON (ANEXANDO.)</t>
        </r>
      </text>
    </comment>
    <comment ref="N3" authorId="0" shapeId="0" xr:uid="{EA82FC8C-B4E5-41A6-8D06-5DE96B041900}">
      <text>
        <r>
          <rPr>
            <b/>
            <sz val="9"/>
            <color indexed="81"/>
            <rFont val="Segoe UI"/>
            <family val="2"/>
          </rPr>
          <t>LETÍCIA-SEGECON/FPOLIS:</t>
        </r>
        <r>
          <rPr>
            <sz val="9"/>
            <color indexed="81"/>
            <rFont val="Segoe UI"/>
            <family val="2"/>
          </rPr>
          <t xml:space="preserve">
</t>
        </r>
        <r>
          <rPr>
            <b/>
            <sz val="9"/>
            <color indexed="81"/>
            <rFont val="Segoe UI"/>
            <family val="2"/>
          </rPr>
          <t xml:space="preserve">[EXEMPLO-REGISTRO DE CEDÊNCIAS] </t>
        </r>
        <r>
          <rPr>
            <sz val="9"/>
            <color indexed="81"/>
            <rFont val="Segoe UI"/>
            <family val="2"/>
          </rPr>
          <t xml:space="preserve">
29/04/2026: RECEBIDO DE [CENTRO]: XX [QUANTIDADE]</t>
        </r>
      </text>
    </comment>
    <comment ref="S3" authorId="0" shapeId="0" xr:uid="{84535B65-650E-43DB-92B3-4DD10674AA2C}">
      <text>
        <r>
          <rPr>
            <b/>
            <sz val="9"/>
            <color indexed="81"/>
            <rFont val="Segoe UI"/>
            <family val="2"/>
          </rPr>
          <t>LETÍCIA-SEGECON/FPOLIS:</t>
        </r>
        <r>
          <rPr>
            <sz val="9"/>
            <color indexed="81"/>
            <rFont val="Segoe UI"/>
            <family val="2"/>
          </rPr>
          <t xml:space="preserve">
29/04/2026: RESTANTE DISPONÍVEL PARA NOVAS AFs.</t>
        </r>
      </text>
    </comment>
    <comment ref="N35" authorId="0" shapeId="0" xr:uid="{1FA31662-238F-47F1-89F1-2C88DEE659A6}">
      <text>
        <r>
          <rPr>
            <b/>
            <sz val="11"/>
            <color indexed="81"/>
            <rFont val="Segoe UI"/>
            <family val="2"/>
          </rPr>
          <t>LETÍCIA-SEGECON/FPOLIS:</t>
        </r>
        <r>
          <rPr>
            <sz val="11"/>
            <color indexed="81"/>
            <rFont val="Segoe UI"/>
            <family val="2"/>
          </rPr>
          <t xml:space="preserve">
28/07/2026: RECEBIDO DA ESAG: 150.
</t>
        </r>
      </text>
    </comment>
    <comment ref="N38" authorId="0" shapeId="0" xr:uid="{01BF9EE7-B23C-47E1-B7FC-2E9EE740E492}">
      <text>
        <r>
          <rPr>
            <b/>
            <sz val="11"/>
            <color indexed="81"/>
            <rFont val="Segoe UI"/>
            <family val="2"/>
          </rPr>
          <t>LETÍCIA-SEGECON/FPOLIS:</t>
        </r>
        <r>
          <rPr>
            <sz val="11"/>
            <color indexed="81"/>
            <rFont val="Segoe UI"/>
            <family val="2"/>
          </rPr>
          <t xml:space="preserve">
28/07/2026:: RECEBIDO DA ESAG: 06.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U1" authorId="0" shapeId="0" xr:uid="{DF32CB9C-E8D9-44EA-A34C-A572BC964F4E}">
      <text>
        <r>
          <rPr>
            <b/>
            <sz val="9"/>
            <color indexed="81"/>
            <rFont val="Segoe UI"/>
            <family val="2"/>
          </rPr>
          <t>LETÍCIA-SEGECON/FPOLIS:</t>
        </r>
        <r>
          <rPr>
            <sz val="9"/>
            <color indexed="81"/>
            <rFont val="Segoe UI"/>
            <family val="2"/>
          </rPr>
          <t xml:space="preserve">
29/04/2026: 
</t>
        </r>
        <r>
          <rPr>
            <b/>
            <sz val="9"/>
            <color indexed="81"/>
            <rFont val="Segoe UI"/>
            <family val="2"/>
          </rPr>
          <t xml:space="preserve">OBS: </t>
        </r>
        <r>
          <rPr>
            <sz val="9"/>
            <color indexed="81"/>
            <rFont val="Segoe UI"/>
            <family val="2"/>
          </rPr>
          <t>APÓS AF E EMPENHO ASSINADO, ATIVAR NO SICON (ANEXANDO.)</t>
        </r>
      </text>
    </comment>
    <comment ref="N3" authorId="0" shapeId="0" xr:uid="{1340CA20-4198-4DD3-B1A8-635F325F2A77}">
      <text>
        <r>
          <rPr>
            <b/>
            <sz val="9"/>
            <color indexed="81"/>
            <rFont val="Segoe UI"/>
            <family val="2"/>
          </rPr>
          <t>LETÍCIA-SEGECON/FPOLIS:</t>
        </r>
        <r>
          <rPr>
            <sz val="9"/>
            <color indexed="81"/>
            <rFont val="Segoe UI"/>
            <family val="2"/>
          </rPr>
          <t xml:space="preserve">
</t>
        </r>
        <r>
          <rPr>
            <b/>
            <sz val="9"/>
            <color indexed="81"/>
            <rFont val="Segoe UI"/>
            <family val="2"/>
          </rPr>
          <t xml:space="preserve">[EXEMPLO-REGISTRO DE CEDÊNCIAS] </t>
        </r>
        <r>
          <rPr>
            <sz val="9"/>
            <color indexed="81"/>
            <rFont val="Segoe UI"/>
            <family val="2"/>
          </rPr>
          <t xml:space="preserve">
29/04/2026: RECEBIDO DE [CENTRO]: XX [QUANTIDADE]</t>
        </r>
      </text>
    </comment>
    <comment ref="S3" authorId="0" shapeId="0" xr:uid="{90DE9909-EA81-4E2C-8ADE-CD59CDDC71F9}">
      <text>
        <r>
          <rPr>
            <b/>
            <sz val="9"/>
            <color indexed="81"/>
            <rFont val="Segoe UI"/>
            <family val="2"/>
          </rPr>
          <t>LETÍCIA-SEGECON/FPOLIS:</t>
        </r>
        <r>
          <rPr>
            <sz val="9"/>
            <color indexed="81"/>
            <rFont val="Segoe UI"/>
            <family val="2"/>
          </rPr>
          <t xml:space="preserve">
29/04/2026: RESTANTE DISPONÍVEL PARA NOVAS AFs.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U1" authorId="0" shapeId="0" xr:uid="{62013111-6339-4DD3-85F7-DEC51D7E0ECE}">
      <text>
        <r>
          <rPr>
            <b/>
            <sz val="9"/>
            <color indexed="81"/>
            <rFont val="Segoe UI"/>
            <family val="2"/>
          </rPr>
          <t>LETÍCIA-SEGECON/FPOLIS:</t>
        </r>
        <r>
          <rPr>
            <sz val="9"/>
            <color indexed="81"/>
            <rFont val="Segoe UI"/>
            <family val="2"/>
          </rPr>
          <t xml:space="preserve">
29/04/2026: 
</t>
        </r>
        <r>
          <rPr>
            <b/>
            <sz val="9"/>
            <color indexed="81"/>
            <rFont val="Segoe UI"/>
            <family val="2"/>
          </rPr>
          <t xml:space="preserve">OBS: </t>
        </r>
        <r>
          <rPr>
            <sz val="9"/>
            <color indexed="81"/>
            <rFont val="Segoe UI"/>
            <family val="2"/>
          </rPr>
          <t>APÓS AF E EMPENHO ASSINADO, ATIVAR NO SICON (ANEXANDO.)</t>
        </r>
      </text>
    </comment>
    <comment ref="N3" authorId="0" shapeId="0" xr:uid="{2A11D902-8CB0-4FFE-9F5F-8352C9722669}">
      <text>
        <r>
          <rPr>
            <b/>
            <sz val="9"/>
            <color indexed="81"/>
            <rFont val="Segoe UI"/>
            <family val="2"/>
          </rPr>
          <t>LETÍCIA-SEGECON/FPOLIS:</t>
        </r>
        <r>
          <rPr>
            <sz val="9"/>
            <color indexed="81"/>
            <rFont val="Segoe UI"/>
            <family val="2"/>
          </rPr>
          <t xml:space="preserve">
</t>
        </r>
        <r>
          <rPr>
            <b/>
            <sz val="9"/>
            <color indexed="81"/>
            <rFont val="Segoe UI"/>
            <family val="2"/>
          </rPr>
          <t xml:space="preserve">[EXEMPLO-REGISTRO DE CEDÊNCIAS] </t>
        </r>
        <r>
          <rPr>
            <sz val="9"/>
            <color indexed="81"/>
            <rFont val="Segoe UI"/>
            <family val="2"/>
          </rPr>
          <t xml:space="preserve">
29/04/2026: RECEBIDO DE [CENTRO]: XX [QUANTIDADE]</t>
        </r>
      </text>
    </comment>
    <comment ref="S3" authorId="0" shapeId="0" xr:uid="{E3B4110A-1DBC-4A28-93D3-E90276EB3973}">
      <text>
        <r>
          <rPr>
            <b/>
            <sz val="9"/>
            <color indexed="81"/>
            <rFont val="Segoe UI"/>
            <family val="2"/>
          </rPr>
          <t>LETÍCIA-SEGECON/FPOLIS:</t>
        </r>
        <r>
          <rPr>
            <sz val="9"/>
            <color indexed="81"/>
            <rFont val="Segoe UI"/>
            <family val="2"/>
          </rPr>
          <t xml:space="preserve">
29/04/2026: RESTANTE DISPONÍVEL PARA NOVAS AFs.</t>
        </r>
      </text>
    </comment>
    <comment ref="N26" authorId="0" shapeId="0" xr:uid="{3892098D-5BDA-4DBE-AAAB-411CA0129377}">
      <text>
        <r>
          <rPr>
            <b/>
            <sz val="11"/>
            <color indexed="81"/>
            <rFont val="Segoe UI"/>
            <family val="2"/>
          </rPr>
          <t>LETÍCIA-SEGECON/FPOLIS:</t>
        </r>
        <r>
          <rPr>
            <sz val="11"/>
            <color indexed="81"/>
            <rFont val="Segoe UI"/>
            <family val="2"/>
          </rPr>
          <t xml:space="preserve">
18/09/2026: RECEBIDO DA ESAG: 15.
21/09/2026: RECEBIDO DO CERES: 15.</t>
        </r>
      </text>
    </comment>
    <comment ref="N27" authorId="0" shapeId="0" xr:uid="{FD7B3C3E-C1C2-4ACC-90D2-B4F59D8404FB}">
      <text>
        <r>
          <rPr>
            <b/>
            <sz val="11"/>
            <color indexed="81"/>
            <rFont val="Segoe UI"/>
            <family val="2"/>
          </rPr>
          <t>LETÍCIA-SEGECON/FPOLIS:</t>
        </r>
        <r>
          <rPr>
            <sz val="11"/>
            <color indexed="81"/>
            <rFont val="Segoe UI"/>
            <family val="2"/>
          </rPr>
          <t xml:space="preserve">
17/09/2026: RECEBIDO DO CEFID: 25</t>
        </r>
        <r>
          <rPr>
            <sz val="9"/>
            <color indexed="81"/>
            <rFont val="Segoe UI"/>
            <family val="2"/>
          </rPr>
          <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U1" authorId="0" shapeId="0" xr:uid="{32773B7A-031E-498F-9F2D-026D47705F4E}">
      <text>
        <r>
          <rPr>
            <b/>
            <sz val="9"/>
            <color indexed="81"/>
            <rFont val="Segoe UI"/>
            <family val="2"/>
          </rPr>
          <t>LETÍCIA-SEGECON/FPOLIS:</t>
        </r>
        <r>
          <rPr>
            <sz val="9"/>
            <color indexed="81"/>
            <rFont val="Segoe UI"/>
            <family val="2"/>
          </rPr>
          <t xml:space="preserve">
29/04/2026: 
</t>
        </r>
        <r>
          <rPr>
            <b/>
            <sz val="9"/>
            <color indexed="81"/>
            <rFont val="Segoe UI"/>
            <family val="2"/>
          </rPr>
          <t xml:space="preserve">OBS: </t>
        </r>
        <r>
          <rPr>
            <sz val="9"/>
            <color indexed="81"/>
            <rFont val="Segoe UI"/>
            <family val="2"/>
          </rPr>
          <t>APÓS AF E EMPENHO ASSINADO, ATIVAR NO SICON (ANEXANDO.)</t>
        </r>
      </text>
    </comment>
    <comment ref="N3" authorId="0" shapeId="0" xr:uid="{CBC43EF1-D3F9-41AF-A8F4-4E4ECCC31429}">
      <text>
        <r>
          <rPr>
            <b/>
            <sz val="9"/>
            <color indexed="81"/>
            <rFont val="Segoe UI"/>
            <family val="2"/>
          </rPr>
          <t>LETÍCIA-SEGECON/FPOLIS:</t>
        </r>
        <r>
          <rPr>
            <sz val="9"/>
            <color indexed="81"/>
            <rFont val="Segoe UI"/>
            <family val="2"/>
          </rPr>
          <t xml:space="preserve">
</t>
        </r>
        <r>
          <rPr>
            <b/>
            <sz val="9"/>
            <color indexed="81"/>
            <rFont val="Segoe UI"/>
            <family val="2"/>
          </rPr>
          <t xml:space="preserve">[EXEMPLO-REGISTRO DE CEDÊNCIAS] </t>
        </r>
        <r>
          <rPr>
            <sz val="9"/>
            <color indexed="81"/>
            <rFont val="Segoe UI"/>
            <family val="2"/>
          </rPr>
          <t xml:space="preserve">
29/04/2026: RECEBIDO DE [CENTRO]: XX [QUANTIDADE]</t>
        </r>
      </text>
    </comment>
    <comment ref="S3" authorId="0" shapeId="0" xr:uid="{977446B6-3BBF-4F0F-AE1E-B2F3E4879868}">
      <text>
        <r>
          <rPr>
            <b/>
            <sz val="9"/>
            <color indexed="81"/>
            <rFont val="Segoe UI"/>
            <family val="2"/>
          </rPr>
          <t>LETÍCIA-SEGECON/FPOLIS:</t>
        </r>
        <r>
          <rPr>
            <sz val="9"/>
            <color indexed="81"/>
            <rFont val="Segoe UI"/>
            <family val="2"/>
          </rPr>
          <t xml:space="preserve">
29/04/2026: RESTANTE DISPONÍVEL PARA NOVAS AFs.</t>
        </r>
      </text>
    </comment>
    <comment ref="N27" authorId="0" shapeId="0" xr:uid="{66D35C20-C840-4F50-B17D-C360C98C8BD1}">
      <text>
        <r>
          <rPr>
            <b/>
            <sz val="9"/>
            <color indexed="81"/>
            <rFont val="Segoe UI"/>
            <family val="2"/>
          </rPr>
          <t>LETÍCIA-SEGECON/FPOLIS:</t>
        </r>
        <r>
          <rPr>
            <sz val="9"/>
            <color indexed="81"/>
            <rFont val="Segoe UI"/>
            <family val="2"/>
          </rPr>
          <t xml:space="preserve">
17/09/2026: CEDIDO AO CEART: 25.</t>
        </r>
      </text>
    </comment>
    <comment ref="N29" authorId="0" shapeId="0" xr:uid="{8D13A039-F693-442B-A767-FEB86D446946}">
      <text>
        <r>
          <rPr>
            <b/>
            <sz val="11"/>
            <color indexed="81"/>
            <rFont val="Segoe UI"/>
            <family val="2"/>
          </rPr>
          <t>LETÍCIA-SEGECON/FPOLIS:</t>
        </r>
        <r>
          <rPr>
            <sz val="11"/>
            <color indexed="81"/>
            <rFont val="Segoe UI"/>
            <family val="2"/>
          </rPr>
          <t xml:space="preserve">
16/10/2026: RECEBIDO DO CERES: 02.</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LETÍCIA-SEGECON/FPOLIS</author>
    <author>tc={E4857A59-2738-41CE-9FDC-E8D1AB8F40A3}</author>
  </authors>
  <commentList>
    <comment ref="U1" authorId="0" shapeId="0" xr:uid="{1AE591B5-588E-434A-9EBB-C684D6BE5406}">
      <text>
        <r>
          <rPr>
            <b/>
            <sz val="9"/>
            <color indexed="81"/>
            <rFont val="Segoe UI"/>
            <family val="2"/>
          </rPr>
          <t>LETÍCIA-SEGECON/FPOLIS:</t>
        </r>
        <r>
          <rPr>
            <sz val="9"/>
            <color indexed="81"/>
            <rFont val="Segoe UI"/>
            <family val="2"/>
          </rPr>
          <t xml:space="preserve">
29/04/2026: 
</t>
        </r>
        <r>
          <rPr>
            <b/>
            <sz val="9"/>
            <color indexed="81"/>
            <rFont val="Segoe UI"/>
            <family val="2"/>
          </rPr>
          <t xml:space="preserve">OBS: </t>
        </r>
        <r>
          <rPr>
            <sz val="9"/>
            <color indexed="81"/>
            <rFont val="Segoe UI"/>
            <family val="2"/>
          </rPr>
          <t>APÓS AF E EMPENHO ASSINADO, ATIVAR NO SICON (ANEXANDO.)</t>
        </r>
      </text>
    </comment>
    <comment ref="N3" authorId="0" shapeId="0" xr:uid="{314EB6C1-CCB2-4AAC-8447-18D04DF2D306}">
      <text>
        <r>
          <rPr>
            <b/>
            <sz val="9"/>
            <color indexed="81"/>
            <rFont val="Segoe UI"/>
            <family val="2"/>
          </rPr>
          <t>LETÍCIA-SEGECON/FPOLIS:</t>
        </r>
        <r>
          <rPr>
            <sz val="9"/>
            <color indexed="81"/>
            <rFont val="Segoe UI"/>
            <family val="2"/>
          </rPr>
          <t xml:space="preserve">
</t>
        </r>
        <r>
          <rPr>
            <b/>
            <sz val="9"/>
            <color indexed="81"/>
            <rFont val="Segoe UI"/>
            <family val="2"/>
          </rPr>
          <t xml:space="preserve">[EXEMPLO-REGISTRO DE CEDÊNCIAS] </t>
        </r>
        <r>
          <rPr>
            <sz val="9"/>
            <color indexed="81"/>
            <rFont val="Segoe UI"/>
            <family val="2"/>
          </rPr>
          <t xml:space="preserve">
29/04/2026: RECEBIDO DE [CENTRO]: XX [QUANTIDADE]</t>
        </r>
      </text>
    </comment>
    <comment ref="S3" authorId="0" shapeId="0" xr:uid="{D2189B4E-3D1F-465E-971D-EBBFC87513C5}">
      <text>
        <r>
          <rPr>
            <b/>
            <sz val="9"/>
            <color indexed="81"/>
            <rFont val="Segoe UI"/>
            <family val="2"/>
          </rPr>
          <t>LETÍCIA-SEGECON/FPOLIS:</t>
        </r>
        <r>
          <rPr>
            <sz val="9"/>
            <color indexed="81"/>
            <rFont val="Segoe UI"/>
            <family val="2"/>
          </rPr>
          <t xml:space="preserve">
29/04/2026: RESTANTE DISPONÍVEL PARA NOVAS AFs.</t>
        </r>
      </text>
    </comment>
    <comment ref="N19" authorId="0" shapeId="0" xr:uid="{D9803CDC-C1D9-48A1-9B8E-FDD1120618A6}">
      <text>
        <r>
          <rPr>
            <b/>
            <sz val="9"/>
            <color indexed="81"/>
            <rFont val="Segoe UI"/>
            <family val="2"/>
          </rPr>
          <t>LETÍCIA-SEGECON/FPOLIS:</t>
        </r>
        <r>
          <rPr>
            <sz val="9"/>
            <color indexed="81"/>
            <rFont val="Segoe UI"/>
            <family val="2"/>
          </rPr>
          <t xml:space="preserve">
07/08/2026: CEDIDO PARA BU: 90.</t>
        </r>
      </text>
    </comment>
    <comment ref="N26" authorId="0" shapeId="0" xr:uid="{00F8DFF6-BFDF-47A6-9228-946920B36899}">
      <text>
        <r>
          <rPr>
            <b/>
            <sz val="10"/>
            <color indexed="81"/>
            <rFont val="Segoe UI"/>
            <family val="2"/>
          </rPr>
          <t>LETÍCIA-SEGECON/FPOLIS:</t>
        </r>
        <r>
          <rPr>
            <sz val="10"/>
            <color indexed="81"/>
            <rFont val="Segoe UI"/>
            <family val="2"/>
          </rPr>
          <t xml:space="preserve">
09/07/2026: CEDIDO AO CEAVI: 50.
18/09/2026: CEDIDO AO CEART:  15.</t>
        </r>
      </text>
    </comment>
    <comment ref="N35" authorId="0" shapeId="0" xr:uid="{D4FFABC6-D4E4-43AE-B842-E47C43C89CE5}">
      <text>
        <r>
          <rPr>
            <b/>
            <sz val="11"/>
            <color indexed="81"/>
            <rFont val="Segoe UI"/>
            <family val="2"/>
          </rPr>
          <t>LETÍCIA-SEGECON/FPOLIS:</t>
        </r>
        <r>
          <rPr>
            <sz val="11"/>
            <color indexed="81"/>
            <rFont val="Segoe UI"/>
            <family val="2"/>
          </rPr>
          <t xml:space="preserve">
28/07/2026 CEDIDO PARA FAED: 150.
</t>
        </r>
        <r>
          <rPr>
            <sz val="9"/>
            <color indexed="81"/>
            <rFont val="Segoe UI"/>
            <family val="2"/>
          </rPr>
          <t xml:space="preserve">
</t>
        </r>
      </text>
    </comment>
    <comment ref="N38" authorId="0" shapeId="0" xr:uid="{E95E170D-842C-4AD0-846D-E013F68E490E}">
      <text>
        <r>
          <rPr>
            <b/>
            <sz val="11"/>
            <color indexed="81"/>
            <rFont val="Segoe UI"/>
            <family val="2"/>
          </rPr>
          <t>LETÍCIA-SEGECON/FPOLIS:</t>
        </r>
        <r>
          <rPr>
            <sz val="11"/>
            <color indexed="81"/>
            <rFont val="Segoe UI"/>
            <family val="2"/>
          </rPr>
          <t xml:space="preserve">
28/07/2026: CEDIDO PARA FAED: 6.
</t>
        </r>
      </text>
    </comment>
    <comment ref="N49" authorId="1" shapeId="0" xr:uid="{E4857A59-2738-41CE-9FDC-E8D1AB8F40A3}">
      <text>
        <r>
          <rPr>
            <sz val="10"/>
            <rFont val="Arial"/>
            <family val="2"/>
          </rPr>
          <t>[Comentário encadeado]
Sua versão do Excel permite que você leia este comentário encadeado, no entanto, as edições serão removidas se o arquivo for aberto em uma versão mais recente do Excel. Saiba mais: https://go.microsoft.com/fwlink/?linkid=870924
Comentário:
    14 m2 Cedido a reitoria dia 14/05/2026</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U1" authorId="0" shapeId="0" xr:uid="{E471F088-AA08-4821-BDE7-579E69F0C0A1}">
      <text>
        <r>
          <rPr>
            <b/>
            <sz val="9"/>
            <color indexed="81"/>
            <rFont val="Segoe UI"/>
            <family val="2"/>
          </rPr>
          <t>LETÍCIA-SEGECON/FPOLIS:</t>
        </r>
        <r>
          <rPr>
            <sz val="9"/>
            <color indexed="81"/>
            <rFont val="Segoe UI"/>
            <family val="2"/>
          </rPr>
          <t xml:space="preserve">
29/04/2026: 
</t>
        </r>
        <r>
          <rPr>
            <b/>
            <sz val="9"/>
            <color indexed="81"/>
            <rFont val="Segoe UI"/>
            <family val="2"/>
          </rPr>
          <t xml:space="preserve">OBS: </t>
        </r>
        <r>
          <rPr>
            <sz val="9"/>
            <color indexed="81"/>
            <rFont val="Segoe UI"/>
            <family val="2"/>
          </rPr>
          <t>APÓS AF E EMPENHO ASSINADO, ATIVAR NO SICON (ANEXANDO.)</t>
        </r>
      </text>
    </comment>
    <comment ref="N3" authorId="0" shapeId="0" xr:uid="{74D52D1E-5200-4E2A-9449-F89B5E0620C6}">
      <text>
        <r>
          <rPr>
            <b/>
            <sz val="9"/>
            <color indexed="81"/>
            <rFont val="Segoe UI"/>
            <family val="2"/>
          </rPr>
          <t>LETÍCIA-SEGECON/FPOLIS:</t>
        </r>
        <r>
          <rPr>
            <sz val="9"/>
            <color indexed="81"/>
            <rFont val="Segoe UI"/>
            <family val="2"/>
          </rPr>
          <t xml:space="preserve">
</t>
        </r>
        <r>
          <rPr>
            <b/>
            <sz val="9"/>
            <color indexed="81"/>
            <rFont val="Segoe UI"/>
            <family val="2"/>
          </rPr>
          <t xml:space="preserve">[EXEMPLO-REGISTRO DE CEDÊNCIAS] </t>
        </r>
        <r>
          <rPr>
            <sz val="9"/>
            <color indexed="81"/>
            <rFont val="Segoe UI"/>
            <family val="2"/>
          </rPr>
          <t xml:space="preserve">
29/04/2026: RECEBIDO DE [CENTRO]: XX [QUANTIDADE]</t>
        </r>
      </text>
    </comment>
    <comment ref="S3" authorId="0" shapeId="0" xr:uid="{8BE6D388-6F2F-4B6A-A398-A7632779CEAA}">
      <text>
        <r>
          <rPr>
            <b/>
            <sz val="9"/>
            <color indexed="81"/>
            <rFont val="Segoe UI"/>
            <family val="2"/>
          </rPr>
          <t>LETÍCIA-SEGECON/FPOLIS:</t>
        </r>
        <r>
          <rPr>
            <sz val="9"/>
            <color indexed="81"/>
            <rFont val="Segoe UI"/>
            <family val="2"/>
          </rPr>
          <t xml:space="preserve">
29/04/2026: RESTANTE DISPONÍVEL PARA NOVAS AFs.</t>
        </r>
      </text>
    </comment>
    <comment ref="N26" authorId="0" shapeId="0" xr:uid="{153CA9F1-BC0F-4771-9AC1-6F520326FE0A}">
      <text>
        <r>
          <rPr>
            <b/>
            <sz val="10"/>
            <color indexed="81"/>
            <rFont val="Segoe UI"/>
            <family val="2"/>
          </rPr>
          <t>LETÍCIA-SEGECON/FPOLIS:</t>
        </r>
        <r>
          <rPr>
            <sz val="10"/>
            <color indexed="81"/>
            <rFont val="Segoe UI"/>
            <family val="2"/>
          </rPr>
          <t xml:space="preserve">
21/09/2026: CEDIDO AO CEART: 15.</t>
        </r>
      </text>
    </comment>
    <comment ref="N29" authorId="0" shapeId="0" xr:uid="{96C46D51-97A7-4F41-BFB1-3267D50781E7}">
      <text>
        <r>
          <rPr>
            <b/>
            <sz val="11"/>
            <color indexed="81"/>
            <rFont val="Segoe UI"/>
            <family val="2"/>
          </rPr>
          <t>LETÍCIA-SEGECON/FPOLIS:</t>
        </r>
        <r>
          <rPr>
            <sz val="11"/>
            <color indexed="81"/>
            <rFont val="Segoe UI"/>
            <family val="2"/>
          </rPr>
          <t xml:space="preserve">
16/10/2026: CEDIDO AO CEFID: 02.</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LETÍCIA-SEGECON/FPOLIS</author>
    <author>RODRIGO DOLZAN</author>
  </authors>
  <commentList>
    <comment ref="U1" authorId="0" shapeId="0" xr:uid="{65520BCC-DBBB-4BE1-9C33-8E13A59745E1}">
      <text>
        <r>
          <rPr>
            <b/>
            <sz val="9"/>
            <color indexed="81"/>
            <rFont val="Segoe UI"/>
            <family val="2"/>
          </rPr>
          <t>LETÍCIA-SEGECON/FPOLIS:</t>
        </r>
        <r>
          <rPr>
            <sz val="9"/>
            <color indexed="81"/>
            <rFont val="Segoe UI"/>
            <family val="2"/>
          </rPr>
          <t xml:space="preserve">
29/04/2026: 
</t>
        </r>
        <r>
          <rPr>
            <b/>
            <sz val="9"/>
            <color indexed="81"/>
            <rFont val="Segoe UI"/>
            <family val="2"/>
          </rPr>
          <t xml:space="preserve">OBS: </t>
        </r>
        <r>
          <rPr>
            <sz val="9"/>
            <color indexed="81"/>
            <rFont val="Segoe UI"/>
            <family val="2"/>
          </rPr>
          <t>APÓS AF E EMPENHO ASSINADO, ATIVAR NO SICON (ANEXANDO.)</t>
        </r>
      </text>
    </comment>
    <comment ref="N3" authorId="0" shapeId="0" xr:uid="{6FF2948B-88B8-4F15-8CFF-9DBB983C1363}">
      <text>
        <r>
          <rPr>
            <b/>
            <sz val="9"/>
            <color indexed="81"/>
            <rFont val="Segoe UI"/>
            <family val="2"/>
          </rPr>
          <t>LETÍCIA-SEGECON/FPOLIS:</t>
        </r>
        <r>
          <rPr>
            <sz val="9"/>
            <color indexed="81"/>
            <rFont val="Segoe UI"/>
            <family val="2"/>
          </rPr>
          <t xml:space="preserve">
</t>
        </r>
        <r>
          <rPr>
            <b/>
            <sz val="9"/>
            <color indexed="81"/>
            <rFont val="Segoe UI"/>
            <family val="2"/>
          </rPr>
          <t xml:space="preserve">[EXEMPLO-REGISTRO DE CEDÊNCIAS] </t>
        </r>
        <r>
          <rPr>
            <sz val="9"/>
            <color indexed="81"/>
            <rFont val="Segoe UI"/>
            <family val="2"/>
          </rPr>
          <t xml:space="preserve">
29/04/2026: RECEBIDO DE [CENTRO]: XX [QUANTIDADE]</t>
        </r>
      </text>
    </comment>
    <comment ref="S3" authorId="0" shapeId="0" xr:uid="{D73ADF57-A617-4ACB-943B-BBCB0FA9180B}">
      <text>
        <r>
          <rPr>
            <b/>
            <sz val="9"/>
            <color indexed="81"/>
            <rFont val="Segoe UI"/>
            <family val="2"/>
          </rPr>
          <t>LETÍCIA-SEGECON/FPOLIS:</t>
        </r>
        <r>
          <rPr>
            <sz val="9"/>
            <color indexed="81"/>
            <rFont val="Segoe UI"/>
            <family val="2"/>
          </rPr>
          <t xml:space="preserve">
29/04/2026: RESTANTE DISPONÍVEL PARA NOVAS AFs.</t>
        </r>
      </text>
    </comment>
    <comment ref="N26" authorId="0" shapeId="0" xr:uid="{92B09C4C-C90B-4745-A326-AA2383DE5F94}">
      <text>
        <r>
          <rPr>
            <b/>
            <sz val="10"/>
            <color indexed="81"/>
            <rFont val="Segoe UI"/>
            <family val="2"/>
          </rPr>
          <t>LETÍCIA-SEGECON/FPOLIS:</t>
        </r>
        <r>
          <rPr>
            <sz val="10"/>
            <color indexed="81"/>
            <rFont val="Segoe UI"/>
            <family val="2"/>
          </rPr>
          <t xml:space="preserve">
09/07/2026: RECEBIDO DA ESAG: 50.</t>
        </r>
      </text>
    </comment>
    <comment ref="W36" authorId="1" shapeId="0" xr:uid="{91690091-9963-4F5A-9965-B5FE39C4B611}">
      <text>
        <r>
          <rPr>
            <b/>
            <sz val="9"/>
            <color indexed="81"/>
            <rFont val="Segoe UI"/>
            <family val="2"/>
          </rPr>
          <t>RODRIGO DOLZAN:</t>
        </r>
        <r>
          <rPr>
            <sz val="9"/>
            <color indexed="81"/>
            <rFont val="Segoe UI"/>
            <family val="2"/>
          </rPr>
          <t xml:space="preserve">
AF cancelada a pedido do Fiscal. Empresa não pode atender.</t>
        </r>
      </text>
    </comment>
    <comment ref="X37" authorId="1" shapeId="0" xr:uid="{E3344A1E-9249-45E6-80C2-8187DE79E9A7}">
      <text>
        <r>
          <rPr>
            <b/>
            <sz val="9"/>
            <color indexed="81"/>
            <rFont val="Segoe UI"/>
            <family val="2"/>
          </rPr>
          <t>RODRIGO DOLZAN:</t>
        </r>
        <r>
          <rPr>
            <sz val="9"/>
            <color indexed="81"/>
            <rFont val="Segoe UI"/>
            <family val="2"/>
          </rPr>
          <t xml:space="preserve">
AF cancelada a pedido do Fiscal. Empresa não pode atender.</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U1" authorId="0" shapeId="0" xr:uid="{3792A60B-B503-4F7A-92D9-9A29E0D04E68}">
      <text>
        <r>
          <rPr>
            <b/>
            <sz val="9"/>
            <color indexed="81"/>
            <rFont val="Segoe UI"/>
            <family val="2"/>
          </rPr>
          <t>LETÍCIA-SEGECON/FPOLIS:</t>
        </r>
        <r>
          <rPr>
            <sz val="9"/>
            <color indexed="81"/>
            <rFont val="Segoe UI"/>
            <family val="2"/>
          </rPr>
          <t xml:space="preserve">
29/04/2026: 
</t>
        </r>
        <r>
          <rPr>
            <b/>
            <sz val="9"/>
            <color indexed="81"/>
            <rFont val="Segoe UI"/>
            <family val="2"/>
          </rPr>
          <t xml:space="preserve">OBS: </t>
        </r>
        <r>
          <rPr>
            <sz val="9"/>
            <color indexed="81"/>
            <rFont val="Segoe UI"/>
            <family val="2"/>
          </rPr>
          <t>APÓS AF E EMPENHO ASSINADO, ATIVAR NO SICON (ANEXANDO.)</t>
        </r>
      </text>
    </comment>
    <comment ref="N3" authorId="0" shapeId="0" xr:uid="{85B4D0BB-FC5D-4004-8FB5-44884A1D92AD}">
      <text>
        <r>
          <rPr>
            <b/>
            <sz val="9"/>
            <color indexed="81"/>
            <rFont val="Segoe UI"/>
            <family val="2"/>
          </rPr>
          <t>LETÍCIA-SEGECON/FPOLIS:</t>
        </r>
        <r>
          <rPr>
            <sz val="9"/>
            <color indexed="81"/>
            <rFont val="Segoe UI"/>
            <family val="2"/>
          </rPr>
          <t xml:space="preserve">
</t>
        </r>
        <r>
          <rPr>
            <b/>
            <sz val="9"/>
            <color indexed="81"/>
            <rFont val="Segoe UI"/>
            <family val="2"/>
          </rPr>
          <t xml:space="preserve">[EXEMPLO-REGISTRO DE CEDÊNCIAS] </t>
        </r>
        <r>
          <rPr>
            <sz val="9"/>
            <color indexed="81"/>
            <rFont val="Segoe UI"/>
            <family val="2"/>
          </rPr>
          <t xml:space="preserve">
29/04/2026: RECEBIDO DE [CENTRO]: XX [QUANTIDADE]</t>
        </r>
      </text>
    </comment>
    <comment ref="S3" authorId="0" shapeId="0" xr:uid="{DE797AE7-9E29-4556-B102-C924E9B089AD}">
      <text>
        <r>
          <rPr>
            <b/>
            <sz val="9"/>
            <color indexed="81"/>
            <rFont val="Segoe UI"/>
            <family val="2"/>
          </rPr>
          <t>LETÍCIA-SEGECON/FPOLIS:</t>
        </r>
        <r>
          <rPr>
            <sz val="9"/>
            <color indexed="81"/>
            <rFont val="Segoe UI"/>
            <family val="2"/>
          </rPr>
          <t xml:space="preserve">
29/04/2026: RESTANTE DISPONÍVEL PARA NOVAS AFs.</t>
        </r>
      </text>
    </comment>
  </commentList>
</comments>
</file>

<file path=xl/sharedStrings.xml><?xml version="1.0" encoding="utf-8"?>
<sst xmlns="http://schemas.openxmlformats.org/spreadsheetml/2006/main" count="4681" uniqueCount="330">
  <si>
    <t>Saldo / Automático</t>
  </si>
  <si>
    <t>ALERTA</t>
  </si>
  <si>
    <t>Item</t>
  </si>
  <si>
    <t>Unidade</t>
  </si>
  <si>
    <t>SALDO</t>
  </si>
  <si>
    <t>Qtde Registrada</t>
  </si>
  <si>
    <t>Valor Total Registrado</t>
  </si>
  <si>
    <t>Valor Total Utilizado</t>
  </si>
  <si>
    <t>m²</t>
  </si>
  <si>
    <t>339030.24</t>
  </si>
  <si>
    <t>339039.16</t>
  </si>
  <si>
    <t>03027-9-027</t>
  </si>
  <si>
    <t>03027-9-028</t>
  </si>
  <si>
    <t>Peça</t>
  </si>
  <si>
    <t>Empresa</t>
  </si>
  <si>
    <t>Descrição</t>
  </si>
  <si>
    <t>Marca/Modelo</t>
  </si>
  <si>
    <t>Código NUC</t>
  </si>
  <si>
    <t>Detalhamento</t>
  </si>
  <si>
    <t>Serviço de desmontagem de divisórias em painéis com espessura de 35mm, miolo em colméia, estrutura em aço ou alumínio.</t>
  </si>
  <si>
    <t>Serviço de montagem de divisórias em painéis com espessura de 35mm, miolo em colméia, estrutura em aço ou alumínio.</t>
  </si>
  <si>
    <t>Tábua para deck em pinus tratado (autoclave) com nó de 3 X 9 X 300cm. Tratamento pelos métodos de Preservação determinados pela Norma NBR 7190, da ABNT, com classe de risco CR4, sob vácuo e pressão em Autoclave.</t>
  </si>
  <si>
    <t>Lote</t>
  </si>
  <si>
    <t xml:space="preserve">Preço UNITÁRIO </t>
  </si>
  <si>
    <t>Grupo-Classe</t>
  </si>
  <si>
    <t>OBS:</t>
  </si>
  <si>
    <t>45-03</t>
  </si>
  <si>
    <t>45-08</t>
  </si>
  <si>
    <t>02-30</t>
  </si>
  <si>
    <t>45-06</t>
  </si>
  <si>
    <t>16-02</t>
  </si>
  <si>
    <t>Cortina manual em tecido blackout 100%, lavável, com cor a definir, fornecimento e fixação de varão trilho suíço deslizante na parede ou teto, rodízios deslizantes instalados, contendo franzimento de 2 vezes a metragem. (Para medida do m² será considerado a área a ser coberta e não a metragem de tecido utilizada, para cálculos da cotação utilizar altura média de 1,80m). Instaladas</t>
  </si>
  <si>
    <t>12337-4-007</t>
  </si>
  <si>
    <t xml:space="preserve">Persiana em rolo. Acionamento manual, com opção de montagem bilateral.; tipo tela solar, produzida em fibra de vidro e PVC antichama; atóxica; translúcida; fator de abertura de 5%; espessura mínima 0,5mm; largura máxima 2,0m; bloqueio mínimo de 90% de raios UV; lavável; com estabilidade dimensional (não estica ou deforma com as variações de temperatura). Com tubo enrolador e perfil inferior em alumínio; acionamento por corrente tipo standard com cordão de poliéster; enrolamento padrão (tecido recolhido por trás do tubo enrolador); cores preferenciais branca ou bege/off-white, ou cinza claro. O produto deverá ser instalado pelo fornecedor, sendo admitidos vãos (frestas) de até 4cm entre cortinas instaladas lado a lado. Garantia mínima 1 ano da cortina, sobre defeitos de fabricação ou vicio oculto. </t>
  </si>
  <si>
    <t>12254-8-005</t>
  </si>
  <si>
    <t>Cortina em tecido poliéster corta luz/blackout, ilhós, com 01 varão, instalada, em dimensões aproximadas em 2m(L) x 1,60m (A). Instalação contratada por metro quadrado com mão-de-obra. O valor da confecção compreende o valor global do metro quadrado, incluindo mão de obra de instalação e os acessórios/peças necessários.</t>
  </si>
  <si>
    <t>12337-4-012</t>
  </si>
  <si>
    <t>Cortina ROLO BlackOut, tecido vinílico, pode ser enrolada ou desenrolada num tubo superior e desta forma pode ser recolhida totalmente. Dimensões aproximadas em 2m (L) x 1,60m (A). Instalação contratada por metro quadrado. O valor da confecção compreende o valor global do metro quadrado, incluindo mão de obra de instalação e os acessórios necessários.</t>
  </si>
  <si>
    <t>12337-4-003</t>
  </si>
  <si>
    <t>339030.16</t>
  </si>
  <si>
    <t xml:space="preserve">Toldo em chapa de policarbonato, curvo, para fixar em parede, cor cristal, em dimensões aproximadas de 70 cm x 120 cm, com no mínimo 4mm de espessura. Material de fixação em alumínio e plástico de engenharia. Composto por suportes e o toldo. Entrega em Florianópolis/SC, não necessita instalação. </t>
  </si>
  <si>
    <t>Prazo de Pagamento: 30 dias</t>
  </si>
  <si>
    <t>CONTROLE DO GESTOR</t>
  </si>
  <si>
    <t xml:space="preserve">Valor Total da Ata </t>
  </si>
  <si>
    <t>Valor cedido para carona</t>
  </si>
  <si>
    <t>% cedido para carona</t>
  </si>
  <si>
    <t>QUANTIDADE DISPONÍVEL PARA ADITIVAR</t>
  </si>
  <si>
    <t>Quantidade Aditivada Própria</t>
  </si>
  <si>
    <t>Quantidade Aditivos Recebidos</t>
  </si>
  <si>
    <t>Quantidade Aditivos Cedidos</t>
  </si>
  <si>
    <t>Qtde Utilizada Ata</t>
  </si>
  <si>
    <t>Quantidade disponível para aditivar</t>
  </si>
  <si>
    <t>Qtde Aditivada</t>
  </si>
  <si>
    <t>Valor Total Aditivado</t>
  </si>
  <si>
    <t>Centro</t>
  </si>
  <si>
    <t>Total Registrado</t>
  </si>
  <si>
    <t>Total Gasto da Ata</t>
  </si>
  <si>
    <t>% Gasto da Ata</t>
  </si>
  <si>
    <t>Total Aditivado</t>
  </si>
  <si>
    <t>% Aditivado</t>
  </si>
  <si>
    <t>% Gasto com Aditivos</t>
  </si>
  <si>
    <t>Total Registado + Aditivo</t>
  </si>
  <si>
    <t>CESFI</t>
  </si>
  <si>
    <t>ESAG</t>
  </si>
  <si>
    <t>CEART</t>
  </si>
  <si>
    <t>FAED</t>
  </si>
  <si>
    <t>CEAD</t>
  </si>
  <si>
    <t>CEFID</t>
  </si>
  <si>
    <t>CERES</t>
  </si>
  <si>
    <t>TOTAL</t>
  </si>
  <si>
    <t>Total Cedência Recebida</t>
  </si>
  <si>
    <t xml:space="preserve"> AF/OS nº  xxxx/2026 (Quantidade)</t>
  </si>
  <si>
    <t xml:space="preserve">Prazo de Entrega: 10 dias </t>
  </si>
  <si>
    <t>Cortina com tecido Corta Luz/ Blackout liso, composição 100% poliéster lavável. Sistema “trilho suíço branco uma via”, ou superior. Cor a ser definida, com possibilidade de troca de cor, em comum acordo das partes – desde que não altere o valor do metro proposto. Dimensões aproximadas em 2m (L) x 1,60m (A). Instalação contratada por metro quadrado. O valor da confecção compreende o valor global do metro quadrado, incluindo mão de obra de instalação e os acessórios necessários (tecidos, trilhos necessários, fixadores, deslizantes, terminal, entre outros).</t>
  </si>
  <si>
    <t>Piso laminado vinílico, placas decorativas com estampagem digital de madeira com capa de uso de 0,5mm (modelo a definir); placas de aproximadamente 228x1830mm; espessura de 3mm a 5mm; resistente a abrasão e químicos classe T; resistente a uso interno e a cadeiras com rodízio; alta durabilidade; certificado da norma brasileira NBR 8660-classe2A; garantia mínima de 15 anos; com acessórios e serviço de instalação; regularização de contrapiso e acabamento inclusos; densidade ótica de fumaça (toxidade em caso de incêndio) menor que 450dm (norma ASTME 662); absorção de som ao impacto norma ASTME 989-06 = 10 decibéis; identação residual igual ou menor a 0,1mm; estabilidade dimensional EN 434 igual ou menor que 0,13mm. INSTALADO. cor a escolher</t>
  </si>
  <si>
    <t>Rodapé De Poliestireno 10cm De Altura Liso, instalado cor a escolher</t>
  </si>
  <si>
    <t xml:space="preserve">Kit de porta de madeira para pintura, semi-oca (leve ou média), padrão popular, 90x210cm, espessura de 3,5cm, itens inclusos: dobradiças, montagem e instalação do batente, fechadura com execução do furo - fornecimento e instalação </t>
  </si>
  <si>
    <t>Porta em alumínio de abrir tipo veneziana com guarnição, fixação com parafusos fornecimento e instalação.</t>
  </si>
  <si>
    <t>Janela em alumínio, cor N/P/B, tipo moldura-vidro, de correr, exclusive vidro. Instalado</t>
  </si>
  <si>
    <t>Janela em alumínio, cor N/P/B, tipo moldura-vidro, max-ar, exclusive vidro. Instalado</t>
  </si>
  <si>
    <t>Linóleo para uso no solo de apresentações artísticas. Espessura mínima de 1mm e largura mínima de 1,40m</t>
  </si>
  <si>
    <t xml:space="preserve">Fita   para   aplicação   de   Linóleo,   PVC aderência    e    resistência,    não    deixa resíduo  de  cola  na superfície. 50mm largura X 30 Mt. </t>
  </si>
  <si>
    <t>Divisória acústica com paredes de gesso acartonado, drywall, em estrutura metálica e revestida internamente com fibra de lã de rocha para isolamento acústico, com rodapé e rodateto em perfil de alumínio revestido nas faces com vedante de espuma de PVC autocolante. Faces duplas de chapas ST de 12,5mm, estrutura dupla e montantes a cada 60cm.  Espessura total da parede ente 100mm e 180mm (conforme necessidade). Remover a anterior e instalar a nova. Incluir todos os acessórios necessários a sua instalação e pintura. Marca de referência: Placocenter. Instalada.</t>
  </si>
  <si>
    <t>Divisória acústica com paredes de gesso acartonado, drywall, em estrutura metálica e revestida internamente com fibra de lã de rocha para isolamento acústico, com rodapé e rodateto em perfil de alumínio revestido nas faces com vedante de espuma de PVC autocolante. Faces duplas de chapas ST de 12,5mm, estrutura dupla e montantes a cada 60cm.  Espessura total da parede ente 100mm e 180mm (conforme necessidade). Com vidros duplos de 6mm, temperados, com estrutura periférica em alumínio que permita a montagem de persianas em seu interior. Os vidros deverão ser apoiados em batentes de PVC para evitar vibrações. Incluir todos os acessórios necessários a sua instalação e pintura. Marca de referência: Placocenter. Instalada.</t>
  </si>
  <si>
    <t>Porta acústica em madeira 0,90 x 2,10, espessura 80mm com visor em vidro duplo  de 25 x25 cm. Para parede drywall, instalada.</t>
  </si>
  <si>
    <t>Porta de madeira angelim tipo pedra, semi-oca, lisa, para ser instalada em divisória acústica drywall e alvenaria. Porta com revestimento interno em lã de rocha. Tamanho 90cm X 2,10m, espessura da porta de no mínimo 3,5cm. Inclui forra, maçaneta, duas chaves e todos os acessórios necessários para a sua instalação. Cor natural, pronta para pintura. Instalada.</t>
  </si>
  <si>
    <t>Forro modular de fibra mineral AMF micro perfurado, medindo 625x625x15mm, com borda tegolar (rebaixada), instalado em estrutura com perfis de aço galvanizado em "T" invertido, pintado com tinta epóxi na cor branca ou cinza, com pendurais de arame galvanizado BWG 18. Remover o forro anterior e instalar o novo. Inclui todos os acessórios necessários para a sua instalação. Modelo de referência: Forrovid Boreal Isover. Instalado.</t>
  </si>
  <si>
    <t>Remoção de forro, com destinação final dos resíduos.</t>
  </si>
  <si>
    <t>Divisória de vidro 10mm, junta seca.</t>
  </si>
  <si>
    <t>Porta de vidro temperado incolor com espessura de 10mm, completa. porta pivotante. deverá ser entregue devidamente instalada, incluindo acessórios necessários: dobradiças, fechadura, cantoneira, maçaneta, ferragem superior e inferior, parafusos.</t>
  </si>
  <si>
    <t>Porta de vidro temperado incolor com espessura de 10mm, completa, com uma ou duas folhas de correr. deverá ser entregue devidamente instalada, incluindo acessórios necessários: roldana, trilho superior e inferior, fechadura, capa, limitador, batente central e perfil central em alumínio, parafusos.</t>
  </si>
  <si>
    <t>Mola hidráulica de piso para porta de vidro temperado. Instalada.</t>
  </si>
  <si>
    <t>Mola hidraulica aérea para porta de vidro, instalada.</t>
  </si>
  <si>
    <t xml:space="preserve">Porta para parede DRYWALL 0,80x2,10 - COR A DEFINIR - INSTALADO </t>
  </si>
  <si>
    <t xml:space="preserve">Chapa de Policarbonato Alveolar. Cor: Fumê - Espessura: 6 mm - Largura: 1050 mm - Comprimento: 6000 mm  </t>
  </si>
  <si>
    <t>Pintura para interiores, sobre paredes, com lixamento, aplicação de 01 demão de líquido selador acrílico, 02 demãos de massa acrílica e 02 demãos de tinta acrílica convencional - Rev 01</t>
  </si>
  <si>
    <t>Fornecimento e instalação de placas de forro de fibra mineral, espessura de 15 mm, nas modulações 600x1200 mm e 600x600 mm, ref. hunter douglas, armstrong ou equivalente técnico</t>
  </si>
  <si>
    <t>Divisórias Piso-teto com 85mm de espessura sendo composta por painéis VIDRO ÚNICO. Vidros laminado de segurança 6mm cada face (3mm+PVB+3mm). Estrutura em alumínio PERFIL ANODIZADO COM PINTURA EPOXI GRAFITE. Guarnições de borracha para melhor atenuação acústica nas portas, painéis de vidros e perfis estrututais. Espaço interno de 50mm para instalação de cabeamentos. Painéis de saque frontal. Porta de giro, folha única, VIDRO DUPLO, com montantes em alumínio. Fechaduras e dobradiças em aço inox escovado. Instalado.</t>
  </si>
  <si>
    <t>Divisórias Piso-teto com 85mm de espessura sendo composta por painéis VIDRO DUPLO. Vidros laminado de segurança 6mm cada face (3mm+PVB+3mm). Estrutura em alumínio PERFIL ANODIZADO COM PINTURA EPOXI GRAFITE. Guarnições de borracha para melhor atenuação acústica nas portas, painéis de vidros e perfis estrututais. Espaço interno de 50mm para instalação de cabeamentos. Painéis de saque frontal. Porta de giro, folha única, VIDRO DUPLO, com montantes em alumínio. Fechaduras e dobradiças em aço inox escovado. Instalado</t>
  </si>
  <si>
    <t>Cebrace</t>
  </si>
  <si>
    <t xml:space="preserve">Eucatex </t>
  </si>
  <si>
    <t>Própria</t>
  </si>
  <si>
    <t>Franper</t>
  </si>
  <si>
    <t>Eucaflor</t>
  </si>
  <si>
    <t>LINÓLEO ECOLÓGICO </t>
  </si>
  <si>
    <t>Zenóbio</t>
  </si>
  <si>
    <t>Knaulf</t>
  </si>
  <si>
    <t>JB</t>
  </si>
  <si>
    <t>03027-9-065</t>
  </si>
  <si>
    <t>03960-8-012</t>
  </si>
  <si>
    <t>07626-0-001</t>
  </si>
  <si>
    <t>peça</t>
  </si>
  <si>
    <t>50056-0-015</t>
  </si>
  <si>
    <t>50056-0-016</t>
  </si>
  <si>
    <t>04-36</t>
  </si>
  <si>
    <t>50240-0-001</t>
  </si>
  <si>
    <t xml:space="preserve">por serviço </t>
  </si>
  <si>
    <t>12254-8-009</t>
  </si>
  <si>
    <t>12254-8-004</t>
  </si>
  <si>
    <t>48-05</t>
  </si>
  <si>
    <t>3184-4-011</t>
  </si>
  <si>
    <t>45-04</t>
  </si>
  <si>
    <t>50422-3-390</t>
  </si>
  <si>
    <t>02-48</t>
  </si>
  <si>
    <t>50073-0-006</t>
  </si>
  <si>
    <t xml:space="preserve">unidade </t>
  </si>
  <si>
    <t>10684-4-003 </t>
  </si>
  <si>
    <t>00320-4-025</t>
  </si>
  <si>
    <t xml:space="preserve">03336-7-061	</t>
  </si>
  <si>
    <t>metro linear</t>
  </si>
  <si>
    <t>45-02</t>
  </si>
  <si>
    <t>03746-0-004</t>
  </si>
  <si>
    <t>03960-8-047</t>
  </si>
  <si>
    <t>00319-0-024</t>
  </si>
  <si>
    <t>03541-6-008</t>
  </si>
  <si>
    <t>metro</t>
  </si>
  <si>
    <t>44-36</t>
  </si>
  <si>
    <t>50163-0-011</t>
  </si>
  <si>
    <t>03027-9-067 </t>
  </si>
  <si>
    <t>2803-7-020</t>
  </si>
  <si>
    <t>02803-7-017 </t>
  </si>
  <si>
    <t>02804-5-006</t>
  </si>
  <si>
    <t>3960-8-060</t>
  </si>
  <si>
    <t>12093-6-021</t>
  </si>
  <si>
    <t>52-02</t>
  </si>
  <si>
    <t>00475-8-004</t>
  </si>
  <si>
    <t>50164-0-010</t>
  </si>
  <si>
    <t>unidade</t>
  </si>
  <si>
    <t>45-01</t>
  </si>
  <si>
    <t>50422-3-389</t>
  </si>
  <si>
    <t>50422-3-180</t>
  </si>
  <si>
    <t>50422-3-181</t>
  </si>
  <si>
    <t>449051.95</t>
  </si>
  <si>
    <t>449052.42</t>
  </si>
  <si>
    <t>339036.21</t>
  </si>
  <si>
    <t>339030.33</t>
  </si>
  <si>
    <t>33.90.30.24</t>
  </si>
  <si>
    <r>
      <rPr>
        <b/>
        <sz val="12"/>
        <rFont val="Arial"/>
        <family val="2"/>
      </rPr>
      <t>PE 0637/2026 SRP</t>
    </r>
    <r>
      <rPr>
        <sz val="12"/>
        <rFont val="Arial"/>
        <family val="2"/>
      </rPr>
      <t xml:space="preserve"> - (SGPE DE ORIGEM: 41139.2025)</t>
    </r>
  </si>
  <si>
    <r>
      <rPr>
        <b/>
        <sz val="12"/>
        <rFont val="Arial"/>
        <family val="2"/>
      </rPr>
      <t xml:space="preserve">OBJETO: </t>
    </r>
    <r>
      <rPr>
        <sz val="12"/>
        <rFont val="Arial"/>
        <family val="2"/>
      </rPr>
      <t>Aquisição de Divisórias, Vidros, Cortinas e Similares para o CAMPUS I, CERES, CESFI, CEAVI da Universidade do Estado de Santa Catarina (UDESC)</t>
    </r>
  </si>
  <si>
    <r>
      <t xml:space="preserve">VIGÊNCIA DA ATA: 28/04/2026 a </t>
    </r>
    <r>
      <rPr>
        <b/>
        <sz val="12"/>
        <rFont val="Arial"/>
        <family val="2"/>
      </rPr>
      <t>28/04/2027</t>
    </r>
  </si>
  <si>
    <r>
      <t xml:space="preserve">CENTRO PARTICIPANTE: </t>
    </r>
    <r>
      <rPr>
        <b/>
        <sz val="12"/>
        <rFont val="Arial"/>
        <family val="2"/>
      </rPr>
      <t>REITORIA-SEMS</t>
    </r>
  </si>
  <si>
    <r>
      <t xml:space="preserve">Espelho cristal 4mm. </t>
    </r>
    <r>
      <rPr>
        <b/>
        <sz val="12"/>
        <rFont val="Arial"/>
        <family val="2"/>
      </rPr>
      <t xml:space="preserve">Instalado. </t>
    </r>
    <r>
      <rPr>
        <sz val="12"/>
        <rFont val="Arial"/>
        <family val="2"/>
      </rPr>
      <t>Com moldura em alumínio e compensado 6mm plastificado colado. Considerar retirada do vidro existente se houver.</t>
    </r>
  </si>
  <si>
    <r>
      <t>Vidro mini-boreal incolor, 3mm.</t>
    </r>
    <r>
      <rPr>
        <b/>
        <sz val="12"/>
        <rFont val="Arial"/>
        <family val="2"/>
      </rPr>
      <t xml:space="preserve"> Instalado</t>
    </r>
    <r>
      <rPr>
        <sz val="12"/>
        <color indexed="8"/>
        <rFont val="Arial"/>
        <family val="2"/>
      </rPr>
      <t>.</t>
    </r>
  </si>
  <si>
    <r>
      <t>Fornecimento e</t>
    </r>
    <r>
      <rPr>
        <b/>
        <sz val="12"/>
        <rFont val="Arial"/>
        <family val="2"/>
      </rPr>
      <t xml:space="preserve"> instalação</t>
    </r>
    <r>
      <rPr>
        <sz val="12"/>
        <color indexed="8"/>
        <rFont val="Arial"/>
        <family val="2"/>
      </rPr>
      <t xml:space="preserve"> de vidro liso 3mm, incolor, incluindo massa/filete de espuma em ambas as faces, acabamento e retirada do vidro e massa anterior se houver.</t>
    </r>
  </si>
  <si>
    <r>
      <t>Fornecimento e i</t>
    </r>
    <r>
      <rPr>
        <b/>
        <sz val="12"/>
        <rFont val="Arial"/>
        <family val="2"/>
      </rPr>
      <t xml:space="preserve">nstalação </t>
    </r>
    <r>
      <rPr>
        <sz val="12"/>
        <color indexed="8"/>
        <rFont val="Arial"/>
        <family val="2"/>
      </rPr>
      <t>de vidro liso 4mm, incolor, incluindo massa/filete de espuma em ambas as faces, acabamento e retirada do vidro e massa anterior se houver.</t>
    </r>
  </si>
  <si>
    <r>
      <t xml:space="preserve">Fornecimento e </t>
    </r>
    <r>
      <rPr>
        <b/>
        <sz val="12"/>
        <rFont val="Arial"/>
        <family val="2"/>
      </rPr>
      <t>instalaçã</t>
    </r>
    <r>
      <rPr>
        <sz val="12"/>
        <color indexed="8"/>
        <rFont val="Arial"/>
        <family val="2"/>
      </rPr>
      <t>o de vidro liso 5mm, incolor, incluindo massa/filete de espuma em ambas as faces, acabamento e retirada do vidro e massa anterior se houver.</t>
    </r>
  </si>
  <si>
    <r>
      <t xml:space="preserve">Fornecimento de divisórias em painéis com espessura de 35mm, com miolo em colméia em kraft de alta gramatura e estrutura em aço galvanizado com pintura em epóxi-poliester pó. Colocação programada e cor do painel a escolher. </t>
    </r>
    <r>
      <rPr>
        <b/>
        <sz val="12"/>
        <color indexed="8"/>
        <rFont val="Arial"/>
        <family val="2"/>
      </rPr>
      <t>Instalada.</t>
    </r>
  </si>
  <si>
    <r>
      <t>Fornecimento de divisórias em painéis com espessura de 35mm, com miolo em colméia em kraft de alta gramatura e estrutura em aço galvanizado com pintura em epóxi-poliester pó. Estrutura com Módulo de vidro de espessura mínima de 4mm (vidro incluido na cotação). Painel de divisórias e bandeira em vidro com altura a ser definido na AF, fazendo a estrutura ficar com "painel, vidro e painel" ou "painel e vidro". Colocação programada e cor a escolher.</t>
    </r>
    <r>
      <rPr>
        <b/>
        <sz val="12"/>
        <color indexed="8"/>
        <rFont val="Arial"/>
        <family val="2"/>
      </rPr>
      <t xml:space="preserve"> Instalado.</t>
    </r>
  </si>
  <si>
    <r>
      <t>Porta de abrir eixo vertical, 90X210cm em painéis divisórias, cor a definir. Com miolo em colméia e estrutura em aço com pintura em epóxi na cor preta, bege ou branca, completa (com maçaneta tipo alavanca, chave e dobradiças)</t>
    </r>
    <r>
      <rPr>
        <b/>
        <sz val="12"/>
        <rFont val="Arial"/>
        <family val="2"/>
      </rPr>
      <t>.</t>
    </r>
    <r>
      <rPr>
        <sz val="12"/>
        <rFont val="Arial"/>
        <family val="2"/>
      </rPr>
      <t xml:space="preserve"> Compatíveis com as divisórias existentes. </t>
    </r>
    <r>
      <rPr>
        <b/>
        <sz val="12"/>
        <rFont val="Arial"/>
        <family val="2"/>
      </rPr>
      <t>Instalada.</t>
    </r>
  </si>
  <si>
    <r>
      <t xml:space="preserve">Porta para divisórias em painéis de espessura 35mm, com miolo tipo colméia em kraft de alta gramatura, estrutura em aço galvanizado, com pintura epóxi-poliester pó. Colocação programada e cor a definir. Medidas da porta: 0,80x2,10m. </t>
    </r>
    <r>
      <rPr>
        <b/>
        <sz val="12"/>
        <rFont val="Arial"/>
        <family val="2"/>
      </rPr>
      <t>Instalada.</t>
    </r>
  </si>
  <si>
    <r>
      <t xml:space="preserve">Película profissional refletiva para redução de temperatura e de incidência dos raios UV. </t>
    </r>
    <r>
      <rPr>
        <b/>
        <sz val="12"/>
        <rFont val="Arial"/>
        <family val="2"/>
      </rPr>
      <t>Instalada.</t>
    </r>
  </si>
  <si>
    <r>
      <t xml:space="preserve">Persiana vertical em tecido resinado RAMI natural com blackout em faixas de no mínimo 9cm, guias para abrir e fechar e mudança de posição (controle de entrada de luz) cor a definir, </t>
    </r>
    <r>
      <rPr>
        <b/>
        <sz val="12"/>
        <rFont val="Arial"/>
        <family val="2"/>
      </rPr>
      <t>instalada</t>
    </r>
    <r>
      <rPr>
        <sz val="12"/>
        <rFont val="Arial"/>
        <family val="2"/>
      </rPr>
      <t xml:space="preserve">. (para cálculos da cotação utilizar altura média de 1,60m). </t>
    </r>
  </si>
  <si>
    <r>
      <t>Persiana vertical em tecido resinado RAMI natural - em faixas de no mín. 9 cm, guias para abrir e fechar e mudança de posição (controle a entrada de luz). Cor a definir. I</t>
    </r>
    <r>
      <rPr>
        <b/>
        <sz val="12"/>
        <rFont val="Arial"/>
        <family val="2"/>
      </rPr>
      <t>nstalada</t>
    </r>
    <r>
      <rPr>
        <sz val="12"/>
        <rFont val="Arial"/>
        <family val="2"/>
      </rPr>
      <t xml:space="preserve">. (para cálculos da cotação utilizar altura média de 1,60m). </t>
    </r>
  </si>
  <si>
    <r>
      <t xml:space="preserve">Persiana horizontal de alumínio com lâminas de 50mm, não-perfurada, que permita ser utilizada por meio de um cordão e haste. Completa, inclui todos os acessórios necessários para a sua instalação e funcionamento. Modelo de referência: Haste e Cordão/Luxaflex. </t>
    </r>
    <r>
      <rPr>
        <b/>
        <sz val="12"/>
        <rFont val="Arial"/>
        <family val="2"/>
      </rPr>
      <t>instalada.</t>
    </r>
  </si>
  <si>
    <r>
      <t xml:space="preserve">Persiana horizontal de alumínio com lâminas de 50mm, modelo blackout, sem furos, que permita ser utilizada por meio de um cordão e haste. Completa, inclui todos os acessórios necessários para a sua instalação e funcionamento. Modelo de referência: Haste e Cordão/Luxaflex. </t>
    </r>
    <r>
      <rPr>
        <b/>
        <sz val="12"/>
        <rFont val="Arial"/>
        <family val="2"/>
      </rPr>
      <t>instalada.</t>
    </r>
  </si>
  <si>
    <r>
      <t>Parede Drywall 120</t>
    </r>
    <r>
      <rPr>
        <u/>
        <sz val="12"/>
        <rFont val="Arial"/>
        <family val="2"/>
      </rPr>
      <t>/90/600 -1ST</t>
    </r>
    <r>
      <rPr>
        <sz val="12"/>
        <rFont val="Arial"/>
        <family val="2"/>
      </rPr>
      <t xml:space="preserve">12,5/1ST12,5: Com 120mm de espessura é composta 1 placa ST12,5mm de cada lado, parafusadas em perfilados aço zincadas 90mm espaçados – acabamento com fita e massa - INSTALADO </t>
    </r>
  </si>
  <si>
    <t>[EMPRESA]</t>
  </si>
  <si>
    <t>...../...../2026</t>
  </si>
  <si>
    <t>...../...../2027</t>
  </si>
  <si>
    <t>...../...../2028</t>
  </si>
  <si>
    <t>...../...../2029</t>
  </si>
  <si>
    <t>...../...../2030</t>
  </si>
  <si>
    <t>...../...../2031</t>
  </si>
  <si>
    <t>...../...../2032</t>
  </si>
  <si>
    <t>...../...../2033</t>
  </si>
  <si>
    <t>...../...../2034</t>
  </si>
  <si>
    <t>...../...../2035</t>
  </si>
  <si>
    <t>...../...../2036</t>
  </si>
  <si>
    <t>...../...../2037</t>
  </si>
  <si>
    <t>...../...../2038</t>
  </si>
  <si>
    <t>...../...../2039</t>
  </si>
  <si>
    <t>...../...../2040</t>
  </si>
  <si>
    <t>...../...../2041</t>
  </si>
  <si>
    <t>...../...../2042</t>
  </si>
  <si>
    <t>...../...../2043</t>
  </si>
  <si>
    <t>Quantidade Recebida/ Cedida</t>
  </si>
  <si>
    <t xml:space="preserve">Quantidade UTILIZADA da Ata </t>
  </si>
  <si>
    <t>Quantidade UTILIZADA TOTAL</t>
  </si>
  <si>
    <r>
      <t xml:space="preserve">CENTRO PARTICIPANTE: </t>
    </r>
    <r>
      <rPr>
        <b/>
        <sz val="12"/>
        <rFont val="Arial"/>
        <family val="2"/>
      </rPr>
      <t>REITORIA-MUSEU</t>
    </r>
  </si>
  <si>
    <r>
      <t xml:space="preserve">CENTRO PARTICIPANTE: </t>
    </r>
    <r>
      <rPr>
        <b/>
        <sz val="12"/>
        <rFont val="Arial"/>
        <family val="2"/>
      </rPr>
      <t>REITORIA-BU</t>
    </r>
  </si>
  <si>
    <r>
      <t xml:space="preserve">CENTRO PARTICIPANTE: </t>
    </r>
    <r>
      <rPr>
        <b/>
        <sz val="12"/>
        <rFont val="Arial"/>
        <family val="2"/>
      </rPr>
      <t>FAED</t>
    </r>
  </si>
  <si>
    <r>
      <t xml:space="preserve">CENTRO PARTICIPANTE: </t>
    </r>
    <r>
      <rPr>
        <b/>
        <sz val="12"/>
        <rFont val="Arial"/>
        <family val="2"/>
      </rPr>
      <t>CEAD</t>
    </r>
  </si>
  <si>
    <r>
      <t xml:space="preserve">CENTRO PARTICIPANTE: </t>
    </r>
    <r>
      <rPr>
        <b/>
        <sz val="12"/>
        <rFont val="Arial"/>
        <family val="2"/>
      </rPr>
      <t>CEART</t>
    </r>
  </si>
  <si>
    <r>
      <t xml:space="preserve">CENTRO PARTICIPANTE: </t>
    </r>
    <r>
      <rPr>
        <b/>
        <sz val="12"/>
        <rFont val="Arial"/>
        <family val="2"/>
      </rPr>
      <t>CEFID</t>
    </r>
  </si>
  <si>
    <r>
      <t xml:space="preserve">CENTRO PARTICIPANTE: </t>
    </r>
    <r>
      <rPr>
        <b/>
        <sz val="12"/>
        <rFont val="Arial"/>
        <family val="2"/>
      </rPr>
      <t>ESAG</t>
    </r>
  </si>
  <si>
    <r>
      <t xml:space="preserve">CENTRO PARTICIPANTE: </t>
    </r>
    <r>
      <rPr>
        <b/>
        <sz val="12"/>
        <rFont val="Arial"/>
        <family val="2"/>
      </rPr>
      <t>CERES</t>
    </r>
  </si>
  <si>
    <r>
      <t xml:space="preserve">CENTRO PARTICIPANTE: </t>
    </r>
    <r>
      <rPr>
        <b/>
        <sz val="12"/>
        <rFont val="Arial"/>
        <family val="2"/>
      </rPr>
      <t>CEAVI</t>
    </r>
  </si>
  <si>
    <r>
      <t xml:space="preserve">CENTRO PARTICIPANTE: </t>
    </r>
    <r>
      <rPr>
        <b/>
        <sz val="12"/>
        <rFont val="Arial"/>
        <family val="2"/>
      </rPr>
      <t>CESFI</t>
    </r>
  </si>
  <si>
    <t>PE 0637/2026 SRP - (SGPE DE ORIGEM: 41139.2025)</t>
  </si>
  <si>
    <t>OBJETO: Aquisição de Divisórias, Vidros, Cortinas e Similares para o CAMPUS I, CERES, CESFI, CEAVI da Universidade do Estado de Santa Catarina (UDESC)</t>
  </si>
  <si>
    <t>REITORIA_SEMS</t>
  </si>
  <si>
    <t>GABRIEL FAGUNDES ZAMPIRON LTDA, CNPJ: 25.136.411/0001-30</t>
  </si>
  <si>
    <t>DELDUQUE COMERCIO E SERVIÇOS LTDA ME, CNPJ: 07.082.650/0001-72</t>
  </si>
  <si>
    <t>GEVAERD SERVICOS LTDA, CNPJ: 50.030.566/0001-34</t>
  </si>
  <si>
    <r>
      <t>LOFTY FLEX PERSIANAS / (</t>
    </r>
    <r>
      <rPr>
        <sz val="12"/>
        <color theme="1"/>
        <rFont val="Arial"/>
        <family val="2"/>
      </rPr>
      <t xml:space="preserve">M. GIROLDO DECORA LTDA) </t>
    </r>
    <r>
      <rPr>
        <b/>
        <sz val="12"/>
        <color theme="1"/>
        <rFont val="Arial"/>
        <family val="2"/>
      </rPr>
      <t>- ME, CNPJ: 18.900.026/0001-51</t>
    </r>
  </si>
  <si>
    <t>BELA CASA CORTINAS LTDA, CNPJ: 10.140.785/0001-51</t>
  </si>
  <si>
    <t>TOK DE GLAMOUR COSMÉTICOS LTDA, CNPJ: 23.318.560/0001-94</t>
  </si>
  <si>
    <t>ESTRUTURAL OBRAS E SERVICOS LTDA, CNPJ: 64.170.650/0001-68</t>
  </si>
  <si>
    <t>ELFORT IMPORTAÇÃO E DISTRIBUICAO DE PRODUTOS LTDA EPP, CNPJ: 09.213.849/0001-18</t>
  </si>
  <si>
    <t>SLOW COFFEE BRASIL E PFD LTDA,  CNPJ: 08.639.849/0001-11</t>
  </si>
  <si>
    <t>TROPICAL MOVEIS E FERRAGENS LTDA, CNPJ: 40.898.065/0001-10</t>
  </si>
  <si>
    <t>GBS VIDRAÇARIA E INSTALAÇÕES LTDA, CNPJ: 27.035.730/0001-84</t>
  </si>
  <si>
    <t>Qtde Utilizada total</t>
  </si>
  <si>
    <t>REITORIA_BU</t>
  </si>
  <si>
    <t>RETORIA_MUSEU</t>
  </si>
  <si>
    <t xml:space="preserve">CEAVI </t>
  </si>
  <si>
    <t>Atualizado em 29/04/2026</t>
  </si>
  <si>
    <t>Total Gasto incluindo Aditivo</t>
  </si>
  <si>
    <r>
      <t xml:space="preserve">VIGÊNCIA DA ATA: 28/04/2026 a </t>
    </r>
    <r>
      <rPr>
        <b/>
        <sz val="14"/>
        <rFont val="Calibri"/>
        <family val="2"/>
        <scheme val="minor"/>
      </rPr>
      <t>28/04/2027</t>
    </r>
  </si>
  <si>
    <r>
      <t xml:space="preserve"> </t>
    </r>
    <r>
      <rPr>
        <u/>
        <sz val="14"/>
        <rFont val="Calibri"/>
        <family val="2"/>
        <scheme val="minor"/>
      </rPr>
      <t>Quantidade cedida</t>
    </r>
    <r>
      <rPr>
        <sz val="14"/>
        <rFont val="Calibri"/>
        <family val="2"/>
        <scheme val="minor"/>
      </rPr>
      <t xml:space="preserve"> </t>
    </r>
    <r>
      <rPr>
        <b/>
        <sz val="14"/>
        <rFont val="Calibri"/>
        <family val="2"/>
        <scheme val="minor"/>
      </rPr>
      <t>por Solicitação</t>
    </r>
  </si>
  <si>
    <t>ÓRGÃO C</t>
  </si>
  <si>
    <t>ÓRGÃO D</t>
  </si>
  <si>
    <t>PREÇOS</t>
  </si>
  <si>
    <t>INSERIR ÓRGÃO</t>
  </si>
  <si>
    <t xml:space="preserve">Unidade </t>
  </si>
  <si>
    <t xml:space="preserve">Passível de Carona </t>
  </si>
  <si>
    <t xml:space="preserve">Quantidade utilizada Carona </t>
  </si>
  <si>
    <t xml:space="preserve">Saldo RESTANTE para CARONA </t>
  </si>
  <si>
    <t>Quantidade Aditivada</t>
  </si>
  <si>
    <t xml:space="preserve">Quantidade TOTAL Carona </t>
  </si>
  <si>
    <t xml:space="preserve">Valor Unitário </t>
  </si>
  <si>
    <t xml:space="preserve">Total Registrado </t>
  </si>
  <si>
    <t>SGPe (ÓRGÃO) XXX/2025 - [Ofício XX/2025]</t>
  </si>
  <si>
    <t>Marca/modelo</t>
  </si>
  <si>
    <t>LOFTY FLEX PERSIANAS / (M. GIROLDO DECORA LTDA) - ME, CNPJ: 18.900.026/0001-51</t>
  </si>
  <si>
    <t xml:space="preserve"> AF/OS nº  754/2026 (Quantidade)</t>
  </si>
  <si>
    <t>BELA CASA</t>
  </si>
  <si>
    <t xml:space="preserve"> AF nº  769/2026 (Quantidade)</t>
  </si>
  <si>
    <t>DELDUQUE</t>
  </si>
  <si>
    <t>GABRIEL</t>
  </si>
  <si>
    <r>
      <t xml:space="preserve">339030.16 </t>
    </r>
    <r>
      <rPr>
        <sz val="12"/>
        <color rgb="FF0000FF"/>
        <rFont val="Arial"/>
        <family val="2"/>
      </rPr>
      <t>339039.16</t>
    </r>
    <r>
      <rPr>
        <sz val="12"/>
        <color rgb="FF0066FF"/>
        <rFont val="Arial"/>
        <family val="2"/>
      </rPr>
      <t xml:space="preserve"> </t>
    </r>
    <r>
      <rPr>
        <sz val="12"/>
        <rFont val="Arial"/>
        <family val="2"/>
      </rPr>
      <t xml:space="preserve">ou [MEI] 339039.07 </t>
    </r>
  </si>
  <si>
    <r>
      <rPr>
        <strike/>
        <sz val="12"/>
        <color rgb="FFFF0000"/>
        <rFont val="Arial"/>
        <family val="2"/>
      </rPr>
      <t>unidade</t>
    </r>
    <r>
      <rPr>
        <sz val="12"/>
        <rFont val="Arial"/>
        <family val="2"/>
      </rPr>
      <t xml:space="preserve"> </t>
    </r>
    <r>
      <rPr>
        <sz val="12"/>
        <color rgb="FF0000FF"/>
        <rFont val="Arial"/>
        <family val="2"/>
      </rPr>
      <t>serviço</t>
    </r>
  </si>
  <si>
    <t>OS nº 891/2026 (Quantidade)</t>
  </si>
  <si>
    <t>OS nº 892/2026 (Quantidade)</t>
  </si>
  <si>
    <t>SSP</t>
  </si>
  <si>
    <t>PCI</t>
  </si>
  <si>
    <t>SGPe SSP 20291/2026 - [Ofício 16/2026]</t>
  </si>
  <si>
    <t>SGPe PCI 6751/2026 - [Ofício 19/2026]</t>
  </si>
  <si>
    <t>AF nº  1003/2026 (Quantidade)</t>
  </si>
  <si>
    <t>Porta de abrir eixo vertical, 90X210cm em painéis divisórias, cor a definir. Com miolo em colméia e estrutura em aço com pintura em epóxi na cor preta, bege ou branca, completa (com maçaneta tipo alavanca, chave e dobradiças). Compatíveis com as divisórias existentes. Instalada.</t>
  </si>
  <si>
    <t>OS nº  1303/2026 (Quantidade)</t>
  </si>
  <si>
    <t>GEVAERD</t>
  </si>
  <si>
    <t>OS nº  1331/2026 (Quantidade)</t>
  </si>
  <si>
    <t>OS nº 1332/2026 (Quantidade)</t>
  </si>
  <si>
    <r>
      <t>449051.95</t>
    </r>
    <r>
      <rPr>
        <sz val="12"/>
        <color rgb="FF0033CC"/>
        <rFont val="Arial"/>
        <family val="2"/>
      </rPr>
      <t xml:space="preserve"> 339030.24</t>
    </r>
  </si>
  <si>
    <t>GEVAERD SERVIÇOS LTDA, CNPJ: 50.030.566/0001-34</t>
  </si>
  <si>
    <r>
      <rPr>
        <u/>
        <sz val="14"/>
        <rFont val="Calibri"/>
        <family val="2"/>
        <scheme val="minor"/>
      </rPr>
      <t>USO EXCLUSIVO DO GESTOR</t>
    </r>
    <r>
      <rPr>
        <sz val="14"/>
        <rFont val="Calibri"/>
        <family val="2"/>
        <scheme val="minor"/>
      </rPr>
      <t xml:space="preserve"> - '</t>
    </r>
    <r>
      <rPr>
        <b/>
        <sz val="14"/>
        <rFont val="Calibri"/>
        <family val="2"/>
        <scheme val="minor"/>
      </rPr>
      <t>REGISTRO DE CARONA PARA OUTROS ÓRGÃOS:</t>
    </r>
    <r>
      <rPr>
        <sz val="14"/>
        <rFont val="Calibri"/>
        <family val="2"/>
        <scheme val="minor"/>
      </rPr>
      <t xml:space="preserve">  (</t>
    </r>
    <r>
      <rPr>
        <sz val="14"/>
        <color rgb="FFC00000"/>
        <rFont val="Calibri"/>
        <family val="2"/>
        <scheme val="minor"/>
      </rPr>
      <t>ATENÇÃO</t>
    </r>
    <r>
      <rPr>
        <sz val="14"/>
        <rFont val="Calibri"/>
        <family val="2"/>
        <scheme val="minor"/>
      </rPr>
      <t xml:space="preserve">: Itens com só </t>
    </r>
    <r>
      <rPr>
        <sz val="14"/>
        <color rgb="FFC00000"/>
        <rFont val="Calibri"/>
        <family val="2"/>
        <scheme val="minor"/>
      </rPr>
      <t>01 unidade</t>
    </r>
    <r>
      <rPr>
        <sz val="14"/>
        <rFont val="Calibri"/>
        <family val="2"/>
        <scheme val="minor"/>
      </rPr>
      <t xml:space="preserve"> registrada -</t>
    </r>
    <r>
      <rPr>
        <sz val="14"/>
        <color rgb="FFFF0000"/>
        <rFont val="Calibri"/>
        <family val="2"/>
        <scheme val="minor"/>
      </rPr>
      <t xml:space="preserve"> </t>
    </r>
    <r>
      <rPr>
        <sz val="14"/>
        <color rgb="FFC00000"/>
        <rFont val="Calibri"/>
        <family val="2"/>
        <scheme val="minor"/>
      </rPr>
      <t>INDISPONÍVEIS</t>
    </r>
    <r>
      <rPr>
        <sz val="14"/>
        <color rgb="FFFF0000"/>
        <rFont val="Calibri"/>
        <family val="2"/>
        <scheme val="minor"/>
      </rPr>
      <t xml:space="preserve"> </t>
    </r>
    <r>
      <rPr>
        <sz val="14"/>
        <rFont val="Calibri"/>
        <family val="2"/>
        <scheme val="minor"/>
      </rPr>
      <t>PARA CARONA!)</t>
    </r>
  </si>
  <si>
    <r>
      <rPr>
        <b/>
        <sz val="14"/>
        <rFont val="Calibri"/>
        <family val="2"/>
        <scheme val="minor"/>
      </rPr>
      <t>Qtde Registrada</t>
    </r>
    <r>
      <rPr>
        <sz val="14"/>
        <rFont val="Calibri"/>
        <family val="2"/>
        <scheme val="minor"/>
      </rPr>
      <t xml:space="preserve"> UDESC</t>
    </r>
  </si>
  <si>
    <r>
      <t xml:space="preserve">Espelho cristal 4mm. </t>
    </r>
    <r>
      <rPr>
        <b/>
        <sz val="14"/>
        <rFont val="Arial"/>
        <family val="2"/>
      </rPr>
      <t xml:space="preserve">Instalado. </t>
    </r>
    <r>
      <rPr>
        <sz val="14"/>
        <rFont val="Arial"/>
        <family val="2"/>
      </rPr>
      <t>Com moldura em alumínio e compensado 6mm plastificado colado. Considerar retirada do vidro existente se houver.</t>
    </r>
  </si>
  <si>
    <r>
      <t>Vidro mini-boreal incolor, 3mm.</t>
    </r>
    <r>
      <rPr>
        <b/>
        <sz val="14"/>
        <rFont val="Arial"/>
        <family val="2"/>
      </rPr>
      <t xml:space="preserve"> Instalado</t>
    </r>
    <r>
      <rPr>
        <sz val="14"/>
        <color indexed="8"/>
        <rFont val="Arial"/>
        <family val="2"/>
      </rPr>
      <t>.</t>
    </r>
  </si>
  <si>
    <r>
      <t>Fornecimento e</t>
    </r>
    <r>
      <rPr>
        <b/>
        <sz val="14"/>
        <rFont val="Arial"/>
        <family val="2"/>
      </rPr>
      <t xml:space="preserve"> instalação</t>
    </r>
    <r>
      <rPr>
        <sz val="14"/>
        <color indexed="8"/>
        <rFont val="Arial"/>
        <family val="2"/>
      </rPr>
      <t xml:space="preserve"> de vidro liso 3mm, incolor, incluindo massa/filete de espuma em ambas as faces, acabamento e retirada do vidro e massa anterior se houver.</t>
    </r>
  </si>
  <si>
    <r>
      <t>Fornecimento e i</t>
    </r>
    <r>
      <rPr>
        <b/>
        <sz val="14"/>
        <rFont val="Arial"/>
        <family val="2"/>
      </rPr>
      <t xml:space="preserve">nstalação </t>
    </r>
    <r>
      <rPr>
        <sz val="14"/>
        <color indexed="8"/>
        <rFont val="Arial"/>
        <family val="2"/>
      </rPr>
      <t>de vidro liso 4mm, incolor, incluindo massa/filete de espuma em ambas as faces, acabamento e retirada do vidro e massa anterior se houver.</t>
    </r>
  </si>
  <si>
    <r>
      <t xml:space="preserve">Fornecimento e </t>
    </r>
    <r>
      <rPr>
        <b/>
        <sz val="14"/>
        <rFont val="Arial"/>
        <family val="2"/>
      </rPr>
      <t>instalaçã</t>
    </r>
    <r>
      <rPr>
        <sz val="14"/>
        <color indexed="8"/>
        <rFont val="Arial"/>
        <family val="2"/>
      </rPr>
      <t>o de vidro liso 5mm, incolor, incluindo massa/filete de espuma em ambas as faces, acabamento e retirada do vidro e massa anterior se houver.</t>
    </r>
  </si>
  <si>
    <r>
      <t xml:space="preserve">Fornecimento de divisórias em painéis com espessura de 35mm, com miolo em colméia em kraft de alta gramatura e estrutura em aço galvanizado com pintura em epóxi-poliester pó. Colocação programada e cor do painel a escolher. </t>
    </r>
    <r>
      <rPr>
        <b/>
        <sz val="14"/>
        <color indexed="8"/>
        <rFont val="Arial"/>
        <family val="2"/>
      </rPr>
      <t>Instalada.</t>
    </r>
  </si>
  <si>
    <r>
      <t>Fornecimento de divisórias em painéis com espessura de 35mm, com miolo em colméia em kraft de alta gramatura e estrutura em aço galvanizado com pintura em epóxi-poliester pó. Estrutura com Módulo de vidro de espessura mínima de 4mm (vidro incluido na cotação). Painel de divisórias e bandeira em vidro com altura a ser definido na AF, fazendo a estrutura ficar com "painel, vidro e painel" ou "painel e vidro". Colocação programada e cor a escolher.</t>
    </r>
    <r>
      <rPr>
        <b/>
        <sz val="14"/>
        <color indexed="8"/>
        <rFont val="Arial"/>
        <family val="2"/>
      </rPr>
      <t xml:space="preserve"> Instalado.</t>
    </r>
  </si>
  <si>
    <r>
      <t>Porta de abrir eixo vertical, 90X210cm em painéis divisórias, cor a definir. Com miolo em colméia e estrutura em aço com pintura em epóxi na cor preta, bege ou branca, completa (com maçaneta tipo alavanca, chave e dobradiças)</t>
    </r>
    <r>
      <rPr>
        <b/>
        <sz val="14"/>
        <rFont val="Arial"/>
        <family val="2"/>
      </rPr>
      <t>.</t>
    </r>
    <r>
      <rPr>
        <sz val="14"/>
        <rFont val="Arial"/>
        <family val="2"/>
      </rPr>
      <t xml:space="preserve"> Compatíveis com as divisórias existentes. </t>
    </r>
    <r>
      <rPr>
        <b/>
        <sz val="14"/>
        <rFont val="Arial"/>
        <family val="2"/>
      </rPr>
      <t>Instalada.</t>
    </r>
  </si>
  <si>
    <r>
      <t xml:space="preserve">Porta para divisórias em painéis de espessura 35mm, com miolo tipo colméia em kraft de alta gramatura, estrutura em aço galvanizado, com pintura epóxi-poliester pó. Colocação programada e cor a definir. Medidas da porta: 0,80x2,10m. </t>
    </r>
    <r>
      <rPr>
        <b/>
        <sz val="14"/>
        <rFont val="Arial"/>
        <family val="2"/>
      </rPr>
      <t>Instalada.</t>
    </r>
  </si>
  <si>
    <r>
      <t xml:space="preserve">Película profissional refletiva para redução de temperatura e de incidência dos raios UV. </t>
    </r>
    <r>
      <rPr>
        <b/>
        <sz val="14"/>
        <rFont val="Arial"/>
        <family val="2"/>
      </rPr>
      <t>Instalada.</t>
    </r>
  </si>
  <si>
    <r>
      <t xml:space="preserve">Persiana vertical em tecido resinado RAMI natural com blackout em faixas de no mínimo 9cm, guias para abrir e fechar e mudança de posição (controle de entrada de luz) cor a definir, </t>
    </r>
    <r>
      <rPr>
        <b/>
        <sz val="14"/>
        <rFont val="Arial"/>
        <family val="2"/>
      </rPr>
      <t>instalada</t>
    </r>
    <r>
      <rPr>
        <sz val="14"/>
        <rFont val="Arial"/>
        <family val="2"/>
      </rPr>
      <t xml:space="preserve">. (para cálculos da cotação utilizar altura média de 1,60m). </t>
    </r>
  </si>
  <si>
    <r>
      <t xml:space="preserve">Persiana horizontal de alumínio com lâminas de 50mm, não-perfurada, que permita ser utilizada por meio de um cordão e haste. Completa, inclui todos os acessórios necessários para a sua instalação e funcionamento. Modelo de referência: Haste e Cordão/Luxaflex. </t>
    </r>
    <r>
      <rPr>
        <b/>
        <sz val="14"/>
        <rFont val="Arial"/>
        <family val="2"/>
      </rPr>
      <t>instalada.</t>
    </r>
  </si>
  <si>
    <r>
      <t xml:space="preserve">Persiana horizontal de alumínio com lâminas de 50mm, modelo blackout, sem furos, que permita ser utilizada por meio de um cordão e haste. Completa, inclui todos os acessórios necessários para a sua instalação e funcionamento. Modelo de referência: Haste e Cordão/Luxaflex. </t>
    </r>
    <r>
      <rPr>
        <b/>
        <sz val="14"/>
        <rFont val="Arial"/>
        <family val="2"/>
      </rPr>
      <t>instalada.</t>
    </r>
  </si>
  <si>
    <r>
      <t>Parede Drywall 120</t>
    </r>
    <r>
      <rPr>
        <u/>
        <sz val="14"/>
        <rFont val="Arial"/>
        <family val="2"/>
      </rPr>
      <t>/90/600 -1ST</t>
    </r>
    <r>
      <rPr>
        <sz val="14"/>
        <rFont val="Arial"/>
        <family val="2"/>
      </rPr>
      <t xml:space="preserve">12,5/1ST12,5: Com 120mm de espessura é composta 1 placa ST12,5mm de cada lado, parafusadas em perfilados aço zincadas 90mm espaçados – acabamento com fita e massa - INSTALADO </t>
    </r>
  </si>
  <si>
    <t xml:space="preserve"> AF/OS nº  1555/2026 (Quantidade)</t>
  </si>
  <si>
    <t xml:space="preserve">Persiana vertical em tecido resinado RAMI natural - em faixas de no mín. 9 cm, guias para abrir e fechar e mudança de posição (controle a entrada de luz). Cor a definir. Instalada. (para cálculos da cotação utilizar altura média de 1,60m). </t>
  </si>
  <si>
    <t>SGPe PCI 8107/2026 - [Ofício 28/2026]</t>
  </si>
  <si>
    <t>SGPe PCI 8505/2026 - [Ofício XX/2025]</t>
  </si>
  <si>
    <t>AF nº  1709/2026 (Quantidade)</t>
  </si>
  <si>
    <t>AF nº 1711/2026 (Quantidade)</t>
  </si>
  <si>
    <t>SGPe (ÓRGÃO) 11197/2026 - [Ofício 35/2026]</t>
  </si>
  <si>
    <t xml:space="preserve"> AF nº  1982/2026 (Quantidade)</t>
  </si>
  <si>
    <t>AF/OS nº  786/2026</t>
  </si>
  <si>
    <t>AF/OS nº  787/2026</t>
  </si>
  <si>
    <t xml:space="preserve">AF/OS nº  788/2026 </t>
  </si>
  <si>
    <t xml:space="preserve"> AF/OS nº  789/2026</t>
  </si>
  <si>
    <t>AF/OS nº  1214/2026</t>
  </si>
  <si>
    <t>AF/OS nº  1966/2026</t>
  </si>
  <si>
    <t>ELFORT</t>
  </si>
  <si>
    <t>AF/OS nº   916/2026 (Quantidade)</t>
  </si>
  <si>
    <t>AF/OS nº  1100/2026 (Quantidade)</t>
  </si>
  <si>
    <t>AF/OS nº  1252/2026 - SGPE 25588/2026</t>
  </si>
  <si>
    <t>AF/OS nº  1350/2026 (Quantidade)</t>
  </si>
  <si>
    <t>AF/OS nº  1526/2026 (Quantidade)</t>
  </si>
  <si>
    <t>GABRIEL FAGUNDES ZAMPIRON LTDA</t>
  </si>
  <si>
    <t>TROPICAL MOVEIS E FERRAGENS LTDA</t>
  </si>
  <si>
    <t>ESTRUTURAL OBRAS E SERVICOS LTDA</t>
  </si>
  <si>
    <t>AF/OS nº  931/2026 SGPe 20503/2026</t>
  </si>
  <si>
    <t>GBS Vidraçaria</t>
  </si>
  <si>
    <t>AF/OS nº  1185/2026 (Quantidade)</t>
  </si>
  <si>
    <t>AF/OS nº  930/2026</t>
  </si>
  <si>
    <t>AF/OS nº  12/07/2026</t>
  </si>
  <si>
    <t>Contrato nº  1329/2026</t>
  </si>
  <si>
    <t>AF/OS nº  1631/2026</t>
  </si>
  <si>
    <t>AF/OS nº  1762/2026 (Quantidade)</t>
  </si>
  <si>
    <t>Gevaerd</t>
  </si>
  <si>
    <t>AF/OS nº  928/2026 (Quantidade)</t>
  </si>
  <si>
    <t>AF/OS nº  1072/2026 (Quantidade)</t>
  </si>
  <si>
    <t>SLOW COFFEE</t>
  </si>
  <si>
    <t>LOFTY</t>
  </si>
  <si>
    <t>AF/OS nº  1342/2026 (Quantidade)</t>
  </si>
  <si>
    <t>AF/OS nº  1414/2026 (Quantidade)</t>
  </si>
  <si>
    <t xml:space="preserve"> AF/OS nº  0897/2026 (Quantidade)</t>
  </si>
  <si>
    <t xml:space="preserve"> AF/OS nº  1305/2026 (Quantidade)</t>
  </si>
  <si>
    <t xml:space="preserve"> AF/OS nº  1311/2026 (Quantidade)</t>
  </si>
  <si>
    <t xml:space="preserve"> AF/OS nº  1344/2026 (Quantidade)</t>
  </si>
  <si>
    <t>Tropical</t>
  </si>
  <si>
    <t>Elfort</t>
  </si>
  <si>
    <t>Delduque</t>
  </si>
  <si>
    <t>29/07/2026
Estornada</t>
  </si>
  <si>
    <t>05/08/2026
Estornada</t>
  </si>
  <si>
    <t>Atualizado em 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</si>
</sst>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8" formatCode="&quot;R$&quot;\ #,##0.00;[Red]\-&quot;R$&quot;\ #,##0.00"/>
    <numFmt numFmtId="41" formatCode="_-* #,##0_-;\-* #,##0_-;_-* &quot;-&quot;_-;_-@_-"/>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 #,##0.00\ &quot;€&quot;_-;\-* #,##0.00\ &quot;€&quot;_-;_-* &quot;-&quot;??\ &quot;€&quot;_-;_-@_-"/>
    <numFmt numFmtId="168" formatCode="_-[$R$-416]\ * #,##0.00_-;\-[$R$-416]\ * #,##0.00_-;_-[$R$-416]\ * &quot;-&quot;??_-;_-@_-"/>
    <numFmt numFmtId="169" formatCode="&quot;R$&quot;\ #,##0.00"/>
    <numFmt numFmtId="170" formatCode="00"/>
    <numFmt numFmtId="171" formatCode="#,##0.00;[Red]#,##0.00"/>
    <numFmt numFmtId="172" formatCode="#,##0.0"/>
    <numFmt numFmtId="173" formatCode="0000"/>
    <numFmt numFmtId="174" formatCode="0.0"/>
  </numFmts>
  <fonts count="54" x14ac:knownFonts="1">
    <font>
      <sz val="10"/>
      <name val="Arial"/>
    </font>
    <font>
      <sz val="12"/>
      <color theme="1"/>
      <name val="Arial"/>
      <family val="2"/>
    </font>
    <font>
      <sz val="10"/>
      <name val="Arial"/>
      <family val="2"/>
    </font>
    <font>
      <b/>
      <sz val="18"/>
      <color indexed="56"/>
      <name val="Cambria"/>
      <family val="2"/>
    </font>
    <font>
      <sz val="11"/>
      <name val="Calibri"/>
      <family val="2"/>
      <scheme val="minor"/>
    </font>
    <font>
      <sz val="10"/>
      <name val="Arial"/>
      <family val="2"/>
    </font>
    <font>
      <b/>
      <sz val="11"/>
      <name val="Calibri"/>
      <family val="2"/>
      <scheme val="minor"/>
    </font>
    <font>
      <b/>
      <sz val="12"/>
      <name val="Calibri"/>
      <family val="2"/>
      <scheme val="minor"/>
    </font>
    <font>
      <sz val="12"/>
      <name val="Calibri"/>
      <family val="2"/>
      <scheme val="minor"/>
    </font>
    <font>
      <b/>
      <sz val="9"/>
      <color indexed="81"/>
      <name val="Segoe UI"/>
      <family val="2"/>
    </font>
    <font>
      <sz val="9"/>
      <color indexed="81"/>
      <name val="Segoe UI"/>
      <family val="2"/>
    </font>
    <font>
      <sz val="8"/>
      <name val="Arial"/>
      <family val="2"/>
    </font>
    <font>
      <sz val="10"/>
      <name val="Arial"/>
      <family val="2"/>
    </font>
    <font>
      <b/>
      <sz val="14"/>
      <name val="Calibri"/>
      <family val="2"/>
      <scheme val="minor"/>
    </font>
    <font>
      <sz val="12"/>
      <name val="Arial"/>
      <family val="2"/>
    </font>
    <font>
      <b/>
      <sz val="12"/>
      <name val="Arial"/>
      <family val="2"/>
    </font>
    <font>
      <b/>
      <sz val="12"/>
      <color theme="1"/>
      <name val="Arial"/>
      <family val="2"/>
    </font>
    <font>
      <sz val="12"/>
      <color rgb="FF212529"/>
      <name val="Arial"/>
      <family val="2"/>
    </font>
    <font>
      <sz val="12"/>
      <color theme="1"/>
      <name val="Arial"/>
      <family val="2"/>
    </font>
    <font>
      <sz val="12"/>
      <color indexed="8"/>
      <name val="Arial"/>
      <family val="2"/>
    </font>
    <font>
      <sz val="12"/>
      <color rgb="FF333333"/>
      <name val="Arial"/>
      <family val="2"/>
    </font>
    <font>
      <b/>
      <sz val="12"/>
      <color indexed="8"/>
      <name val="Arial"/>
      <family val="2"/>
    </font>
    <font>
      <sz val="12"/>
      <color rgb="FF000000"/>
      <name val="Arial"/>
      <family val="2"/>
    </font>
    <font>
      <u/>
      <sz val="12"/>
      <name val="Arial"/>
      <family val="2"/>
    </font>
    <font>
      <b/>
      <u/>
      <sz val="9"/>
      <color indexed="81"/>
      <name val="Segoe UI"/>
      <family val="2"/>
    </font>
    <font>
      <sz val="14"/>
      <name val="Calibri"/>
      <family val="2"/>
      <scheme val="minor"/>
    </font>
    <font>
      <u/>
      <sz val="14"/>
      <name val="Calibri"/>
      <family val="2"/>
      <scheme val="minor"/>
    </font>
    <font>
      <strike/>
      <sz val="12"/>
      <color rgb="FFFF0000"/>
      <name val="Arial"/>
      <family val="2"/>
    </font>
    <font>
      <sz val="12"/>
      <color rgb="FF0066FF"/>
      <name val="Arial"/>
      <family val="2"/>
    </font>
    <font>
      <sz val="12"/>
      <color rgb="FF0000FF"/>
      <name val="Arial"/>
      <family val="2"/>
    </font>
    <font>
      <sz val="10"/>
      <name val="Arial"/>
      <family val="2"/>
    </font>
    <font>
      <sz val="10"/>
      <color indexed="81"/>
      <name val="Segoe UI"/>
      <family val="2"/>
    </font>
    <font>
      <b/>
      <sz val="10"/>
      <color indexed="81"/>
      <name val="Segoe UI"/>
      <family val="2"/>
    </font>
    <font>
      <b/>
      <sz val="12"/>
      <color rgb="FF212529"/>
      <name val="Arial"/>
      <family val="2"/>
    </font>
    <font>
      <sz val="12"/>
      <color rgb="FF0033CC"/>
      <name val="Arial"/>
      <family val="2"/>
    </font>
    <font>
      <b/>
      <sz val="14"/>
      <name val="Calibri"/>
      <family val="2"/>
    </font>
    <font>
      <b/>
      <sz val="14"/>
      <name val="Arial"/>
      <family val="2"/>
    </font>
    <font>
      <sz val="14"/>
      <name val="Arial"/>
      <family val="2"/>
    </font>
    <font>
      <sz val="14"/>
      <color rgb="FFC00000"/>
      <name val="Calibri"/>
      <family val="2"/>
      <scheme val="minor"/>
    </font>
    <font>
      <sz val="14"/>
      <color rgb="FFFF0000"/>
      <name val="Calibri"/>
      <family val="2"/>
      <scheme val="minor"/>
    </font>
    <font>
      <b/>
      <sz val="14"/>
      <color theme="1"/>
      <name val="Calibri"/>
      <family val="2"/>
      <scheme val="minor"/>
    </font>
    <font>
      <b/>
      <u/>
      <sz val="14"/>
      <name val="Calibri"/>
      <family val="2"/>
      <scheme val="minor"/>
    </font>
    <font>
      <sz val="14"/>
      <name val="Calibri"/>
      <family val="2"/>
    </font>
    <font>
      <sz val="14"/>
      <color theme="1"/>
      <name val="Arial"/>
      <family val="2"/>
    </font>
    <font>
      <sz val="14"/>
      <color indexed="8"/>
      <name val="Arial"/>
      <family val="2"/>
    </font>
    <font>
      <b/>
      <sz val="14"/>
      <color indexed="8"/>
      <name val="Arial"/>
      <family val="2"/>
    </font>
    <font>
      <b/>
      <sz val="14"/>
      <color theme="1"/>
      <name val="Arial"/>
      <family val="2"/>
    </font>
    <font>
      <sz val="14"/>
      <color rgb="FF000000"/>
      <name val="Arial"/>
      <family val="2"/>
    </font>
    <font>
      <u/>
      <sz val="14"/>
      <name val="Arial"/>
      <family val="2"/>
    </font>
    <font>
      <sz val="14"/>
      <color theme="0" tint="-0.499984740745262"/>
      <name val="Calibri"/>
      <family val="2"/>
      <scheme val="minor"/>
    </font>
    <font>
      <b/>
      <sz val="12"/>
      <color rgb="FF000000"/>
      <name val="Arial"/>
      <family val="2"/>
    </font>
    <font>
      <b/>
      <sz val="11"/>
      <color indexed="81"/>
      <name val="Segoe UI"/>
      <family val="2"/>
    </font>
    <font>
      <sz val="11"/>
      <color indexed="81"/>
      <name val="Segoe UI"/>
      <family val="2"/>
    </font>
    <font>
      <b/>
      <sz val="14"/>
      <color rgb="FF000000"/>
      <name val="Arial"/>
      <family val="2"/>
    </font>
  </fonts>
  <fills count="36">
    <fill>
      <patternFill patternType="none"/>
    </fill>
    <fill>
      <patternFill patternType="gray125"/>
    </fill>
    <fill>
      <patternFill patternType="solid">
        <fgColor indexed="41"/>
        <bgColor indexed="64"/>
      </patternFill>
    </fill>
    <fill>
      <patternFill patternType="solid">
        <fgColor rgb="FFFFFF00"/>
        <bgColor indexed="64"/>
      </patternFill>
    </fill>
    <fill>
      <patternFill patternType="solid">
        <fgColor theme="9" tint="0.39997558519241921"/>
        <bgColor indexed="64"/>
      </patternFill>
    </fill>
    <fill>
      <patternFill patternType="solid">
        <fgColor rgb="FF92D050"/>
        <bgColor indexed="64"/>
      </patternFill>
    </fill>
    <fill>
      <patternFill patternType="solid">
        <fgColor theme="3" tint="0.79998168889431442"/>
        <bgColor indexed="10"/>
      </patternFill>
    </fill>
    <fill>
      <patternFill patternType="solid">
        <fgColor theme="0"/>
        <bgColor indexed="31"/>
      </patternFill>
    </fill>
    <fill>
      <patternFill patternType="solid">
        <fgColor theme="0"/>
        <bgColor indexed="64"/>
      </patternFill>
    </fill>
    <fill>
      <patternFill patternType="solid">
        <fgColor theme="0" tint="-0.34998626667073579"/>
        <bgColor indexed="26"/>
      </patternFill>
    </fill>
    <fill>
      <patternFill patternType="solid">
        <fgColor rgb="FFFFFF99"/>
        <bgColor indexed="26"/>
      </patternFill>
    </fill>
    <fill>
      <patternFill patternType="solid">
        <fgColor rgb="FFFFFF99"/>
        <bgColor indexed="64"/>
      </patternFill>
    </fill>
    <fill>
      <patternFill patternType="solid">
        <fgColor rgb="FF66FF99"/>
        <bgColor indexed="64"/>
      </patternFill>
    </fill>
    <fill>
      <patternFill patternType="solid">
        <fgColor rgb="FFFF5050"/>
        <bgColor indexed="10"/>
      </patternFill>
    </fill>
    <fill>
      <patternFill patternType="solid">
        <fgColor theme="0" tint="-0.34998626667073579"/>
        <bgColor indexed="64"/>
      </patternFill>
    </fill>
    <fill>
      <patternFill patternType="solid">
        <fgColor indexed="13"/>
        <bgColor indexed="26"/>
      </patternFill>
    </fill>
    <fill>
      <patternFill patternType="solid">
        <fgColor rgb="FFCCFFFF"/>
        <bgColor indexed="64"/>
      </patternFill>
    </fill>
    <fill>
      <patternFill patternType="solid">
        <fgColor theme="4" tint="0.59999389629810485"/>
        <bgColor indexed="64"/>
      </patternFill>
    </fill>
    <fill>
      <patternFill patternType="solid">
        <fgColor rgb="FFFFC000"/>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rgb="FFCCECFF"/>
        <bgColor indexed="64"/>
      </patternFill>
    </fill>
    <fill>
      <patternFill patternType="solid">
        <fgColor rgb="FF00B050"/>
        <bgColor indexed="64"/>
      </patternFill>
    </fill>
    <fill>
      <patternFill patternType="solid">
        <fgColor theme="0"/>
        <bgColor indexed="26"/>
      </patternFill>
    </fill>
    <fill>
      <patternFill patternType="solid">
        <fgColor theme="2" tint="-0.249977111117893"/>
        <bgColor indexed="64"/>
      </patternFill>
    </fill>
    <fill>
      <patternFill patternType="solid">
        <fgColor rgb="FF78A1FC"/>
        <bgColor indexed="64"/>
      </patternFill>
    </fill>
    <fill>
      <patternFill patternType="solid">
        <fgColor rgb="FF9999FF"/>
        <bgColor indexed="64"/>
      </patternFill>
    </fill>
    <fill>
      <patternFill patternType="solid">
        <fgColor rgb="FFCCFF99"/>
        <bgColor indexed="64"/>
      </patternFill>
    </fill>
    <fill>
      <patternFill patternType="solid">
        <fgColor rgb="FFFDBDBB"/>
        <bgColor indexed="64"/>
      </patternFill>
    </fill>
    <fill>
      <patternFill patternType="solid">
        <fgColor rgb="FFFDBDBB"/>
        <bgColor indexed="10"/>
      </patternFill>
    </fill>
    <fill>
      <patternFill patternType="solid">
        <fgColor rgb="FFFFFF99"/>
        <bgColor rgb="FFFFFFCC"/>
      </patternFill>
    </fill>
    <fill>
      <patternFill patternType="solid">
        <fgColor rgb="FFCCFFFF"/>
        <bgColor rgb="FF000000"/>
      </patternFill>
    </fill>
    <fill>
      <patternFill patternType="solid">
        <fgColor rgb="FFFFFF99"/>
        <bgColor rgb="FFFFFF00"/>
      </patternFill>
    </fill>
    <fill>
      <patternFill patternType="solid">
        <fgColor theme="0"/>
        <bgColor rgb="FFFFFF00"/>
      </patternFill>
    </fill>
    <fill>
      <patternFill patternType="solid">
        <fgColor theme="0"/>
        <bgColor rgb="FF000000"/>
      </patternFill>
    </fill>
    <fill>
      <patternFill patternType="solid">
        <fgColor rgb="FF92D050"/>
        <bgColor indexed="26"/>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auto="1"/>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medium">
        <color indexed="64"/>
      </left>
      <right style="thin">
        <color auto="1"/>
      </right>
      <top style="medium">
        <color indexed="64"/>
      </top>
      <bottom style="thin">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03">
    <xf numFmtId="0" fontId="0" fillId="0" borderId="0"/>
    <xf numFmtId="0" fontId="2" fillId="0" borderId="0"/>
    <xf numFmtId="164" fontId="2" fillId="0" borderId="0" applyFill="0" applyBorder="0" applyAlignment="0" applyProtection="0"/>
    <xf numFmtId="165" fontId="2" fillId="0" borderId="0" applyFill="0" applyBorder="0" applyAlignment="0" applyProtection="0"/>
    <xf numFmtId="0" fontId="3" fillId="0" borderId="0" applyNumberFormat="0" applyFill="0" applyBorder="0" applyAlignment="0" applyProtection="0"/>
    <xf numFmtId="44" fontId="5" fillId="0" borderId="0" applyFont="0" applyFill="0" applyBorder="0" applyAlignment="0" applyProtection="0"/>
    <xf numFmtId="167" fontId="5"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167"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9" fontId="12" fillId="0" borderId="0" applyFont="0" applyFill="0" applyBorder="0" applyAlignment="0" applyProtection="0"/>
    <xf numFmtId="44" fontId="2" fillId="0" borderId="0" applyFont="0" applyFill="0" applyBorder="0" applyAlignment="0" applyProtection="0"/>
    <xf numFmtId="43" fontId="30" fillId="0" borderId="0" applyFont="0" applyFill="0" applyBorder="0" applyAlignment="0" applyProtection="0"/>
  </cellStyleXfs>
  <cellXfs count="336">
    <xf numFmtId="0" fontId="0" fillId="0" borderId="0" xfId="0"/>
    <xf numFmtId="0" fontId="4" fillId="0" borderId="0" xfId="1" applyFont="1" applyAlignment="1">
      <alignment wrapText="1"/>
    </xf>
    <xf numFmtId="0" fontId="4" fillId="0" borderId="0" xfId="1" applyFont="1" applyAlignment="1">
      <alignment vertical="center" wrapText="1"/>
    </xf>
    <xf numFmtId="0" fontId="4" fillId="0" borderId="0" xfId="1" applyFont="1" applyAlignment="1" applyProtection="1">
      <alignment wrapText="1"/>
      <protection locked="0"/>
    </xf>
    <xf numFmtId="3" fontId="4" fillId="0" borderId="0" xfId="1" applyNumberFormat="1" applyFont="1" applyAlignment="1" applyProtection="1">
      <alignment wrapText="1"/>
      <protection locked="0"/>
    </xf>
    <xf numFmtId="44" fontId="4" fillId="4" borderId="1" xfId="9" applyFont="1" applyFill="1" applyBorder="1" applyAlignment="1">
      <alignment vertical="center" wrapText="1"/>
    </xf>
    <xf numFmtId="44" fontId="4" fillId="4" borderId="1" xfId="1" applyNumberFormat="1" applyFont="1" applyFill="1" applyBorder="1" applyAlignment="1">
      <alignment vertical="center" wrapText="1"/>
    </xf>
    <xf numFmtId="0" fontId="4" fillId="2" borderId="1" xfId="1" applyFont="1" applyFill="1" applyBorder="1" applyAlignment="1">
      <alignment horizontal="center" vertical="center" wrapText="1"/>
    </xf>
    <xf numFmtId="166" fontId="4" fillId="2" borderId="1" xfId="1" applyNumberFormat="1" applyFont="1" applyFill="1" applyBorder="1" applyAlignment="1">
      <alignment horizontal="center" vertical="center" wrapText="1"/>
    </xf>
    <xf numFmtId="4" fontId="4" fillId="0" borderId="0" xfId="1" applyNumberFormat="1" applyFont="1" applyAlignment="1">
      <alignment horizontal="center" vertical="center" wrapText="1"/>
    </xf>
    <xf numFmtId="166" fontId="4" fillId="0" borderId="0" xfId="0" applyNumberFormat="1" applyFont="1" applyAlignment="1">
      <alignment horizontal="center" vertical="center" wrapText="1"/>
    </xf>
    <xf numFmtId="3" fontId="4" fillId="6" borderId="1" xfId="1" applyNumberFormat="1" applyFont="1" applyFill="1" applyBorder="1" applyAlignment="1" applyProtection="1">
      <alignment horizontal="center" vertical="center" wrapText="1"/>
      <protection locked="0"/>
    </xf>
    <xf numFmtId="0" fontId="4" fillId="0" borderId="0" xfId="1" applyFont="1" applyAlignment="1">
      <alignment horizontal="center" vertical="center" wrapText="1"/>
    </xf>
    <xf numFmtId="165" fontId="6" fillId="14" borderId="1" xfId="3" applyFont="1" applyFill="1" applyBorder="1" applyAlignment="1" applyProtection="1">
      <alignment horizontal="center" vertical="center" wrapText="1"/>
    </xf>
    <xf numFmtId="0" fontId="6" fillId="9" borderId="1" xfId="0" applyFont="1" applyFill="1" applyBorder="1" applyAlignment="1">
      <alignment horizontal="center" vertical="center" wrapText="1"/>
    </xf>
    <xf numFmtId="166" fontId="4" fillId="0" borderId="0" xfId="1" applyNumberFormat="1" applyFont="1" applyAlignment="1" applyProtection="1">
      <alignment wrapText="1"/>
      <protection locked="0"/>
    </xf>
    <xf numFmtId="166" fontId="4" fillId="19" borderId="1" xfId="0" applyNumberFormat="1" applyFont="1" applyFill="1" applyBorder="1" applyAlignment="1">
      <alignment horizontal="center" vertical="center" wrapText="1"/>
    </xf>
    <xf numFmtId="0" fontId="8" fillId="21" borderId="2" xfId="1" applyFont="1" applyFill="1" applyBorder="1" applyAlignment="1">
      <alignment horizontal="center" vertical="center" wrapText="1"/>
    </xf>
    <xf numFmtId="0" fontId="8" fillId="21" borderId="1" xfId="1" applyFont="1" applyFill="1" applyBorder="1" applyAlignment="1">
      <alignment horizontal="center" vertical="center" wrapText="1"/>
    </xf>
    <xf numFmtId="10" fontId="13" fillId="21" borderId="1" xfId="200" applyNumberFormat="1" applyFont="1" applyFill="1" applyBorder="1" applyAlignment="1" applyProtection="1">
      <alignment horizontal="center" vertical="center"/>
      <protection locked="0"/>
    </xf>
    <xf numFmtId="10" fontId="13" fillId="21" borderId="7" xfId="200" applyNumberFormat="1" applyFont="1" applyFill="1" applyBorder="1" applyAlignment="1" applyProtection="1">
      <alignment horizontal="center" vertical="center"/>
      <protection locked="0"/>
    </xf>
    <xf numFmtId="44" fontId="8" fillId="21" borderId="2" xfId="1" applyNumberFormat="1" applyFont="1" applyFill="1" applyBorder="1" applyAlignment="1" applyProtection="1">
      <alignment horizontal="center" vertical="center"/>
      <protection locked="0"/>
    </xf>
    <xf numFmtId="10" fontId="8" fillId="21" borderId="2" xfId="200" applyNumberFormat="1" applyFont="1" applyFill="1" applyBorder="1" applyAlignment="1" applyProtection="1">
      <alignment horizontal="center" vertical="center"/>
      <protection locked="0"/>
    </xf>
    <xf numFmtId="10" fontId="8" fillId="21" borderId="16" xfId="200" applyNumberFormat="1" applyFont="1" applyFill="1" applyBorder="1" applyAlignment="1" applyProtection="1">
      <alignment horizontal="center" vertical="center"/>
      <protection locked="0"/>
    </xf>
    <xf numFmtId="168" fontId="8" fillId="21" borderId="2" xfId="1" applyNumberFormat="1" applyFont="1" applyFill="1" applyBorder="1" applyAlignment="1" applyProtection="1">
      <alignment horizontal="center" vertical="center"/>
      <protection locked="0"/>
    </xf>
    <xf numFmtId="44" fontId="8" fillId="21" borderId="3" xfId="1" applyNumberFormat="1" applyFont="1" applyFill="1" applyBorder="1" applyAlignment="1" applyProtection="1">
      <alignment horizontal="center" vertical="center"/>
      <protection locked="0"/>
    </xf>
    <xf numFmtId="10" fontId="8" fillId="21" borderId="3" xfId="200" applyNumberFormat="1" applyFont="1" applyFill="1" applyBorder="1" applyAlignment="1" applyProtection="1">
      <alignment horizontal="center" vertical="center"/>
      <protection locked="0"/>
    </xf>
    <xf numFmtId="44" fontId="8" fillId="21" borderId="3" xfId="9" applyFont="1" applyFill="1" applyBorder="1" applyAlignment="1" applyProtection="1">
      <alignment horizontal="center" vertical="center"/>
      <protection locked="0"/>
    </xf>
    <xf numFmtId="10" fontId="8" fillId="21" borderId="17" xfId="200" applyNumberFormat="1" applyFont="1" applyFill="1" applyBorder="1" applyAlignment="1" applyProtection="1">
      <alignment horizontal="center" vertical="center"/>
      <protection locked="0"/>
    </xf>
    <xf numFmtId="168" fontId="8" fillId="21" borderId="3" xfId="1" applyNumberFormat="1" applyFont="1" applyFill="1" applyBorder="1" applyAlignment="1" applyProtection="1">
      <alignment horizontal="center" vertical="center"/>
      <protection locked="0"/>
    </xf>
    <xf numFmtId="0" fontId="13" fillId="21" borderId="1" xfId="1" applyFont="1" applyFill="1" applyBorder="1" applyAlignment="1" applyProtection="1">
      <alignment horizontal="center" vertical="center"/>
      <protection locked="0"/>
    </xf>
    <xf numFmtId="44" fontId="13" fillId="21" borderId="1" xfId="1" applyNumberFormat="1" applyFont="1" applyFill="1" applyBorder="1" applyAlignment="1" applyProtection="1">
      <alignment horizontal="center" vertical="center"/>
      <protection locked="0"/>
    </xf>
    <xf numFmtId="44" fontId="13" fillId="21" borderId="1" xfId="9" applyFont="1" applyFill="1" applyBorder="1" applyAlignment="1" applyProtection="1">
      <alignment horizontal="center" vertical="center"/>
      <protection locked="0"/>
    </xf>
    <xf numFmtId="44" fontId="13" fillId="21" borderId="1" xfId="5" applyFont="1" applyFill="1" applyBorder="1" applyAlignment="1" applyProtection="1">
      <alignment horizontal="center" vertical="center"/>
      <protection locked="0"/>
    </xf>
    <xf numFmtId="44" fontId="8" fillId="21" borderId="2" xfId="5" applyFont="1" applyFill="1" applyBorder="1" applyAlignment="1" applyProtection="1">
      <alignment horizontal="center" vertical="center"/>
      <protection locked="0"/>
    </xf>
    <xf numFmtId="44" fontId="8" fillId="21" borderId="3" xfId="5" applyFont="1" applyFill="1" applyBorder="1" applyAlignment="1" applyProtection="1">
      <alignment horizontal="center" vertical="center"/>
      <protection locked="0"/>
    </xf>
    <xf numFmtId="0" fontId="7" fillId="21" borderId="2" xfId="1" applyFont="1" applyFill="1" applyBorder="1" applyAlignment="1">
      <alignment horizontal="center" vertical="center" wrapText="1"/>
    </xf>
    <xf numFmtId="44" fontId="6" fillId="0" borderId="0" xfId="1" applyNumberFormat="1" applyFont="1" applyAlignment="1">
      <alignment wrapText="1"/>
    </xf>
    <xf numFmtId="168" fontId="6" fillId="2" borderId="1" xfId="3" applyNumberFormat="1" applyFont="1" applyFill="1" applyBorder="1" applyAlignment="1" applyProtection="1">
      <alignment horizontal="center" vertical="center" wrapText="1"/>
    </xf>
    <xf numFmtId="0" fontId="7" fillId="21" borderId="16" xfId="1" applyFont="1" applyFill="1" applyBorder="1" applyAlignment="1">
      <alignment horizontal="center" vertical="center" wrapText="1"/>
    </xf>
    <xf numFmtId="0" fontId="14" fillId="0" borderId="0" xfId="1" applyFont="1" applyAlignment="1">
      <alignment wrapText="1"/>
    </xf>
    <xf numFmtId="44" fontId="15" fillId="2" borderId="1" xfId="5" applyFont="1" applyFill="1" applyBorder="1" applyAlignment="1" applyProtection="1">
      <alignment horizontal="center" vertical="center" wrapText="1"/>
    </xf>
    <xf numFmtId="0" fontId="16" fillId="14" borderId="1" xfId="0" applyFont="1" applyFill="1" applyBorder="1" applyAlignment="1">
      <alignment horizontal="center" vertical="center" wrapText="1"/>
    </xf>
    <xf numFmtId="0" fontId="14" fillId="2" borderId="1" xfId="1" applyFont="1" applyFill="1" applyBorder="1" applyAlignment="1" applyProtection="1">
      <alignment horizontal="center" vertical="center" wrapText="1"/>
      <protection locked="0"/>
    </xf>
    <xf numFmtId="0" fontId="14" fillId="0" borderId="0" xfId="1" applyFont="1" applyAlignment="1">
      <alignment vertical="center" wrapText="1"/>
    </xf>
    <xf numFmtId="170" fontId="14" fillId="8" borderId="8" xfId="0" applyNumberFormat="1" applyFont="1" applyFill="1" applyBorder="1" applyAlignment="1">
      <alignment horizontal="center" vertical="center"/>
    </xf>
    <xf numFmtId="0" fontId="14" fillId="7" borderId="1" xfId="0" applyFont="1" applyFill="1" applyBorder="1" applyAlignment="1">
      <alignment horizontal="left" vertical="center" wrapText="1"/>
    </xf>
    <xf numFmtId="170" fontId="14" fillId="8" borderId="1" xfId="0" applyNumberFormat="1" applyFont="1" applyFill="1" applyBorder="1" applyAlignment="1">
      <alignment horizontal="center" vertical="center"/>
    </xf>
    <xf numFmtId="0" fontId="14" fillId="7" borderId="1" xfId="0" applyFont="1" applyFill="1" applyBorder="1" applyAlignment="1">
      <alignment horizontal="center" vertical="center"/>
    </xf>
    <xf numFmtId="0" fontId="14" fillId="8" borderId="1" xfId="0" applyFont="1" applyFill="1" applyBorder="1" applyAlignment="1">
      <alignment horizontal="center" vertical="center"/>
    </xf>
    <xf numFmtId="0" fontId="17" fillId="8" borderId="1" xfId="0" applyFont="1" applyFill="1" applyBorder="1" applyAlignment="1">
      <alignment horizontal="center" vertical="center"/>
    </xf>
    <xf numFmtId="169" fontId="14" fillId="8" borderId="8" xfId="200" applyNumberFormat="1" applyFont="1" applyFill="1" applyBorder="1" applyAlignment="1">
      <alignment horizontal="center" vertical="center"/>
    </xf>
    <xf numFmtId="0" fontId="14" fillId="11" borderId="1" xfId="0" applyFont="1" applyFill="1" applyBorder="1" applyAlignment="1">
      <alignment horizontal="center" vertical="center" wrapText="1"/>
    </xf>
    <xf numFmtId="41" fontId="18" fillId="18" borderId="1" xfId="0" applyNumberFormat="1" applyFont="1" applyFill="1" applyBorder="1" applyAlignment="1">
      <alignment horizontal="center" vertical="center"/>
    </xf>
    <xf numFmtId="1" fontId="14" fillId="19" borderId="1" xfId="1" applyNumberFormat="1" applyFont="1" applyFill="1" applyBorder="1" applyAlignment="1" applyProtection="1">
      <alignment horizontal="center" wrapText="1"/>
      <protection locked="0"/>
    </xf>
    <xf numFmtId="41" fontId="18" fillId="20" borderId="1" xfId="0" applyNumberFormat="1" applyFont="1" applyFill="1" applyBorder="1" applyAlignment="1">
      <alignment horizontal="center" vertical="center"/>
    </xf>
    <xf numFmtId="41" fontId="18" fillId="19" borderId="1" xfId="0" applyNumberFormat="1" applyFont="1" applyFill="1" applyBorder="1" applyAlignment="1">
      <alignment horizontal="center" vertical="center"/>
    </xf>
    <xf numFmtId="171" fontId="14" fillId="12" borderId="1" xfId="0" applyNumberFormat="1" applyFont="1" applyFill="1" applyBorder="1" applyAlignment="1">
      <alignment horizontal="center" vertical="center" wrapText="1"/>
    </xf>
    <xf numFmtId="3" fontId="14" fillId="13" borderId="1" xfId="1" applyNumberFormat="1" applyFont="1" applyFill="1" applyBorder="1" applyAlignment="1" applyProtection="1">
      <alignment horizontal="center" vertical="center" wrapText="1"/>
      <protection locked="0"/>
    </xf>
    <xf numFmtId="3" fontId="14" fillId="0" borderId="1" xfId="1" applyNumberFormat="1" applyFont="1" applyBorder="1" applyAlignment="1" applyProtection="1">
      <alignment horizontal="center" vertical="center" wrapText="1"/>
      <protection locked="0"/>
    </xf>
    <xf numFmtId="0" fontId="14" fillId="8" borderId="1" xfId="0" applyFont="1" applyFill="1" applyBorder="1" applyAlignment="1">
      <alignment horizontal="left" vertical="center" wrapText="1"/>
    </xf>
    <xf numFmtId="0" fontId="20" fillId="8" borderId="1" xfId="0" applyFont="1" applyFill="1" applyBorder="1" applyAlignment="1">
      <alignment horizontal="center" vertical="center"/>
    </xf>
    <xf numFmtId="4" fontId="14" fillId="0" borderId="1" xfId="1" applyNumberFormat="1" applyFont="1" applyBorder="1" applyAlignment="1" applyProtection="1">
      <alignment horizontal="center" vertical="center" wrapText="1"/>
      <protection locked="0"/>
    </xf>
    <xf numFmtId="170" fontId="14" fillId="0" borderId="8" xfId="0" applyNumberFormat="1" applyFont="1" applyBorder="1" applyAlignment="1">
      <alignment horizontal="center" vertical="center"/>
    </xf>
    <xf numFmtId="0" fontId="17" fillId="0" borderId="1" xfId="0" applyFont="1" applyBorder="1" applyAlignment="1">
      <alignment horizontal="center" vertical="center"/>
    </xf>
    <xf numFmtId="172" fontId="14" fillId="0" borderId="1" xfId="1" applyNumberFormat="1" applyFont="1" applyBorder="1" applyAlignment="1" applyProtection="1">
      <alignment horizontal="center" vertical="center" wrapText="1"/>
      <protection locked="0"/>
    </xf>
    <xf numFmtId="0" fontId="14" fillId="23" borderId="1" xfId="0" applyFont="1" applyFill="1" applyBorder="1" applyAlignment="1">
      <alignment horizontal="left" vertical="center" wrapText="1"/>
    </xf>
    <xf numFmtId="49" fontId="14" fillId="8" borderId="1" xfId="0" applyNumberFormat="1" applyFont="1" applyFill="1" applyBorder="1" applyAlignment="1">
      <alignment horizontal="center" vertical="center"/>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49" fontId="14" fillId="8" borderId="1" xfId="0" applyNumberFormat="1" applyFont="1" applyFill="1" applyBorder="1" applyAlignment="1">
      <alignment horizontal="center" vertical="center" wrapText="1"/>
    </xf>
    <xf numFmtId="0" fontId="17" fillId="8" borderId="0" xfId="0" applyFont="1" applyFill="1" applyAlignment="1">
      <alignment horizontal="center" vertical="center"/>
    </xf>
    <xf numFmtId="0" fontId="14" fillId="8" borderId="0" xfId="0" applyFont="1" applyFill="1" applyAlignment="1">
      <alignment horizontal="center" vertical="center" wrapText="1"/>
    </xf>
    <xf numFmtId="0" fontId="22" fillId="8" borderId="1" xfId="0" applyFont="1" applyFill="1" applyBorder="1" applyAlignment="1">
      <alignment horizontal="left" vertical="center" wrapText="1"/>
    </xf>
    <xf numFmtId="0" fontId="14" fillId="8" borderId="1" xfId="0" applyFont="1" applyFill="1" applyBorder="1" applyAlignment="1">
      <alignment horizontal="left" vertical="center"/>
    </xf>
    <xf numFmtId="173" fontId="14" fillId="8" borderId="1" xfId="0" applyNumberFormat="1" applyFont="1" applyFill="1" applyBorder="1" applyAlignment="1">
      <alignment horizontal="center" vertical="center" wrapText="1"/>
    </xf>
    <xf numFmtId="0" fontId="22" fillId="8" borderId="1" xfId="0" applyFont="1" applyFill="1" applyBorder="1" applyAlignment="1">
      <alignment horizontal="left" vertical="center"/>
    </xf>
    <xf numFmtId="0" fontId="14" fillId="8" borderId="0" xfId="0" applyFont="1" applyFill="1" applyAlignment="1">
      <alignment horizontal="center" vertical="center"/>
    </xf>
    <xf numFmtId="0" fontId="17" fillId="8" borderId="1" xfId="0" applyFont="1" applyFill="1" applyBorder="1" applyAlignment="1">
      <alignment horizontal="center" vertical="center" wrapText="1"/>
    </xf>
    <xf numFmtId="169" fontId="14" fillId="8" borderId="1" xfId="200" applyNumberFormat="1" applyFont="1" applyFill="1" applyBorder="1" applyAlignment="1">
      <alignment horizontal="center" vertical="center"/>
    </xf>
    <xf numFmtId="0" fontId="14" fillId="0" borderId="0" xfId="1" applyFont="1" applyAlignment="1">
      <alignment horizontal="center" vertical="center" wrapText="1"/>
    </xf>
    <xf numFmtId="4" fontId="14" fillId="0" borderId="0" xfId="1" applyNumberFormat="1" applyFont="1" applyAlignment="1">
      <alignment horizontal="center" vertical="center" wrapText="1"/>
    </xf>
    <xf numFmtId="44" fontId="14" fillId="0" borderId="0" xfId="5" applyFont="1" applyFill="1" applyAlignment="1">
      <alignment vertical="center" wrapText="1"/>
    </xf>
    <xf numFmtId="169" fontId="14" fillId="0" borderId="0" xfId="1" applyNumberFormat="1" applyFont="1" applyAlignment="1" applyProtection="1">
      <alignment horizontal="center" wrapText="1"/>
      <protection locked="0"/>
    </xf>
    <xf numFmtId="171" fontId="14" fillId="0" borderId="0" xfId="0" applyNumberFormat="1" applyFont="1" applyAlignment="1">
      <alignment horizontal="center" vertical="center" wrapText="1"/>
    </xf>
    <xf numFmtId="3" fontId="14" fillId="0" borderId="0" xfId="1" applyNumberFormat="1" applyFont="1" applyAlignment="1" applyProtection="1">
      <alignment wrapText="1"/>
      <protection locked="0"/>
    </xf>
    <xf numFmtId="0" fontId="15" fillId="0" borderId="13" xfId="1" applyFont="1" applyBorder="1" applyAlignment="1">
      <alignment vertical="center" wrapText="1"/>
    </xf>
    <xf numFmtId="0" fontId="14" fillId="0" borderId="0" xfId="1" applyFont="1" applyAlignment="1" applyProtection="1">
      <alignment wrapText="1"/>
      <protection locked="0"/>
    </xf>
    <xf numFmtId="0" fontId="14" fillId="0" borderId="14" xfId="1" applyFont="1" applyBorder="1" applyAlignment="1">
      <alignment vertical="center" wrapText="1"/>
    </xf>
    <xf numFmtId="41" fontId="18" fillId="0" borderId="0" xfId="0" applyNumberFormat="1" applyFont="1" applyAlignment="1">
      <alignment horizontal="center" vertical="center"/>
    </xf>
    <xf numFmtId="0" fontId="14" fillId="0" borderId="15" xfId="1" applyFont="1" applyBorder="1" applyAlignment="1">
      <alignment vertical="center" wrapText="1"/>
    </xf>
    <xf numFmtId="3" fontId="14" fillId="0" borderId="0" xfId="1" applyNumberFormat="1" applyFont="1" applyAlignment="1" applyProtection="1">
      <alignment horizontal="center" vertical="center" wrapText="1"/>
      <protection locked="0"/>
    </xf>
    <xf numFmtId="0" fontId="16" fillId="0" borderId="0" xfId="0" applyFont="1" applyAlignment="1">
      <alignment horizontal="center" vertical="center"/>
    </xf>
    <xf numFmtId="170" fontId="14" fillId="0" borderId="0" xfId="0" applyNumberFormat="1" applyFont="1" applyAlignment="1">
      <alignment horizontal="center" vertical="center"/>
    </xf>
    <xf numFmtId="0" fontId="14" fillId="0" borderId="0" xfId="0" applyFont="1" applyAlignment="1">
      <alignment horizontal="left" vertical="center" wrapText="1"/>
    </xf>
    <xf numFmtId="0" fontId="14" fillId="0" borderId="0" xfId="0" applyFont="1" applyAlignment="1">
      <alignment horizontal="center" vertical="center" wrapText="1"/>
    </xf>
    <xf numFmtId="173" fontId="14" fillId="0" borderId="0" xfId="0" applyNumberFormat="1" applyFont="1" applyAlignment="1">
      <alignment horizontal="center" vertical="center" wrapText="1"/>
    </xf>
    <xf numFmtId="0" fontId="14" fillId="0" borderId="0" xfId="0" applyFont="1" applyAlignment="1">
      <alignment horizontal="center" vertical="center"/>
    </xf>
    <xf numFmtId="0" fontId="17" fillId="0" borderId="0" xfId="0" applyFont="1" applyAlignment="1">
      <alignment horizontal="center" vertical="center" wrapText="1"/>
    </xf>
    <xf numFmtId="169" fontId="14" fillId="0" borderId="0" xfId="200" applyNumberFormat="1" applyFont="1" applyFill="1" applyBorder="1" applyAlignment="1">
      <alignment horizontal="center" vertical="center"/>
    </xf>
    <xf numFmtId="44" fontId="14" fillId="0" borderId="0" xfId="5" applyFont="1" applyFill="1" applyBorder="1" applyAlignment="1" applyProtection="1">
      <alignment horizontal="center" vertical="center" wrapText="1"/>
      <protection locked="0"/>
    </xf>
    <xf numFmtId="3" fontId="14" fillId="10" borderId="1" xfId="1" applyNumberFormat="1" applyFont="1" applyFill="1" applyBorder="1" applyAlignment="1" applyProtection="1">
      <alignment horizontal="center" vertical="center" wrapText="1"/>
      <protection locked="0"/>
    </xf>
    <xf numFmtId="44" fontId="14" fillId="0" borderId="0" xfId="9" applyFont="1" applyAlignment="1" applyProtection="1">
      <alignment horizontal="center" wrapText="1"/>
      <protection locked="0"/>
    </xf>
    <xf numFmtId="0" fontId="14" fillId="0" borderId="0" xfId="1" applyFont="1" applyAlignment="1" applyProtection="1">
      <alignment horizontal="center" wrapText="1"/>
      <protection locked="0"/>
    </xf>
    <xf numFmtId="0" fontId="14" fillId="0" borderId="0" xfId="1" applyFont="1" applyAlignment="1">
      <alignment horizontal="center" wrapText="1"/>
    </xf>
    <xf numFmtId="44" fontId="14" fillId="0" borderId="0" xfId="1" applyNumberFormat="1" applyFont="1" applyAlignment="1" applyProtection="1">
      <alignment horizontal="center" wrapText="1"/>
      <protection locked="0"/>
    </xf>
    <xf numFmtId="0" fontId="16" fillId="11" borderId="1" xfId="0" applyFont="1" applyFill="1" applyBorder="1" applyAlignment="1">
      <alignment horizontal="center" vertical="center" wrapText="1"/>
    </xf>
    <xf numFmtId="0" fontId="15" fillId="2" borderId="1" xfId="1" applyFont="1" applyFill="1" applyBorder="1" applyAlignment="1">
      <alignment horizontal="center" vertical="center" wrapText="1"/>
    </xf>
    <xf numFmtId="171" fontId="15" fillId="2" borderId="1" xfId="1" applyNumberFormat="1" applyFont="1" applyFill="1" applyBorder="1" applyAlignment="1">
      <alignment horizontal="center" vertical="center" wrapText="1"/>
    </xf>
    <xf numFmtId="0" fontId="15" fillId="2" borderId="1" xfId="1" applyFont="1" applyFill="1" applyBorder="1" applyAlignment="1" applyProtection="1">
      <alignment horizontal="center" vertical="center" wrapText="1"/>
      <protection locked="0"/>
    </xf>
    <xf numFmtId="169" fontId="4" fillId="0" borderId="0" xfId="1" applyNumberFormat="1" applyFont="1" applyAlignment="1">
      <alignment vertical="center" wrapText="1"/>
    </xf>
    <xf numFmtId="0" fontId="4" fillId="3" borderId="1" xfId="0" applyFont="1" applyFill="1" applyBorder="1" applyAlignment="1">
      <alignment horizontal="center" vertical="center" wrapText="1"/>
    </xf>
    <xf numFmtId="41" fontId="4" fillId="18" borderId="1" xfId="0" applyNumberFormat="1" applyFont="1" applyFill="1" applyBorder="1" applyAlignment="1">
      <alignment horizontal="center" vertical="center" wrapText="1"/>
    </xf>
    <xf numFmtId="41" fontId="4" fillId="22" borderId="1" xfId="0" applyNumberFormat="1" applyFont="1" applyFill="1" applyBorder="1" applyAlignment="1">
      <alignment vertical="center" wrapText="1"/>
    </xf>
    <xf numFmtId="170" fontId="14" fillId="0" borderId="1" xfId="0" applyNumberFormat="1" applyFont="1" applyBorder="1" applyAlignment="1">
      <alignment horizontal="center" vertical="center"/>
    </xf>
    <xf numFmtId="3" fontId="4" fillId="0" borderId="0" xfId="1" applyNumberFormat="1" applyFont="1" applyAlignment="1" applyProtection="1">
      <alignment horizontal="center" vertical="center" wrapText="1"/>
      <protection locked="0"/>
    </xf>
    <xf numFmtId="0" fontId="6" fillId="2" borderId="1" xfId="1" applyFont="1" applyFill="1" applyBorder="1" applyAlignment="1" applyProtection="1">
      <alignment horizontal="center" vertical="center" wrapText="1"/>
      <protection locked="0"/>
    </xf>
    <xf numFmtId="0" fontId="8" fillId="21" borderId="9" xfId="1" applyFont="1" applyFill="1" applyBorder="1" applyAlignment="1" applyProtection="1">
      <alignment horizontal="center" vertical="center"/>
      <protection locked="0"/>
    </xf>
    <xf numFmtId="0" fontId="8" fillId="21" borderId="9" xfId="1" applyFont="1" applyFill="1" applyBorder="1" applyAlignment="1">
      <alignment horizontal="center" vertical="center" wrapText="1"/>
    </xf>
    <xf numFmtId="44" fontId="8" fillId="21" borderId="4" xfId="1" applyNumberFormat="1" applyFont="1" applyFill="1" applyBorder="1" applyAlignment="1" applyProtection="1">
      <alignment horizontal="center" vertical="center"/>
      <protection locked="0"/>
    </xf>
    <xf numFmtId="0" fontId="8" fillId="21" borderId="8" xfId="1" applyFont="1" applyFill="1" applyBorder="1" applyAlignment="1" applyProtection="1">
      <alignment horizontal="center" vertical="center"/>
      <protection locked="0"/>
    </xf>
    <xf numFmtId="44" fontId="8" fillId="21" borderId="8" xfId="1" applyNumberFormat="1" applyFont="1" applyFill="1" applyBorder="1" applyAlignment="1" applyProtection="1">
      <alignment horizontal="center" vertical="center"/>
      <protection locked="0"/>
    </xf>
    <xf numFmtId="44" fontId="8" fillId="21" borderId="9" xfId="1" applyNumberFormat="1" applyFont="1" applyFill="1" applyBorder="1" applyAlignment="1" applyProtection="1">
      <alignment horizontal="center" vertical="center"/>
      <protection locked="0"/>
    </xf>
    <xf numFmtId="44" fontId="13" fillId="21" borderId="4" xfId="1" applyNumberFormat="1" applyFont="1" applyFill="1" applyBorder="1" applyAlignment="1" applyProtection="1">
      <alignment horizontal="center" vertical="center"/>
      <protection locked="0"/>
    </xf>
    <xf numFmtId="0" fontId="7" fillId="21" borderId="1" xfId="1" applyFont="1" applyFill="1" applyBorder="1" applyAlignment="1">
      <alignment horizontal="center" vertical="center" wrapText="1"/>
    </xf>
    <xf numFmtId="3" fontId="25" fillId="15" borderId="2" xfId="1" applyNumberFormat="1" applyFont="1" applyFill="1" applyBorder="1" applyAlignment="1" applyProtection="1">
      <alignment horizontal="center" vertical="center" wrapText="1"/>
      <protection locked="0"/>
    </xf>
    <xf numFmtId="3" fontId="25" fillId="15" borderId="4" xfId="1" applyNumberFormat="1" applyFont="1" applyFill="1" applyBorder="1" applyAlignment="1" applyProtection="1">
      <alignment horizontal="center" vertical="center" wrapText="1"/>
      <protection locked="0"/>
    </xf>
    <xf numFmtId="0" fontId="25" fillId="5" borderId="12" xfId="1" applyFont="1" applyFill="1" applyBorder="1" applyAlignment="1" applyProtection="1">
      <alignment wrapText="1"/>
      <protection locked="0"/>
    </xf>
    <xf numFmtId="0" fontId="25" fillId="5" borderId="0" xfId="1" applyFont="1" applyFill="1" applyAlignment="1" applyProtection="1">
      <alignment wrapText="1"/>
      <protection locked="0"/>
    </xf>
    <xf numFmtId="0" fontId="25" fillId="5" borderId="11" xfId="1" applyFont="1" applyFill="1" applyBorder="1" applyAlignment="1" applyProtection="1">
      <alignment wrapText="1"/>
      <protection locked="0"/>
    </xf>
    <xf numFmtId="169" fontId="14" fillId="0" borderId="0" xfId="1" applyNumberFormat="1" applyFont="1" applyAlignment="1" applyProtection="1">
      <alignment wrapText="1"/>
      <protection locked="0"/>
    </xf>
    <xf numFmtId="3" fontId="15" fillId="10" borderId="1" xfId="1" applyNumberFormat="1" applyFont="1" applyFill="1" applyBorder="1" applyAlignment="1" applyProtection="1">
      <alignment horizontal="center" vertical="center" wrapText="1"/>
      <protection locked="0"/>
    </xf>
    <xf numFmtId="14" fontId="15" fillId="2" borderId="1" xfId="1" applyNumberFormat="1" applyFont="1" applyFill="1" applyBorder="1" applyAlignment="1" applyProtection="1">
      <alignment horizontal="center" vertical="center" wrapText="1"/>
      <protection locked="0"/>
    </xf>
    <xf numFmtId="0" fontId="27" fillId="8" borderId="1" xfId="0" applyFont="1" applyFill="1" applyBorder="1" applyAlignment="1">
      <alignment horizontal="center" vertical="center" wrapText="1"/>
    </xf>
    <xf numFmtId="3" fontId="25" fillId="15" borderId="1" xfId="1" applyNumberFormat="1" applyFont="1" applyFill="1" applyBorder="1" applyAlignment="1" applyProtection="1">
      <alignment horizontal="center" vertical="center" wrapText="1"/>
      <protection locked="0"/>
    </xf>
    <xf numFmtId="3" fontId="13" fillId="15" borderId="4" xfId="1" applyNumberFormat="1" applyFont="1" applyFill="1" applyBorder="1" applyAlignment="1" applyProtection="1">
      <alignment horizontal="center" vertical="center" wrapText="1"/>
      <protection locked="0"/>
    </xf>
    <xf numFmtId="170" fontId="15" fillId="8" borderId="1" xfId="0" applyNumberFormat="1" applyFont="1" applyFill="1" applyBorder="1" applyAlignment="1">
      <alignment horizontal="center" vertical="center"/>
    </xf>
    <xf numFmtId="0" fontId="15" fillId="8" borderId="1" xfId="0" applyFont="1" applyFill="1" applyBorder="1" applyAlignment="1">
      <alignment horizontal="center" vertical="center"/>
    </xf>
    <xf numFmtId="0" fontId="14" fillId="8" borderId="1" xfId="0" applyFont="1" applyFill="1" applyBorder="1" applyAlignment="1">
      <alignment horizontal="left" vertical="top" wrapText="1"/>
    </xf>
    <xf numFmtId="4" fontId="14" fillId="8" borderId="1" xfId="1" applyNumberFormat="1" applyFont="1" applyFill="1" applyBorder="1" applyAlignment="1" applyProtection="1">
      <alignment horizontal="center" vertical="center" wrapText="1"/>
      <protection locked="0"/>
    </xf>
    <xf numFmtId="44" fontId="14" fillId="0" borderId="0" xfId="5" applyNumberFormat="1" applyFont="1" applyFill="1" applyBorder="1" applyAlignment="1" applyProtection="1">
      <alignment horizontal="center" vertical="center" wrapText="1"/>
      <protection locked="0"/>
    </xf>
    <xf numFmtId="170" fontId="15" fillId="0" borderId="8" xfId="0" applyNumberFormat="1" applyFont="1" applyBorder="1" applyAlignment="1">
      <alignment horizontal="center" vertical="center"/>
    </xf>
    <xf numFmtId="0" fontId="15" fillId="8" borderId="1" xfId="0" applyFont="1" applyFill="1" applyBorder="1" applyAlignment="1">
      <alignment horizontal="left" vertical="center" wrapText="1"/>
    </xf>
    <xf numFmtId="0" fontId="15" fillId="23" borderId="1" xfId="0" applyFont="1" applyFill="1" applyBorder="1" applyAlignment="1">
      <alignment horizontal="left" vertical="center" wrapText="1"/>
    </xf>
    <xf numFmtId="0" fontId="33" fillId="0" borderId="1" xfId="0" applyFont="1" applyBorder="1" applyAlignment="1">
      <alignment horizontal="center" vertical="center"/>
    </xf>
    <xf numFmtId="169" fontId="15" fillId="8" borderId="8" xfId="200" applyNumberFormat="1" applyFont="1" applyFill="1" applyBorder="1" applyAlignment="1">
      <alignment horizontal="center" vertical="center"/>
    </xf>
    <xf numFmtId="0" fontId="15" fillId="7" borderId="1" xfId="0" applyFont="1" applyFill="1" applyBorder="1" applyAlignment="1">
      <alignment horizontal="center" vertical="center"/>
    </xf>
    <xf numFmtId="170" fontId="14" fillId="8" borderId="5" xfId="0" applyNumberFormat="1" applyFont="1" applyFill="1" applyBorder="1" applyAlignment="1">
      <alignment horizontal="center" vertical="center"/>
    </xf>
    <xf numFmtId="3" fontId="13" fillId="15" borderId="1" xfId="1" applyNumberFormat="1" applyFont="1" applyFill="1" applyBorder="1" applyAlignment="1" applyProtection="1">
      <alignment horizontal="center" vertical="center" wrapText="1"/>
      <protection locked="0"/>
    </xf>
    <xf numFmtId="170" fontId="35" fillId="8" borderId="8" xfId="0" applyNumberFormat="1" applyFont="1" applyFill="1" applyBorder="1" applyAlignment="1">
      <alignment horizontal="center" vertical="center"/>
    </xf>
    <xf numFmtId="170" fontId="36" fillId="8" borderId="1" xfId="0" applyNumberFormat="1" applyFont="1" applyFill="1" applyBorder="1" applyAlignment="1">
      <alignment horizontal="center" vertical="center"/>
    </xf>
    <xf numFmtId="0" fontId="36" fillId="8" borderId="1" xfId="0" applyFont="1" applyFill="1" applyBorder="1" applyAlignment="1">
      <alignment horizontal="center" vertical="center"/>
    </xf>
    <xf numFmtId="3" fontId="13" fillId="3" borderId="5" xfId="1" applyNumberFormat="1" applyFont="1" applyFill="1" applyBorder="1" applyAlignment="1">
      <alignment horizontal="center" vertical="center" wrapText="1"/>
    </xf>
    <xf numFmtId="166" fontId="13" fillId="25" borderId="25" xfId="1" applyNumberFormat="1" applyFont="1" applyFill="1" applyBorder="1" applyAlignment="1">
      <alignment horizontal="center" vertical="center" wrapText="1"/>
    </xf>
    <xf numFmtId="166" fontId="13" fillId="25" borderId="5" xfId="1" applyNumberFormat="1" applyFont="1" applyFill="1" applyBorder="1" applyAlignment="1">
      <alignment horizontal="center" vertical="center" wrapText="1"/>
    </xf>
    <xf numFmtId="166" fontId="13" fillId="26" borderId="1" xfId="1" applyNumberFormat="1" applyFont="1" applyFill="1" applyBorder="1" applyAlignment="1">
      <alignment horizontal="center" vertical="center" wrapText="1"/>
    </xf>
    <xf numFmtId="166" fontId="13" fillId="26" borderId="5" xfId="1" applyNumberFormat="1" applyFont="1" applyFill="1" applyBorder="1" applyAlignment="1">
      <alignment horizontal="center" vertical="center" wrapText="1"/>
    </xf>
    <xf numFmtId="166" fontId="13" fillId="16" borderId="1" xfId="1" applyNumberFormat="1" applyFont="1" applyFill="1" applyBorder="1" applyAlignment="1">
      <alignment horizontal="center" vertical="center" wrapText="1"/>
    </xf>
    <xf numFmtId="166" fontId="13" fillId="16" borderId="5" xfId="1" applyNumberFormat="1" applyFont="1" applyFill="1" applyBorder="1" applyAlignment="1">
      <alignment horizontal="center" vertical="center" wrapText="1"/>
    </xf>
    <xf numFmtId="166" fontId="13" fillId="27" borderId="1" xfId="1" applyNumberFormat="1" applyFont="1" applyFill="1" applyBorder="1" applyAlignment="1">
      <alignment horizontal="center" vertical="center" wrapText="1"/>
    </xf>
    <xf numFmtId="166" fontId="13" fillId="27" borderId="5" xfId="1" applyNumberFormat="1" applyFont="1" applyFill="1" applyBorder="1" applyAlignment="1">
      <alignment horizontal="center" vertical="center" wrapText="1"/>
    </xf>
    <xf numFmtId="166" fontId="13" fillId="27" borderId="26" xfId="1" applyNumberFormat="1" applyFont="1" applyFill="1" applyBorder="1" applyAlignment="1">
      <alignment horizontal="center" vertical="center" wrapText="1"/>
    </xf>
    <xf numFmtId="166" fontId="13" fillId="28" borderId="7" xfId="1" applyNumberFormat="1" applyFont="1" applyFill="1" applyBorder="1" applyAlignment="1">
      <alignment horizontal="center" vertical="center" wrapText="1"/>
    </xf>
    <xf numFmtId="166" fontId="13" fillId="28" borderId="1" xfId="1" applyNumberFormat="1" applyFont="1" applyFill="1" applyBorder="1" applyAlignment="1">
      <alignment horizontal="center" vertical="center" wrapText="1"/>
    </xf>
    <xf numFmtId="3" fontId="13" fillId="29" borderId="5" xfId="1" applyNumberFormat="1" applyFont="1" applyFill="1" applyBorder="1" applyAlignment="1" applyProtection="1">
      <alignment horizontal="center" vertical="center" wrapText="1"/>
      <protection locked="0"/>
    </xf>
    <xf numFmtId="44" fontId="13" fillId="4" borderId="1" xfId="1" applyNumberFormat="1" applyFont="1" applyFill="1" applyBorder="1" applyAlignment="1">
      <alignment horizontal="center" vertical="center" wrapText="1"/>
    </xf>
    <xf numFmtId="1" fontId="36" fillId="0" borderId="1" xfId="1" applyNumberFormat="1" applyFont="1" applyBorder="1" applyAlignment="1">
      <alignment horizontal="center" vertical="center"/>
    </xf>
    <xf numFmtId="2" fontId="37" fillId="0" borderId="1" xfId="1" applyNumberFormat="1" applyFont="1" applyBorder="1" applyAlignment="1">
      <alignment horizontal="center" vertical="center"/>
    </xf>
    <xf numFmtId="0" fontId="40" fillId="14" borderId="1" xfId="1" applyFont="1" applyFill="1" applyBorder="1" applyAlignment="1">
      <alignment horizontal="center" vertical="center"/>
    </xf>
    <xf numFmtId="0" fontId="40" fillId="14" borderId="1" xfId="1" applyFont="1" applyFill="1" applyBorder="1" applyAlignment="1">
      <alignment horizontal="center" vertical="center" wrapText="1"/>
    </xf>
    <xf numFmtId="0" fontId="25" fillId="3" borderId="5" xfId="1" applyFont="1" applyFill="1" applyBorder="1" applyAlignment="1">
      <alignment horizontal="center" vertical="center" wrapText="1"/>
    </xf>
    <xf numFmtId="166" fontId="25" fillId="25" borderId="22" xfId="1" applyNumberFormat="1" applyFont="1" applyFill="1" applyBorder="1" applyAlignment="1">
      <alignment horizontal="center" vertical="center" wrapText="1"/>
    </xf>
    <xf numFmtId="166" fontId="26" fillId="25" borderId="23" xfId="1" applyNumberFormat="1" applyFont="1" applyFill="1" applyBorder="1" applyAlignment="1">
      <alignment horizontal="center" vertical="center" wrapText="1"/>
    </xf>
    <xf numFmtId="166" fontId="25" fillId="25" borderId="23" xfId="1" applyNumberFormat="1" applyFont="1" applyFill="1" applyBorder="1" applyAlignment="1">
      <alignment horizontal="center" vertical="center" wrapText="1"/>
    </xf>
    <xf numFmtId="166" fontId="25" fillId="26" borderId="23" xfId="1" applyNumberFormat="1" applyFont="1" applyFill="1" applyBorder="1" applyAlignment="1">
      <alignment horizontal="center" vertical="center" wrapText="1"/>
    </xf>
    <xf numFmtId="166" fontId="26" fillId="26" borderId="23" xfId="1" applyNumberFormat="1" applyFont="1" applyFill="1" applyBorder="1" applyAlignment="1">
      <alignment horizontal="center" vertical="center" wrapText="1"/>
    </xf>
    <xf numFmtId="166" fontId="25" fillId="16" borderId="23" xfId="1" applyNumberFormat="1" applyFont="1" applyFill="1" applyBorder="1" applyAlignment="1">
      <alignment horizontal="center" vertical="center" wrapText="1"/>
    </xf>
    <xf numFmtId="166" fontId="26" fillId="16" borderId="23" xfId="1" applyNumberFormat="1" applyFont="1" applyFill="1" applyBorder="1" applyAlignment="1">
      <alignment horizontal="center" vertical="center" wrapText="1"/>
    </xf>
    <xf numFmtId="166" fontId="25" fillId="27" borderId="23" xfId="1" applyNumberFormat="1" applyFont="1" applyFill="1" applyBorder="1" applyAlignment="1">
      <alignment horizontal="center" vertical="center" wrapText="1"/>
    </xf>
    <xf numFmtId="166" fontId="26" fillId="27" borderId="23" xfId="1" quotePrefix="1" applyNumberFormat="1" applyFont="1" applyFill="1" applyBorder="1" applyAlignment="1">
      <alignment horizontal="center" vertical="center" wrapText="1"/>
    </xf>
    <xf numFmtId="166" fontId="25" fillId="27" borderId="24" xfId="1" applyNumberFormat="1" applyFont="1" applyFill="1" applyBorder="1" applyAlignment="1">
      <alignment horizontal="center" vertical="center" wrapText="1"/>
    </xf>
    <xf numFmtId="166" fontId="41" fillId="28" borderId="7" xfId="1" applyNumberFormat="1" applyFont="1" applyFill="1" applyBorder="1" applyAlignment="1">
      <alignment horizontal="center" vertical="center" wrapText="1"/>
    </xf>
    <xf numFmtId="0" fontId="13" fillId="28" borderId="1" xfId="1" applyFont="1" applyFill="1" applyBorder="1" applyAlignment="1" applyProtection="1">
      <alignment horizontal="center" vertical="center" wrapText="1"/>
      <protection locked="0"/>
    </xf>
    <xf numFmtId="168" fontId="13" fillId="4" borderId="1" xfId="3" applyNumberFormat="1" applyFont="1" applyFill="1" applyBorder="1" applyAlignment="1" applyProtection="1">
      <alignment horizontal="center" vertical="center" wrapText="1"/>
    </xf>
    <xf numFmtId="168" fontId="25" fillId="4" borderId="1" xfId="3" applyNumberFormat="1" applyFont="1" applyFill="1" applyBorder="1" applyAlignment="1" applyProtection="1">
      <alignment horizontal="center" vertical="center" wrapText="1"/>
    </xf>
    <xf numFmtId="14" fontId="13" fillId="2" borderId="1" xfId="1" applyNumberFormat="1" applyFont="1" applyFill="1" applyBorder="1" applyAlignment="1" applyProtection="1">
      <alignment horizontal="center" vertical="center" wrapText="1"/>
      <protection locked="0"/>
    </xf>
    <xf numFmtId="14" fontId="25" fillId="2" borderId="1" xfId="1" applyNumberFormat="1" applyFont="1" applyFill="1" applyBorder="1" applyAlignment="1" applyProtection="1">
      <alignment horizontal="center" vertical="center" wrapText="1"/>
      <protection locked="0"/>
    </xf>
    <xf numFmtId="170" fontId="42" fillId="8" borderId="8" xfId="0" applyNumberFormat="1" applyFont="1" applyFill="1" applyBorder="1" applyAlignment="1">
      <alignment horizontal="center" vertical="center"/>
    </xf>
    <xf numFmtId="0" fontId="37" fillId="7" borderId="1" xfId="0" applyFont="1" applyFill="1" applyBorder="1" applyAlignment="1">
      <alignment horizontal="left" vertical="center" wrapText="1"/>
    </xf>
    <xf numFmtId="170" fontId="37" fillId="8" borderId="1" xfId="0" applyNumberFormat="1" applyFont="1" applyFill="1" applyBorder="1" applyAlignment="1">
      <alignment horizontal="center" vertical="center"/>
    </xf>
    <xf numFmtId="0" fontId="37" fillId="7" borderId="1" xfId="0" applyFont="1" applyFill="1" applyBorder="1" applyAlignment="1">
      <alignment horizontal="center" vertical="center"/>
    </xf>
    <xf numFmtId="3" fontId="25" fillId="3" borderId="5" xfId="1" applyNumberFormat="1" applyFont="1" applyFill="1" applyBorder="1" applyAlignment="1">
      <alignment horizontal="center" vertical="center" wrapText="1"/>
    </xf>
    <xf numFmtId="166" fontId="25" fillId="25" borderId="25" xfId="1" applyNumberFormat="1" applyFont="1" applyFill="1" applyBorder="1" applyAlignment="1">
      <alignment horizontal="center" vertical="center" wrapText="1"/>
    </xf>
    <xf numFmtId="166" fontId="25" fillId="25" borderId="5" xfId="1" applyNumberFormat="1" applyFont="1" applyFill="1" applyBorder="1" applyAlignment="1">
      <alignment horizontal="center" vertical="center" wrapText="1"/>
    </xf>
    <xf numFmtId="166" fontId="25" fillId="26" borderId="1" xfId="1" applyNumberFormat="1" applyFont="1" applyFill="1" applyBorder="1" applyAlignment="1">
      <alignment horizontal="center" vertical="center" wrapText="1"/>
    </xf>
    <xf numFmtId="166" fontId="25" fillId="26" borderId="5" xfId="1" applyNumberFormat="1" applyFont="1" applyFill="1" applyBorder="1" applyAlignment="1">
      <alignment horizontal="center" vertical="center" wrapText="1"/>
    </xf>
    <xf numFmtId="166" fontId="25" fillId="16" borderId="1" xfId="1" applyNumberFormat="1" applyFont="1" applyFill="1" applyBorder="1" applyAlignment="1">
      <alignment horizontal="center" vertical="center" wrapText="1"/>
    </xf>
    <xf numFmtId="166" fontId="25" fillId="16" borderId="5" xfId="1" applyNumberFormat="1" applyFont="1" applyFill="1" applyBorder="1" applyAlignment="1">
      <alignment horizontal="center" vertical="center" wrapText="1"/>
    </xf>
    <xf numFmtId="166" fontId="25" fillId="27" borderId="1" xfId="1" applyNumberFormat="1" applyFont="1" applyFill="1" applyBorder="1" applyAlignment="1">
      <alignment horizontal="center" vertical="center" wrapText="1"/>
    </xf>
    <xf numFmtId="166" fontId="25" fillId="27" borderId="5" xfId="1" applyNumberFormat="1" applyFont="1" applyFill="1" applyBorder="1" applyAlignment="1">
      <alignment horizontal="center" vertical="center" wrapText="1"/>
    </xf>
    <xf numFmtId="166" fontId="25" fillId="27" borderId="26" xfId="1" applyNumberFormat="1" applyFont="1" applyFill="1" applyBorder="1" applyAlignment="1">
      <alignment horizontal="center" vertical="center" wrapText="1"/>
    </xf>
    <xf numFmtId="44" fontId="25" fillId="4" borderId="1" xfId="1" applyNumberFormat="1" applyFont="1" applyFill="1" applyBorder="1" applyAlignment="1">
      <alignment horizontal="center" vertical="center" wrapText="1"/>
    </xf>
    <xf numFmtId="1" fontId="37" fillId="0" borderId="1" xfId="1" applyNumberFormat="1" applyFont="1" applyBorder="1" applyAlignment="1">
      <alignment horizontal="center" vertical="center"/>
    </xf>
    <xf numFmtId="0" fontId="37" fillId="8" borderId="1" xfId="0" applyFont="1" applyFill="1" applyBorder="1" applyAlignment="1">
      <alignment horizontal="left" vertical="center" wrapText="1"/>
    </xf>
    <xf numFmtId="0" fontId="37" fillId="8" borderId="1" xfId="0" applyFont="1" applyFill="1" applyBorder="1" applyAlignment="1">
      <alignment horizontal="center" vertical="center"/>
    </xf>
    <xf numFmtId="0" fontId="37" fillId="23" borderId="1" xfId="0" applyFont="1" applyFill="1" applyBorder="1" applyAlignment="1">
      <alignment horizontal="left" vertical="center" wrapText="1"/>
    </xf>
    <xf numFmtId="0" fontId="43" fillId="8" borderId="1" xfId="0" applyFont="1" applyFill="1" applyBorder="1" applyAlignment="1">
      <alignment horizontal="center" vertical="center" wrapText="1"/>
    </xf>
    <xf numFmtId="0" fontId="47" fillId="8" borderId="1" xfId="0" applyFont="1" applyFill="1" applyBorder="1" applyAlignment="1">
      <alignment horizontal="left" vertical="center" wrapText="1"/>
    </xf>
    <xf numFmtId="0" fontId="37" fillId="8" borderId="1" xfId="0" applyFont="1" applyFill="1" applyBorder="1" applyAlignment="1">
      <alignment horizontal="left" vertical="center"/>
    </xf>
    <xf numFmtId="0" fontId="47" fillId="8" borderId="1" xfId="0" applyFont="1" applyFill="1" applyBorder="1" applyAlignment="1">
      <alignment horizontal="left" vertical="center"/>
    </xf>
    <xf numFmtId="0" fontId="37" fillId="8" borderId="1" xfId="0" applyFont="1" applyFill="1" applyBorder="1" applyAlignment="1">
      <alignment horizontal="center" vertical="center" wrapText="1"/>
    </xf>
    <xf numFmtId="170" fontId="42" fillId="8" borderId="1" xfId="0" applyNumberFormat="1" applyFont="1" applyFill="1" applyBorder="1" applyAlignment="1">
      <alignment horizontal="center" vertical="center"/>
    </xf>
    <xf numFmtId="0" fontId="37" fillId="0" borderId="0" xfId="0" applyFont="1"/>
    <xf numFmtId="0" fontId="25" fillId="0" borderId="0" xfId="1" applyFont="1" applyAlignment="1">
      <alignment wrapText="1"/>
    </xf>
    <xf numFmtId="0" fontId="37" fillId="0" borderId="0" xfId="1" applyFont="1"/>
    <xf numFmtId="44" fontId="49" fillId="0" borderId="0" xfId="1" applyNumberFormat="1" applyFont="1" applyAlignment="1">
      <alignment wrapText="1"/>
    </xf>
    <xf numFmtId="44" fontId="25" fillId="0" borderId="0" xfId="201" applyFont="1" applyAlignment="1">
      <alignment wrapText="1"/>
    </xf>
    <xf numFmtId="170" fontId="15" fillId="8" borderId="8" xfId="0" applyNumberFormat="1" applyFont="1" applyFill="1" applyBorder="1" applyAlignment="1">
      <alignment horizontal="center" vertical="center"/>
    </xf>
    <xf numFmtId="0" fontId="15" fillId="8" borderId="1" xfId="0" applyFont="1" applyFill="1" applyBorder="1" applyAlignment="1">
      <alignment horizontal="center" vertical="center" wrapText="1"/>
    </xf>
    <xf numFmtId="0" fontId="15" fillId="8" borderId="0" xfId="0" applyFont="1" applyFill="1" applyAlignment="1">
      <alignment horizontal="center" vertical="center" wrapText="1"/>
    </xf>
    <xf numFmtId="0" fontId="15" fillId="11" borderId="1" xfId="0" applyFont="1" applyFill="1" applyBorder="1" applyAlignment="1">
      <alignment horizontal="center" vertical="center" wrapText="1"/>
    </xf>
    <xf numFmtId="41" fontId="16" fillId="18" borderId="1" xfId="0" applyNumberFormat="1" applyFont="1" applyFill="1" applyBorder="1" applyAlignment="1">
      <alignment horizontal="center" vertical="center"/>
    </xf>
    <xf numFmtId="41" fontId="16" fillId="20" borderId="1" xfId="0" applyNumberFormat="1" applyFont="1" applyFill="1" applyBorder="1" applyAlignment="1">
      <alignment horizontal="center" vertical="center"/>
    </xf>
    <xf numFmtId="41" fontId="16" fillId="19" borderId="1" xfId="0" applyNumberFormat="1" applyFont="1" applyFill="1" applyBorder="1" applyAlignment="1">
      <alignment horizontal="center" vertical="center"/>
    </xf>
    <xf numFmtId="171" fontId="15" fillId="12" borderId="1" xfId="0" applyNumberFormat="1" applyFont="1" applyFill="1" applyBorder="1" applyAlignment="1">
      <alignment horizontal="center" vertical="center" wrapText="1"/>
    </xf>
    <xf numFmtId="3" fontId="15" fillId="13" borderId="1" xfId="1" applyNumberFormat="1" applyFont="1" applyFill="1" applyBorder="1" applyAlignment="1" applyProtection="1">
      <alignment horizontal="center" vertical="center" wrapText="1"/>
      <protection locked="0"/>
    </xf>
    <xf numFmtId="3" fontId="15" fillId="0" borderId="1" xfId="1" applyNumberFormat="1" applyFont="1" applyBorder="1" applyAlignment="1" applyProtection="1">
      <alignment horizontal="center" vertical="center" wrapText="1"/>
      <protection locked="0"/>
    </xf>
    <xf numFmtId="0" fontId="15" fillId="0" borderId="0" xfId="1" applyFont="1" applyAlignment="1">
      <alignment wrapText="1"/>
    </xf>
    <xf numFmtId="41" fontId="15" fillId="18" borderId="1" xfId="0" applyNumberFormat="1" applyFont="1" applyFill="1" applyBorder="1" applyAlignment="1">
      <alignment horizontal="center" vertical="center"/>
    </xf>
    <xf numFmtId="41" fontId="15" fillId="20" borderId="1" xfId="0" applyNumberFormat="1" applyFont="1" applyFill="1" applyBorder="1" applyAlignment="1">
      <alignment horizontal="center" vertical="center"/>
    </xf>
    <xf numFmtId="41" fontId="15" fillId="19" borderId="1" xfId="0" applyNumberFormat="1" applyFont="1" applyFill="1" applyBorder="1" applyAlignment="1">
      <alignment horizontal="center" vertical="center"/>
    </xf>
    <xf numFmtId="2" fontId="36" fillId="0" borderId="1" xfId="1" applyNumberFormat="1" applyFont="1" applyBorder="1" applyAlignment="1">
      <alignment horizontal="center" vertical="center"/>
    </xf>
    <xf numFmtId="43" fontId="37" fillId="0" borderId="1" xfId="202" applyNumberFormat="1" applyFont="1" applyBorder="1" applyAlignment="1">
      <alignment horizontal="center" vertical="center"/>
    </xf>
    <xf numFmtId="0" fontId="2" fillId="0" borderId="0" xfId="0" applyFont="1"/>
    <xf numFmtId="0" fontId="36" fillId="8" borderId="1" xfId="0" applyFont="1" applyFill="1" applyBorder="1" applyAlignment="1">
      <alignment horizontal="left" vertical="top" wrapText="1"/>
    </xf>
    <xf numFmtId="171" fontId="13" fillId="26" borderId="5" xfId="1" applyNumberFormat="1" applyFont="1" applyFill="1" applyBorder="1" applyAlignment="1">
      <alignment horizontal="center" vertical="center" wrapText="1"/>
    </xf>
    <xf numFmtId="0" fontId="15" fillId="0" borderId="0" xfId="0" applyFont="1"/>
    <xf numFmtId="174" fontId="37" fillId="0" borderId="1" xfId="1" applyNumberFormat="1" applyFont="1" applyBorder="1" applyAlignment="1">
      <alignment horizontal="center" vertical="center"/>
    </xf>
    <xf numFmtId="0" fontId="15" fillId="30" borderId="1" xfId="0" applyFont="1" applyFill="1" applyBorder="1" applyAlignment="1">
      <alignment horizontal="center" vertical="center" wrapText="1"/>
    </xf>
    <xf numFmtId="14" fontId="14" fillId="31" borderId="1" xfId="0" applyNumberFormat="1" applyFont="1" applyFill="1" applyBorder="1" applyAlignment="1">
      <alignment horizontal="center" vertical="center" wrapText="1"/>
    </xf>
    <xf numFmtId="0" fontId="14" fillId="0" borderId="1" xfId="0" applyFont="1" applyBorder="1" applyAlignment="1">
      <alignment horizontal="center" vertical="center" wrapText="1"/>
    </xf>
    <xf numFmtId="0" fontId="50" fillId="32" borderId="1" xfId="0" applyFont="1" applyFill="1" applyBorder="1" applyAlignment="1">
      <alignment horizontal="center" vertical="center" wrapText="1"/>
    </xf>
    <xf numFmtId="0" fontId="14" fillId="0" borderId="0" xfId="0" applyFont="1" applyAlignment="1">
      <alignment horizontal="center" wrapText="1"/>
    </xf>
    <xf numFmtId="8" fontId="50" fillId="33" borderId="0" xfId="0" applyNumberFormat="1" applyFont="1" applyFill="1" applyAlignment="1">
      <alignment horizontal="center" vertical="center" wrapText="1"/>
    </xf>
    <xf numFmtId="170" fontId="14" fillId="3" borderId="8" xfId="0" applyNumberFormat="1" applyFont="1" applyFill="1" applyBorder="1" applyAlignment="1">
      <alignment horizontal="center" vertical="center"/>
    </xf>
    <xf numFmtId="14" fontId="15" fillId="31" borderId="1" xfId="0" applyNumberFormat="1" applyFont="1" applyFill="1" applyBorder="1" applyAlignment="1">
      <alignment horizontal="center" vertical="center" wrapText="1"/>
    </xf>
    <xf numFmtId="0" fontId="14" fillId="4" borderId="1" xfId="0" applyFont="1" applyFill="1" applyBorder="1" applyAlignment="1">
      <alignment horizontal="left" vertical="center" wrapText="1"/>
    </xf>
    <xf numFmtId="0" fontId="15" fillId="4" borderId="5"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4" fillId="4" borderId="5" xfId="0" applyFont="1" applyFill="1" applyBorder="1" applyAlignment="1">
      <alignment vertical="center" wrapText="1"/>
    </xf>
    <xf numFmtId="0" fontId="14" fillId="4" borderId="6" xfId="0" applyFont="1" applyFill="1" applyBorder="1" applyAlignment="1">
      <alignment vertical="center" wrapText="1"/>
    </xf>
    <xf numFmtId="0" fontId="14" fillId="4" borderId="7" xfId="0" applyFont="1" applyFill="1" applyBorder="1" applyAlignment="1">
      <alignment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4" fillId="21" borderId="5" xfId="1" applyFont="1" applyFill="1" applyBorder="1" applyAlignment="1">
      <alignment horizontal="center" vertical="center" wrapText="1"/>
    </xf>
    <xf numFmtId="0" fontId="4" fillId="21" borderId="6" xfId="1" applyFont="1" applyFill="1" applyBorder="1" applyAlignment="1">
      <alignment horizontal="center" vertical="center" wrapText="1"/>
    </xf>
    <xf numFmtId="0" fontId="4" fillId="21" borderId="7" xfId="1" applyFont="1" applyFill="1" applyBorder="1" applyAlignment="1">
      <alignment horizontal="center" vertical="center" wrapText="1"/>
    </xf>
    <xf numFmtId="0" fontId="25" fillId="24" borderId="5" xfId="0" applyFont="1" applyFill="1" applyBorder="1" applyAlignment="1">
      <alignment vertical="center" wrapText="1"/>
    </xf>
    <xf numFmtId="0" fontId="25" fillId="24" borderId="6" xfId="0" applyFont="1" applyFill="1" applyBorder="1" applyAlignment="1">
      <alignment vertical="center" wrapText="1"/>
    </xf>
    <xf numFmtId="0" fontId="25" fillId="24" borderId="7" xfId="0" applyFont="1" applyFill="1" applyBorder="1" applyAlignment="1">
      <alignment vertical="center" wrapText="1"/>
    </xf>
    <xf numFmtId="0" fontId="25" fillId="24" borderId="5" xfId="0" applyFont="1" applyFill="1" applyBorder="1" applyAlignment="1">
      <alignment horizontal="center" vertical="center" wrapText="1"/>
    </xf>
    <xf numFmtId="0" fontId="25" fillId="24" borderId="6" xfId="0" applyFont="1" applyFill="1" applyBorder="1" applyAlignment="1">
      <alignment horizontal="center" vertical="center" wrapText="1"/>
    </xf>
    <xf numFmtId="0" fontId="25" fillId="24" borderId="7" xfId="0" applyFont="1" applyFill="1" applyBorder="1" applyAlignment="1">
      <alignment horizontal="center" vertical="center" wrapText="1"/>
    </xf>
    <xf numFmtId="0" fontId="13" fillId="24" borderId="5" xfId="0" applyFont="1" applyFill="1" applyBorder="1" applyAlignment="1">
      <alignment horizontal="center" vertical="center" wrapText="1"/>
    </xf>
    <xf numFmtId="0" fontId="13" fillId="24" borderId="6" xfId="0" applyFont="1" applyFill="1" applyBorder="1" applyAlignment="1">
      <alignment horizontal="center" vertical="center" wrapText="1"/>
    </xf>
    <xf numFmtId="0" fontId="13" fillId="24" borderId="7" xfId="0" applyFont="1" applyFill="1" applyBorder="1" applyAlignment="1">
      <alignment horizontal="center" vertical="center" wrapText="1"/>
    </xf>
    <xf numFmtId="0" fontId="13" fillId="21" borderId="5" xfId="1" applyFont="1" applyFill="1" applyBorder="1" applyAlignment="1" applyProtection="1">
      <alignment horizontal="center" vertical="center"/>
      <protection locked="0"/>
    </xf>
    <xf numFmtId="0" fontId="13" fillId="21" borderId="6" xfId="1" applyFont="1" applyFill="1" applyBorder="1" applyAlignment="1" applyProtection="1">
      <alignment horizontal="center" vertical="center"/>
      <protection locked="0"/>
    </xf>
    <xf numFmtId="0" fontId="13" fillId="21" borderId="7" xfId="1" applyFont="1" applyFill="1" applyBorder="1" applyAlignment="1" applyProtection="1">
      <alignment horizontal="center" vertical="center"/>
      <protection locked="0"/>
    </xf>
    <xf numFmtId="0" fontId="25" fillId="17" borderId="5" xfId="1" applyFont="1" applyFill="1" applyBorder="1" applyAlignment="1">
      <alignment horizontal="center" vertical="center" wrapText="1"/>
    </xf>
    <xf numFmtId="0" fontId="25" fillId="17" borderId="7" xfId="1" applyFont="1" applyFill="1" applyBorder="1" applyAlignment="1">
      <alignment horizontal="center" vertical="center" wrapText="1"/>
    </xf>
    <xf numFmtId="0" fontId="25" fillId="17" borderId="6" xfId="1" applyFont="1" applyFill="1" applyBorder="1" applyAlignment="1">
      <alignment horizontal="center" vertical="center" wrapText="1"/>
    </xf>
    <xf numFmtId="0" fontId="25" fillId="17" borderId="10" xfId="1" applyFont="1" applyFill="1" applyBorder="1" applyAlignment="1">
      <alignment vertical="center"/>
    </xf>
    <xf numFmtId="0" fontId="25" fillId="17" borderId="11" xfId="1" applyFont="1" applyFill="1" applyBorder="1" applyAlignment="1">
      <alignment vertical="center"/>
    </xf>
    <xf numFmtId="0" fontId="25" fillId="17" borderId="18" xfId="1" applyFont="1" applyFill="1" applyBorder="1" applyAlignment="1">
      <alignment vertical="center"/>
    </xf>
    <xf numFmtId="0" fontId="25" fillId="17" borderId="6" xfId="1" quotePrefix="1" applyFont="1" applyFill="1" applyBorder="1" applyAlignment="1">
      <alignment horizontal="center" vertical="center" wrapText="1"/>
    </xf>
    <xf numFmtId="0" fontId="25" fillId="17" borderId="7" xfId="1" quotePrefix="1" applyFont="1" applyFill="1" applyBorder="1" applyAlignment="1">
      <alignment horizontal="center" vertical="center" wrapText="1"/>
    </xf>
    <xf numFmtId="0" fontId="13" fillId="25" borderId="19" xfId="1" applyFont="1" applyFill="1" applyBorder="1" applyAlignment="1">
      <alignment horizontal="center" vertical="center" wrapText="1"/>
    </xf>
    <xf numFmtId="0" fontId="13" fillId="25" borderId="20" xfId="1" applyFont="1" applyFill="1" applyBorder="1" applyAlignment="1">
      <alignment horizontal="center" vertical="center" wrapText="1"/>
    </xf>
    <xf numFmtId="0" fontId="13" fillId="25" borderId="21" xfId="1" applyFont="1" applyFill="1" applyBorder="1" applyAlignment="1">
      <alignment horizontal="center" vertical="center" wrapText="1"/>
    </xf>
    <xf numFmtId="0" fontId="13" fillId="26" borderId="19" xfId="1" applyFont="1" applyFill="1" applyBorder="1" applyAlignment="1">
      <alignment horizontal="center" vertical="center" wrapText="1"/>
    </xf>
    <xf numFmtId="0" fontId="13" fillId="26" borderId="20" xfId="1" applyFont="1" applyFill="1" applyBorder="1" applyAlignment="1">
      <alignment horizontal="center" vertical="center" wrapText="1"/>
    </xf>
    <xf numFmtId="0" fontId="13" fillId="26" borderId="21" xfId="1" applyFont="1" applyFill="1" applyBorder="1" applyAlignment="1">
      <alignment horizontal="center" vertical="center" wrapText="1"/>
    </xf>
    <xf numFmtId="0" fontId="13" fillId="16" borderId="19" xfId="1" applyFont="1" applyFill="1" applyBorder="1" applyAlignment="1">
      <alignment horizontal="center" vertical="center" wrapText="1"/>
    </xf>
    <xf numFmtId="0" fontId="13" fillId="16" borderId="20" xfId="1" applyFont="1" applyFill="1" applyBorder="1" applyAlignment="1">
      <alignment horizontal="center" vertical="center" wrapText="1"/>
    </xf>
    <xf numFmtId="0" fontId="13" fillId="16" borderId="21" xfId="1" applyFont="1" applyFill="1" applyBorder="1" applyAlignment="1">
      <alignment horizontal="center" vertical="center" wrapText="1"/>
    </xf>
    <xf numFmtId="0" fontId="13" fillId="27" borderId="19" xfId="1" applyFont="1" applyFill="1" applyBorder="1" applyAlignment="1">
      <alignment horizontal="center" vertical="center" wrapText="1"/>
    </xf>
    <xf numFmtId="0" fontId="13" fillId="27" borderId="20" xfId="1" applyFont="1" applyFill="1" applyBorder="1" applyAlignment="1">
      <alignment horizontal="center" vertical="center" wrapText="1"/>
    </xf>
    <xf numFmtId="0" fontId="13" fillId="27" borderId="21" xfId="1" applyFont="1" applyFill="1" applyBorder="1" applyAlignment="1">
      <alignment horizontal="center" vertical="center" wrapText="1"/>
    </xf>
    <xf numFmtId="0" fontId="25" fillId="28" borderId="5" xfId="1" applyFont="1" applyFill="1" applyBorder="1" applyAlignment="1">
      <alignment horizontal="center" vertical="center" wrapText="1"/>
    </xf>
    <xf numFmtId="0" fontId="25" fillId="28" borderId="6" xfId="1" applyFont="1" applyFill="1" applyBorder="1" applyAlignment="1">
      <alignment horizontal="center" vertical="center" wrapText="1"/>
    </xf>
    <xf numFmtId="0" fontId="25" fillId="28" borderId="7" xfId="1" applyFont="1" applyFill="1" applyBorder="1" applyAlignment="1">
      <alignment horizontal="center" vertical="center" wrapText="1"/>
    </xf>
    <xf numFmtId="0" fontId="25" fillId="4" borderId="5" xfId="1" applyFont="1" applyFill="1" applyBorder="1" applyAlignment="1">
      <alignment horizontal="center" vertical="center" wrapText="1"/>
    </xf>
    <xf numFmtId="0" fontId="25" fillId="4" borderId="7" xfId="1" applyFont="1" applyFill="1" applyBorder="1" applyAlignment="1">
      <alignment horizontal="center" vertical="center" wrapText="1"/>
    </xf>
    <xf numFmtId="0" fontId="25" fillId="5" borderId="5" xfId="1" applyFont="1" applyFill="1" applyBorder="1" applyAlignment="1">
      <alignment horizontal="center" vertical="center" wrapText="1"/>
    </xf>
    <xf numFmtId="0" fontId="25" fillId="5" borderId="6" xfId="1" applyFont="1" applyFill="1" applyBorder="1" applyAlignment="1">
      <alignment horizontal="center" vertical="center" wrapText="1"/>
    </xf>
    <xf numFmtId="0" fontId="25" fillId="5" borderId="7" xfId="1" applyFont="1" applyFill="1" applyBorder="1" applyAlignment="1">
      <alignment horizontal="center" vertical="center" wrapText="1"/>
    </xf>
    <xf numFmtId="0" fontId="25" fillId="5" borderId="5" xfId="1" applyFont="1" applyFill="1" applyBorder="1" applyAlignment="1">
      <alignment vertical="center" wrapText="1"/>
    </xf>
    <xf numFmtId="0" fontId="25" fillId="5" borderId="6" xfId="1" applyFont="1" applyFill="1" applyBorder="1" applyAlignment="1">
      <alignment vertical="center" wrapText="1"/>
    </xf>
    <xf numFmtId="0" fontId="25" fillId="5" borderId="7" xfId="1" applyFont="1" applyFill="1" applyBorder="1" applyAlignment="1">
      <alignment vertical="center" wrapText="1"/>
    </xf>
    <xf numFmtId="0" fontId="43" fillId="8" borderId="1" xfId="0" applyFont="1" applyFill="1" applyBorder="1" applyAlignment="1">
      <alignment horizontal="center" vertical="center" wrapText="1"/>
    </xf>
    <xf numFmtId="0" fontId="13" fillId="5" borderId="5" xfId="1" applyFont="1" applyFill="1" applyBorder="1" applyAlignment="1" applyProtection="1">
      <alignment horizontal="center" vertical="center" wrapText="1"/>
      <protection locked="0"/>
    </xf>
    <xf numFmtId="0" fontId="13" fillId="5" borderId="6" xfId="1" applyFont="1" applyFill="1" applyBorder="1" applyAlignment="1" applyProtection="1">
      <alignment horizontal="center" vertical="center" wrapText="1"/>
      <protection locked="0"/>
    </xf>
    <xf numFmtId="0" fontId="13" fillId="5" borderId="7" xfId="1" applyFont="1" applyFill="1" applyBorder="1" applyAlignment="1" applyProtection="1">
      <alignment horizontal="center" vertical="center" wrapText="1"/>
      <protection locked="0"/>
    </xf>
    <xf numFmtId="0" fontId="46" fillId="8" borderId="1" xfId="0" applyFont="1" applyFill="1" applyBorder="1" applyAlignment="1">
      <alignment horizontal="center" vertical="top" wrapText="1"/>
    </xf>
    <xf numFmtId="0" fontId="25" fillId="5" borderId="8" xfId="1" applyFont="1" applyFill="1" applyBorder="1" applyAlignment="1" applyProtection="1">
      <alignment wrapText="1"/>
      <protection locked="0"/>
    </xf>
    <xf numFmtId="0" fontId="25" fillId="5" borderId="12" xfId="1" applyFont="1" applyFill="1" applyBorder="1" applyAlignment="1" applyProtection="1">
      <alignment wrapText="1"/>
      <protection locked="0"/>
    </xf>
    <xf numFmtId="0" fontId="25" fillId="5" borderId="16" xfId="1" applyFont="1" applyFill="1" applyBorder="1" applyAlignment="1" applyProtection="1">
      <alignment wrapText="1"/>
      <protection locked="0"/>
    </xf>
    <xf numFmtId="44" fontId="25" fillId="5" borderId="12" xfId="1" applyNumberFormat="1" applyFont="1" applyFill="1" applyBorder="1" applyAlignment="1" applyProtection="1">
      <alignment horizontal="center" wrapText="1"/>
      <protection locked="0"/>
    </xf>
    <xf numFmtId="0" fontId="25" fillId="5" borderId="16" xfId="1" applyFont="1" applyFill="1" applyBorder="1" applyAlignment="1" applyProtection="1">
      <alignment horizontal="center" wrapText="1"/>
      <protection locked="0"/>
    </xf>
    <xf numFmtId="0" fontId="25" fillId="5" borderId="9" xfId="1" applyFont="1" applyFill="1" applyBorder="1" applyAlignment="1" applyProtection="1">
      <alignment wrapText="1"/>
      <protection locked="0"/>
    </xf>
    <xf numFmtId="0" fontId="25" fillId="5" borderId="0" xfId="1" applyFont="1" applyFill="1" applyAlignment="1" applyProtection="1">
      <alignment wrapText="1"/>
      <protection locked="0"/>
    </xf>
    <xf numFmtId="0" fontId="25" fillId="5" borderId="17" xfId="1" applyFont="1" applyFill="1" applyBorder="1" applyAlignment="1" applyProtection="1">
      <alignment wrapText="1"/>
      <protection locked="0"/>
    </xf>
    <xf numFmtId="44" fontId="25" fillId="5" borderId="0" xfId="1" applyNumberFormat="1" applyFont="1" applyFill="1" applyAlignment="1" applyProtection="1">
      <alignment horizontal="center" wrapText="1"/>
      <protection locked="0"/>
    </xf>
    <xf numFmtId="0" fontId="25" fillId="5" borderId="17" xfId="1" applyFont="1" applyFill="1" applyBorder="1" applyAlignment="1" applyProtection="1">
      <alignment horizontal="center" wrapText="1"/>
      <protection locked="0"/>
    </xf>
    <xf numFmtId="0" fontId="25" fillId="5" borderId="10" xfId="1" applyFont="1" applyFill="1" applyBorder="1" applyAlignment="1" applyProtection="1">
      <alignment wrapText="1"/>
      <protection locked="0"/>
    </xf>
    <xf numFmtId="0" fontId="25" fillId="5" borderId="11" xfId="1" applyFont="1" applyFill="1" applyBorder="1" applyAlignment="1" applyProtection="1">
      <alignment wrapText="1"/>
      <protection locked="0"/>
    </xf>
    <xf numFmtId="0" fontId="25" fillId="5" borderId="18" xfId="1" applyFont="1" applyFill="1" applyBorder="1" applyAlignment="1" applyProtection="1">
      <alignment wrapText="1"/>
      <protection locked="0"/>
    </xf>
    <xf numFmtId="10" fontId="25" fillId="5" borderId="11" xfId="200" applyNumberFormat="1" applyFont="1" applyFill="1" applyBorder="1" applyAlignment="1" applyProtection="1">
      <alignment horizontal="right" wrapText="1"/>
      <protection locked="0"/>
    </xf>
    <xf numFmtId="10" fontId="25" fillId="5" borderId="18" xfId="200" applyNumberFormat="1" applyFont="1" applyFill="1" applyBorder="1" applyAlignment="1" applyProtection="1">
      <alignment horizontal="right" wrapText="1"/>
      <protection locked="0"/>
    </xf>
    <xf numFmtId="0" fontId="37" fillId="34" borderId="1" xfId="0" applyFont="1" applyFill="1" applyBorder="1" applyAlignment="1">
      <alignment horizontal="center" vertical="center" wrapText="1"/>
    </xf>
    <xf numFmtId="8" fontId="53" fillId="33" borderId="0" xfId="0" applyNumberFormat="1" applyFont="1" applyFill="1" applyAlignment="1">
      <alignment horizontal="center" vertical="center" wrapText="1"/>
    </xf>
    <xf numFmtId="0" fontId="37" fillId="34" borderId="0" xfId="0" applyFont="1" applyFill="1" applyAlignment="1">
      <alignment horizontal="center" vertical="center" wrapText="1"/>
    </xf>
    <xf numFmtId="0" fontId="37" fillId="34" borderId="0" xfId="0" applyFont="1" applyFill="1" applyAlignment="1">
      <alignment horizontal="center" wrapText="1"/>
    </xf>
    <xf numFmtId="0" fontId="14" fillId="8" borderId="0" xfId="1" applyFont="1" applyFill="1" applyAlignment="1" applyProtection="1">
      <alignment horizontal="center" wrapText="1"/>
      <protection locked="0"/>
    </xf>
    <xf numFmtId="0" fontId="37" fillId="30" borderId="1" xfId="0" applyFont="1" applyFill="1" applyBorder="1" applyAlignment="1">
      <alignment horizontal="center" vertical="center" wrapText="1"/>
    </xf>
    <xf numFmtId="14" fontId="37" fillId="31" borderId="1" xfId="0" applyNumberFormat="1" applyFont="1" applyFill="1" applyBorder="1" applyAlignment="1">
      <alignment horizontal="center" vertical="center" wrapText="1"/>
    </xf>
    <xf numFmtId="8" fontId="50" fillId="0" borderId="0" xfId="0" applyNumberFormat="1" applyFont="1" applyFill="1" applyAlignment="1">
      <alignment horizontal="center" vertical="center" wrapText="1"/>
    </xf>
    <xf numFmtId="3" fontId="50" fillId="32" borderId="1" xfId="0" applyNumberFormat="1" applyFont="1" applyFill="1" applyBorder="1" applyAlignment="1">
      <alignment horizontal="center" vertical="center" wrapText="1"/>
    </xf>
    <xf numFmtId="49" fontId="15" fillId="8" borderId="1" xfId="0" applyNumberFormat="1" applyFont="1" applyFill="1" applyBorder="1" applyAlignment="1">
      <alignment horizontal="center" vertical="center" wrapText="1"/>
    </xf>
    <xf numFmtId="0" fontId="33" fillId="8" borderId="0" xfId="0" applyFont="1" applyFill="1" applyAlignment="1">
      <alignment horizontal="center" vertical="center"/>
    </xf>
    <xf numFmtId="44" fontId="14" fillId="0" borderId="0" xfId="201" applyFont="1" applyFill="1" applyBorder="1" applyAlignment="1" applyProtection="1">
      <alignment horizontal="center" vertical="center" wrapText="1"/>
      <protection locked="0"/>
    </xf>
    <xf numFmtId="3" fontId="15" fillId="35" borderId="1" xfId="1" applyNumberFormat="1" applyFont="1" applyFill="1" applyBorder="1" applyAlignment="1" applyProtection="1">
      <alignment horizontal="center" vertical="center" wrapText="1"/>
      <protection locked="0"/>
    </xf>
    <xf numFmtId="44" fontId="15" fillId="0" borderId="0" xfId="5" applyFont="1" applyAlignment="1" applyProtection="1">
      <alignment horizontal="center" vertical="center" wrapText="1"/>
      <protection locked="0"/>
    </xf>
  </cellXfs>
  <cellStyles count="203">
    <cellStyle name="Moeda" xfId="5" builtinId="4"/>
    <cellStyle name="Moeda 13" xfId="201" xr:uid="{5DA21FA6-E756-43C8-B7C5-BE6607E3FB22}"/>
    <cellStyle name="Moeda 2" xfId="6" xr:uid="{00000000-0005-0000-0000-000001000000}"/>
    <cellStyle name="Moeda 2 2" xfId="10" xr:uid="{00000000-0005-0000-0000-000002000000}"/>
    <cellStyle name="Moeda 3" xfId="9" xr:uid="{00000000-0005-0000-0000-000003000000}"/>
    <cellStyle name="Moeda 3 2" xfId="17" xr:uid="{00000000-0005-0000-0000-000004000000}"/>
    <cellStyle name="Moeda 3 2 2" xfId="29" xr:uid="{00000000-0005-0000-0000-000004000000}"/>
    <cellStyle name="Moeda 3 2 2 2" xfId="77" xr:uid="{00000000-0005-0000-0000-000004000000}"/>
    <cellStyle name="Moeda 3 2 2 2 2" xfId="173" xr:uid="{D662A5F9-361D-473A-AB4B-0027153120AB}"/>
    <cellStyle name="Moeda 3 2 2 3" xfId="125" xr:uid="{E4F8B9AB-D628-42CA-AFA3-DAA4C667949C}"/>
    <cellStyle name="Moeda 3 2 3" xfId="41" xr:uid="{00000000-0005-0000-0000-000004000000}"/>
    <cellStyle name="Moeda 3 2 3 2" xfId="89" xr:uid="{00000000-0005-0000-0000-000004000000}"/>
    <cellStyle name="Moeda 3 2 3 2 2" xfId="185" xr:uid="{A76943B5-19F2-4BAE-8D23-E2C83D8F10C6}"/>
    <cellStyle name="Moeda 3 2 3 3" xfId="137" xr:uid="{D6AAA179-2659-4BA9-AFFF-641E212027C7}"/>
    <cellStyle name="Moeda 3 2 4" xfId="53" xr:uid="{00000000-0005-0000-0000-000004000000}"/>
    <cellStyle name="Moeda 3 2 4 2" xfId="101" xr:uid="{00000000-0005-0000-0000-000004000000}"/>
    <cellStyle name="Moeda 3 2 4 2 2" xfId="197" xr:uid="{3372E2D8-8E49-46F7-A8B2-9B39096D7271}"/>
    <cellStyle name="Moeda 3 2 4 3" xfId="149" xr:uid="{597E1028-0854-4424-B86D-CDC8E593337C}"/>
    <cellStyle name="Moeda 3 2 5" xfId="65" xr:uid="{00000000-0005-0000-0000-000004000000}"/>
    <cellStyle name="Moeda 3 2 5 2" xfId="161" xr:uid="{7FA14A52-1BC1-4B9F-BFCE-B6BA24F62152}"/>
    <cellStyle name="Moeda 3 2 6" xfId="113" xr:uid="{08AA9B5F-C1A0-4F34-AF7B-B04A056EDC0A}"/>
    <cellStyle name="Moeda 3 3" xfId="23" xr:uid="{00000000-0005-0000-0000-000003000000}"/>
    <cellStyle name="Moeda 3 3 2" xfId="71" xr:uid="{00000000-0005-0000-0000-000003000000}"/>
    <cellStyle name="Moeda 3 3 2 2" xfId="167" xr:uid="{66BBB3AF-E451-4BDB-BB0A-4D88E6884080}"/>
    <cellStyle name="Moeda 3 3 3" xfId="119" xr:uid="{EBF1DDE4-B571-424A-B99B-74C13E331417}"/>
    <cellStyle name="Moeda 3 4" xfId="35" xr:uid="{00000000-0005-0000-0000-000003000000}"/>
    <cellStyle name="Moeda 3 4 2" xfId="83" xr:uid="{00000000-0005-0000-0000-000003000000}"/>
    <cellStyle name="Moeda 3 4 2 2" xfId="179" xr:uid="{A05BDE6E-7DAF-442D-8695-7B99BA212311}"/>
    <cellStyle name="Moeda 3 4 3" xfId="131" xr:uid="{993385AB-0252-4935-8513-1C23D4FB90A7}"/>
    <cellStyle name="Moeda 3 5" xfId="47" xr:uid="{00000000-0005-0000-0000-000003000000}"/>
    <cellStyle name="Moeda 3 5 2" xfId="95" xr:uid="{00000000-0005-0000-0000-000003000000}"/>
    <cellStyle name="Moeda 3 5 2 2" xfId="191" xr:uid="{AF1CB79A-D2F2-4105-948D-6A8AA7804F30}"/>
    <cellStyle name="Moeda 3 5 3" xfId="143" xr:uid="{E198DAEC-B7D8-45ED-A756-87B7F6FBBC69}"/>
    <cellStyle name="Moeda 3 6" xfId="59" xr:uid="{00000000-0005-0000-0000-000003000000}"/>
    <cellStyle name="Moeda 3 6 2" xfId="155" xr:uid="{BFC12011-DFF6-4DDE-B092-18978F2CDBF7}"/>
    <cellStyle name="Moeda 3 7" xfId="107" xr:uid="{03188C1B-7C2A-4A83-887C-EA30149B20AA}"/>
    <cellStyle name="Moeda 4" xfId="14" xr:uid="{00000000-0005-0000-0000-000005000000}"/>
    <cellStyle name="Moeda 4 2" xfId="26" xr:uid="{00000000-0005-0000-0000-000005000000}"/>
    <cellStyle name="Moeda 4 2 2" xfId="74" xr:uid="{00000000-0005-0000-0000-000005000000}"/>
    <cellStyle name="Moeda 4 2 2 2" xfId="170" xr:uid="{BEE099E6-58B6-4FE8-B2B9-58D785825D07}"/>
    <cellStyle name="Moeda 4 2 3" xfId="122" xr:uid="{9ED2057F-4FAF-4653-BE53-4E20D45BF9CA}"/>
    <cellStyle name="Moeda 4 3" xfId="38" xr:uid="{00000000-0005-0000-0000-000005000000}"/>
    <cellStyle name="Moeda 4 3 2" xfId="86" xr:uid="{00000000-0005-0000-0000-000005000000}"/>
    <cellStyle name="Moeda 4 3 2 2" xfId="182" xr:uid="{BE9D7DDE-E4DC-4FBC-BF10-29B5C15E5743}"/>
    <cellStyle name="Moeda 4 3 3" xfId="134" xr:uid="{3CC8A93D-F663-4C8F-8806-5C6005B89013}"/>
    <cellStyle name="Moeda 4 4" xfId="50" xr:uid="{00000000-0005-0000-0000-000005000000}"/>
    <cellStyle name="Moeda 4 4 2" xfId="98" xr:uid="{00000000-0005-0000-0000-000005000000}"/>
    <cellStyle name="Moeda 4 4 2 2" xfId="194" xr:uid="{39452214-C22B-480A-BCE2-7CAED906AA30}"/>
    <cellStyle name="Moeda 4 4 3" xfId="146" xr:uid="{DEFEB0A2-812F-4215-A662-E4DA1E41644B}"/>
    <cellStyle name="Moeda 4 5" xfId="62" xr:uid="{00000000-0005-0000-0000-000005000000}"/>
    <cellStyle name="Moeda 4 5 2" xfId="158" xr:uid="{7A180331-620F-4797-8AA4-26AC792FB069}"/>
    <cellStyle name="Moeda 4 6" xfId="110" xr:uid="{41418BAE-F870-43E7-9A43-67A224A84B38}"/>
    <cellStyle name="Moeda 5" xfId="20" xr:uid="{00000000-0005-0000-0000-000041000000}"/>
    <cellStyle name="Moeda 5 2" xfId="68" xr:uid="{00000000-0005-0000-0000-000041000000}"/>
    <cellStyle name="Moeda 5 2 2" xfId="164" xr:uid="{7EAAA88C-700D-4F40-AFA0-F51261CDD0E8}"/>
    <cellStyle name="Moeda 5 3" xfId="116" xr:uid="{986CCC3C-5293-4AFA-BCD2-C435DE2FE04C}"/>
    <cellStyle name="Moeda 6" xfId="32" xr:uid="{00000000-0005-0000-0000-00004D000000}"/>
    <cellStyle name="Moeda 6 2" xfId="80" xr:uid="{00000000-0005-0000-0000-00004D000000}"/>
    <cellStyle name="Moeda 6 2 2" xfId="176" xr:uid="{AD512AB0-B6F5-4C54-BEF5-E601C5486B59}"/>
    <cellStyle name="Moeda 6 3" xfId="128" xr:uid="{EA450246-70CB-464F-A4CA-37738F4370A9}"/>
    <cellStyle name="Moeda 7" xfId="44" xr:uid="{00000000-0005-0000-0000-000059000000}"/>
    <cellStyle name="Moeda 7 2" xfId="92" xr:uid="{00000000-0005-0000-0000-000059000000}"/>
    <cellStyle name="Moeda 7 2 2" xfId="188" xr:uid="{1F9DAF39-C233-4432-8185-A8FFDE1068F3}"/>
    <cellStyle name="Moeda 7 3" xfId="140" xr:uid="{3D5A1D71-D7E0-4A78-AE0A-1F1B4360A0F0}"/>
    <cellStyle name="Moeda 8" xfId="56" xr:uid="{00000000-0005-0000-0000-000065000000}"/>
    <cellStyle name="Moeda 8 2" xfId="152" xr:uid="{3535A250-B851-45A3-88C6-0377B528BEA4}"/>
    <cellStyle name="Moeda 9" xfId="104" xr:uid="{7B955B65-50FC-4670-A894-9226E180FF99}"/>
    <cellStyle name="Normal" xfId="0" builtinId="0"/>
    <cellStyle name="Normal 2" xfId="1" xr:uid="{00000000-0005-0000-0000-000007000000}"/>
    <cellStyle name="Porcentagem" xfId="200" builtinId="5"/>
    <cellStyle name="Porcentagem 2" xfId="13" xr:uid="{00000000-0005-0000-0000-000008000000}"/>
    <cellStyle name="Separador de milhares 2" xfId="2" xr:uid="{00000000-0005-0000-0000-000009000000}"/>
    <cellStyle name="Separador de milhares 2 2" xfId="8" xr:uid="{00000000-0005-0000-0000-00000A000000}"/>
    <cellStyle name="Separador de milhares 2 2 2" xfId="12" xr:uid="{00000000-0005-0000-0000-00000B000000}"/>
    <cellStyle name="Separador de milhares 2 2 2 2" xfId="19" xr:uid="{00000000-0005-0000-0000-00000C000000}"/>
    <cellStyle name="Separador de milhares 2 2 2 2 2" xfId="31" xr:uid="{00000000-0005-0000-0000-00000C000000}"/>
    <cellStyle name="Separador de milhares 2 2 2 2 2 2" xfId="79" xr:uid="{00000000-0005-0000-0000-00000C000000}"/>
    <cellStyle name="Separador de milhares 2 2 2 2 2 2 2" xfId="175" xr:uid="{275F4944-D244-4828-8FF2-A1373E0D576D}"/>
    <cellStyle name="Separador de milhares 2 2 2 2 2 3" xfId="127" xr:uid="{6225761C-115B-4D74-839E-5ADCD32BCA2A}"/>
    <cellStyle name="Separador de milhares 2 2 2 2 3" xfId="43" xr:uid="{00000000-0005-0000-0000-00000C000000}"/>
    <cellStyle name="Separador de milhares 2 2 2 2 3 2" xfId="91" xr:uid="{00000000-0005-0000-0000-00000C000000}"/>
    <cellStyle name="Separador de milhares 2 2 2 2 3 2 2" xfId="187" xr:uid="{8652C66A-3768-4DF9-9D07-7FA525587EB7}"/>
    <cellStyle name="Separador de milhares 2 2 2 2 3 3" xfId="139" xr:uid="{0D955236-FD1E-43F8-8794-3E91DDA3B1B5}"/>
    <cellStyle name="Separador de milhares 2 2 2 2 4" xfId="55" xr:uid="{00000000-0005-0000-0000-00000C000000}"/>
    <cellStyle name="Separador de milhares 2 2 2 2 4 2" xfId="103" xr:uid="{00000000-0005-0000-0000-00000C000000}"/>
    <cellStyle name="Separador de milhares 2 2 2 2 4 2 2" xfId="199" xr:uid="{69C3B811-18D0-4011-8306-A79B75CE74BE}"/>
    <cellStyle name="Separador de milhares 2 2 2 2 4 3" xfId="151" xr:uid="{24898497-AC67-44CE-A81B-BA8FFDFC074A}"/>
    <cellStyle name="Separador de milhares 2 2 2 2 5" xfId="67" xr:uid="{00000000-0005-0000-0000-00000C000000}"/>
    <cellStyle name="Separador de milhares 2 2 2 2 5 2" xfId="163" xr:uid="{A882BBF4-6B06-4A03-8970-1798BA26CE8F}"/>
    <cellStyle name="Separador de milhares 2 2 2 2 6" xfId="115" xr:uid="{7D17E88B-CAE1-4FC2-82FD-CB6AA8E9A57E}"/>
    <cellStyle name="Separador de milhares 2 2 2 3" xfId="25" xr:uid="{00000000-0005-0000-0000-00000B000000}"/>
    <cellStyle name="Separador de milhares 2 2 2 3 2" xfId="73" xr:uid="{00000000-0005-0000-0000-00000B000000}"/>
    <cellStyle name="Separador de milhares 2 2 2 3 2 2" xfId="169" xr:uid="{82184EBE-C24D-4A60-83EC-CB494C65D4F0}"/>
    <cellStyle name="Separador de milhares 2 2 2 3 3" xfId="121" xr:uid="{8C0D9511-5A81-453A-A73E-036C2D859CCC}"/>
    <cellStyle name="Separador de milhares 2 2 2 4" xfId="37" xr:uid="{00000000-0005-0000-0000-00000B000000}"/>
    <cellStyle name="Separador de milhares 2 2 2 4 2" xfId="85" xr:uid="{00000000-0005-0000-0000-00000B000000}"/>
    <cellStyle name="Separador de milhares 2 2 2 4 2 2" xfId="181" xr:uid="{4CCE8F0A-361B-47C7-A957-2748068E83A8}"/>
    <cellStyle name="Separador de milhares 2 2 2 4 3" xfId="133" xr:uid="{D469A9A3-3CA1-4CFE-9A24-EFD10F77D476}"/>
    <cellStyle name="Separador de milhares 2 2 2 5" xfId="49" xr:uid="{00000000-0005-0000-0000-00000B000000}"/>
    <cellStyle name="Separador de milhares 2 2 2 5 2" xfId="97" xr:uid="{00000000-0005-0000-0000-00000B000000}"/>
    <cellStyle name="Separador de milhares 2 2 2 5 2 2" xfId="193" xr:uid="{59D7A8CB-EC14-47EE-A7A5-A5D0DD3ADA1B}"/>
    <cellStyle name="Separador de milhares 2 2 2 5 3" xfId="145" xr:uid="{2CA4101F-8C8A-489A-B6BC-54C6CD938588}"/>
    <cellStyle name="Separador de milhares 2 2 2 6" xfId="61" xr:uid="{00000000-0005-0000-0000-00000B000000}"/>
    <cellStyle name="Separador de milhares 2 2 2 6 2" xfId="157" xr:uid="{78E0A619-D824-4BC3-8499-652E0A03A1DA}"/>
    <cellStyle name="Separador de milhares 2 2 2 7" xfId="109" xr:uid="{A2AAD715-03B9-4AF7-AE65-D6A1AD54FB95}"/>
    <cellStyle name="Separador de milhares 2 2 3" xfId="16" xr:uid="{00000000-0005-0000-0000-00000D000000}"/>
    <cellStyle name="Separador de milhares 2 2 3 2" xfId="28" xr:uid="{00000000-0005-0000-0000-00000D000000}"/>
    <cellStyle name="Separador de milhares 2 2 3 2 2" xfId="76" xr:uid="{00000000-0005-0000-0000-00000D000000}"/>
    <cellStyle name="Separador de milhares 2 2 3 2 2 2" xfId="172" xr:uid="{B41C573E-61F6-499E-9777-23C6F2D62B5D}"/>
    <cellStyle name="Separador de milhares 2 2 3 2 3" xfId="124" xr:uid="{8EE25ABC-DDD4-44A5-8B9D-1CC4F7449A0F}"/>
    <cellStyle name="Separador de milhares 2 2 3 3" xfId="40" xr:uid="{00000000-0005-0000-0000-00000D000000}"/>
    <cellStyle name="Separador de milhares 2 2 3 3 2" xfId="88" xr:uid="{00000000-0005-0000-0000-00000D000000}"/>
    <cellStyle name="Separador de milhares 2 2 3 3 2 2" xfId="184" xr:uid="{E8F68331-1F2D-44AF-A46C-388FA49AC9F0}"/>
    <cellStyle name="Separador de milhares 2 2 3 3 3" xfId="136" xr:uid="{32718094-AE53-4988-A41B-41092BBD4EF1}"/>
    <cellStyle name="Separador de milhares 2 2 3 4" xfId="52" xr:uid="{00000000-0005-0000-0000-00000D000000}"/>
    <cellStyle name="Separador de milhares 2 2 3 4 2" xfId="100" xr:uid="{00000000-0005-0000-0000-00000D000000}"/>
    <cellStyle name="Separador de milhares 2 2 3 4 2 2" xfId="196" xr:uid="{FC1C4C8C-6D74-4819-9505-32B1BFB40DE8}"/>
    <cellStyle name="Separador de milhares 2 2 3 4 3" xfId="148" xr:uid="{4FA73E73-5BCA-4ABF-8A86-435BD8BCB71D}"/>
    <cellStyle name="Separador de milhares 2 2 3 5" xfId="64" xr:uid="{00000000-0005-0000-0000-00000D000000}"/>
    <cellStyle name="Separador de milhares 2 2 3 5 2" xfId="160" xr:uid="{4435C84F-24A7-4034-94AD-7E0D6E2DF73D}"/>
    <cellStyle name="Separador de milhares 2 2 3 6" xfId="112" xr:uid="{76172E9D-ABD7-45EA-B174-D477B2DF94A9}"/>
    <cellStyle name="Separador de milhares 2 2 4" xfId="22" xr:uid="{00000000-0005-0000-0000-00000A000000}"/>
    <cellStyle name="Separador de milhares 2 2 4 2" xfId="70" xr:uid="{00000000-0005-0000-0000-00000A000000}"/>
    <cellStyle name="Separador de milhares 2 2 4 2 2" xfId="166" xr:uid="{BAA24FC7-DA33-46DE-BA7B-E7589FA079E1}"/>
    <cellStyle name="Separador de milhares 2 2 4 3" xfId="118" xr:uid="{AF3E7EF0-EAAA-45EF-AD01-EE1BF20A9175}"/>
    <cellStyle name="Separador de milhares 2 2 5" xfId="34" xr:uid="{00000000-0005-0000-0000-00000A000000}"/>
    <cellStyle name="Separador de milhares 2 2 5 2" xfId="82" xr:uid="{00000000-0005-0000-0000-00000A000000}"/>
    <cellStyle name="Separador de milhares 2 2 5 2 2" xfId="178" xr:uid="{9A4F30AE-FAEC-41B0-BDD0-C9804674BCE8}"/>
    <cellStyle name="Separador de milhares 2 2 5 3" xfId="130" xr:uid="{F05AC544-5248-4196-A362-08824F27E993}"/>
    <cellStyle name="Separador de milhares 2 2 6" xfId="46" xr:uid="{00000000-0005-0000-0000-00000A000000}"/>
    <cellStyle name="Separador de milhares 2 2 6 2" xfId="94" xr:uid="{00000000-0005-0000-0000-00000A000000}"/>
    <cellStyle name="Separador de milhares 2 2 6 2 2" xfId="190" xr:uid="{73C481D9-439B-49CE-A4EB-9F18652523B6}"/>
    <cellStyle name="Separador de milhares 2 2 6 3" xfId="142" xr:uid="{AA6F7D5C-28FE-423A-80D7-B1E34FA792E7}"/>
    <cellStyle name="Separador de milhares 2 2 7" xfId="58" xr:uid="{00000000-0005-0000-0000-00000A000000}"/>
    <cellStyle name="Separador de milhares 2 2 7 2" xfId="154" xr:uid="{6F87020B-0F3C-43AD-A1B9-E30C7FE9B956}"/>
    <cellStyle name="Separador de milhares 2 2 8" xfId="106" xr:uid="{F5A402DE-32A6-4BED-BFB1-6E9260697F0F}"/>
    <cellStyle name="Separador de milhares 2 3" xfId="7" xr:uid="{00000000-0005-0000-0000-00000E000000}"/>
    <cellStyle name="Separador de milhares 2 3 2" xfId="11" xr:uid="{00000000-0005-0000-0000-00000F000000}"/>
    <cellStyle name="Separador de milhares 2 3 2 2" xfId="18" xr:uid="{00000000-0005-0000-0000-000010000000}"/>
    <cellStyle name="Separador de milhares 2 3 2 2 2" xfId="30" xr:uid="{00000000-0005-0000-0000-000010000000}"/>
    <cellStyle name="Separador de milhares 2 3 2 2 2 2" xfId="78" xr:uid="{00000000-0005-0000-0000-000010000000}"/>
    <cellStyle name="Separador de milhares 2 3 2 2 2 2 2" xfId="174" xr:uid="{5524D476-14F3-471B-9038-A3A87041CA0B}"/>
    <cellStyle name="Separador de milhares 2 3 2 2 2 3" xfId="126" xr:uid="{ACB24C7A-6ECC-484C-B05E-59E0D9ED8817}"/>
    <cellStyle name="Separador de milhares 2 3 2 2 3" xfId="42" xr:uid="{00000000-0005-0000-0000-000010000000}"/>
    <cellStyle name="Separador de milhares 2 3 2 2 3 2" xfId="90" xr:uid="{00000000-0005-0000-0000-000010000000}"/>
    <cellStyle name="Separador de milhares 2 3 2 2 3 2 2" xfId="186" xr:uid="{45176456-AB51-435D-954A-757E2B32643E}"/>
    <cellStyle name="Separador de milhares 2 3 2 2 3 3" xfId="138" xr:uid="{2A3EC04C-4ABB-4815-A69A-037DA0E34232}"/>
    <cellStyle name="Separador de milhares 2 3 2 2 4" xfId="54" xr:uid="{00000000-0005-0000-0000-000010000000}"/>
    <cellStyle name="Separador de milhares 2 3 2 2 4 2" xfId="102" xr:uid="{00000000-0005-0000-0000-000010000000}"/>
    <cellStyle name="Separador de milhares 2 3 2 2 4 2 2" xfId="198" xr:uid="{2D93F7C2-BE14-4ED7-AE69-33ADDF5F0225}"/>
    <cellStyle name="Separador de milhares 2 3 2 2 4 3" xfId="150" xr:uid="{8F067D3E-AC83-4050-801E-55951D3BBEE9}"/>
    <cellStyle name="Separador de milhares 2 3 2 2 5" xfId="66" xr:uid="{00000000-0005-0000-0000-000010000000}"/>
    <cellStyle name="Separador de milhares 2 3 2 2 5 2" xfId="162" xr:uid="{0F5451D0-B1B5-40F2-92BD-084690792A45}"/>
    <cellStyle name="Separador de milhares 2 3 2 2 6" xfId="114" xr:uid="{09B97A36-64DF-42D9-A56E-EF9276AA4C1E}"/>
    <cellStyle name="Separador de milhares 2 3 2 3" xfId="24" xr:uid="{00000000-0005-0000-0000-00000F000000}"/>
    <cellStyle name="Separador de milhares 2 3 2 3 2" xfId="72" xr:uid="{00000000-0005-0000-0000-00000F000000}"/>
    <cellStyle name="Separador de milhares 2 3 2 3 2 2" xfId="168" xr:uid="{C7BD0333-C075-44D6-997F-2B008DA48078}"/>
    <cellStyle name="Separador de milhares 2 3 2 3 3" xfId="120" xr:uid="{0FFBB78A-5FC3-4534-AFFD-E3BC8FE57214}"/>
    <cellStyle name="Separador de milhares 2 3 2 4" xfId="36" xr:uid="{00000000-0005-0000-0000-00000F000000}"/>
    <cellStyle name="Separador de milhares 2 3 2 4 2" xfId="84" xr:uid="{00000000-0005-0000-0000-00000F000000}"/>
    <cellStyle name="Separador de milhares 2 3 2 4 2 2" xfId="180" xr:uid="{67997EF1-61C3-4FC0-B583-918B74834C4A}"/>
    <cellStyle name="Separador de milhares 2 3 2 4 3" xfId="132" xr:uid="{7A96F892-DD01-4AF2-9FAE-5849460BEE89}"/>
    <cellStyle name="Separador de milhares 2 3 2 5" xfId="48" xr:uid="{00000000-0005-0000-0000-00000F000000}"/>
    <cellStyle name="Separador de milhares 2 3 2 5 2" xfId="96" xr:uid="{00000000-0005-0000-0000-00000F000000}"/>
    <cellStyle name="Separador de milhares 2 3 2 5 2 2" xfId="192" xr:uid="{F362BD0F-878B-4758-8514-BCABA2097575}"/>
    <cellStyle name="Separador de milhares 2 3 2 5 3" xfId="144" xr:uid="{60B9BB00-92AA-45C7-BBE2-C2D9561B3985}"/>
    <cellStyle name="Separador de milhares 2 3 2 6" xfId="60" xr:uid="{00000000-0005-0000-0000-00000F000000}"/>
    <cellStyle name="Separador de milhares 2 3 2 6 2" xfId="156" xr:uid="{918A2875-1945-4F8E-BD56-69B5A2DB8D31}"/>
    <cellStyle name="Separador de milhares 2 3 2 7" xfId="108" xr:uid="{6340ACCC-F757-4660-8552-1AB46C66C890}"/>
    <cellStyle name="Separador de milhares 2 3 3" xfId="15" xr:uid="{00000000-0005-0000-0000-000011000000}"/>
    <cellStyle name="Separador de milhares 2 3 3 2" xfId="27" xr:uid="{00000000-0005-0000-0000-000011000000}"/>
    <cellStyle name="Separador de milhares 2 3 3 2 2" xfId="75" xr:uid="{00000000-0005-0000-0000-000011000000}"/>
    <cellStyle name="Separador de milhares 2 3 3 2 2 2" xfId="171" xr:uid="{28AFAB1F-181B-4541-9C70-9A77442EF0DD}"/>
    <cellStyle name="Separador de milhares 2 3 3 2 3" xfId="123" xr:uid="{05529957-E368-4333-8DA2-A8DB2906397D}"/>
    <cellStyle name="Separador de milhares 2 3 3 3" xfId="39" xr:uid="{00000000-0005-0000-0000-000011000000}"/>
    <cellStyle name="Separador de milhares 2 3 3 3 2" xfId="87" xr:uid="{00000000-0005-0000-0000-000011000000}"/>
    <cellStyle name="Separador de milhares 2 3 3 3 2 2" xfId="183" xr:uid="{9C12AF98-90D9-49AB-8BAA-A049E80818F8}"/>
    <cellStyle name="Separador de milhares 2 3 3 3 3" xfId="135" xr:uid="{34EDE27B-CA7F-40BC-820C-01E6BF7A06CE}"/>
    <cellStyle name="Separador de milhares 2 3 3 4" xfId="51" xr:uid="{00000000-0005-0000-0000-000011000000}"/>
    <cellStyle name="Separador de milhares 2 3 3 4 2" xfId="99" xr:uid="{00000000-0005-0000-0000-000011000000}"/>
    <cellStyle name="Separador de milhares 2 3 3 4 2 2" xfId="195" xr:uid="{3C5898F0-C10E-4D5E-A995-8EB29FA3C2F7}"/>
    <cellStyle name="Separador de milhares 2 3 3 4 3" xfId="147" xr:uid="{CDF3899F-F419-4F92-A6C1-E9FEFC683F22}"/>
    <cellStyle name="Separador de milhares 2 3 3 5" xfId="63" xr:uid="{00000000-0005-0000-0000-000011000000}"/>
    <cellStyle name="Separador de milhares 2 3 3 5 2" xfId="159" xr:uid="{FB8FE1C5-45CD-4628-AE1A-CC337E902BEA}"/>
    <cellStyle name="Separador de milhares 2 3 3 6" xfId="111" xr:uid="{6C42339D-F8B2-41E7-BE7F-D233AE64C92D}"/>
    <cellStyle name="Separador de milhares 2 3 4" xfId="21" xr:uid="{00000000-0005-0000-0000-00000E000000}"/>
    <cellStyle name="Separador de milhares 2 3 4 2" xfId="69" xr:uid="{00000000-0005-0000-0000-00000E000000}"/>
    <cellStyle name="Separador de milhares 2 3 4 2 2" xfId="165" xr:uid="{57395D61-A4B7-4A0D-9E44-C39A863E2D70}"/>
    <cellStyle name="Separador de milhares 2 3 4 3" xfId="117" xr:uid="{556ED5F0-21B0-4498-8898-D8E258D952F1}"/>
    <cellStyle name="Separador de milhares 2 3 5" xfId="33" xr:uid="{00000000-0005-0000-0000-00000E000000}"/>
    <cellStyle name="Separador de milhares 2 3 5 2" xfId="81" xr:uid="{00000000-0005-0000-0000-00000E000000}"/>
    <cellStyle name="Separador de milhares 2 3 5 2 2" xfId="177" xr:uid="{DB3139B4-A950-4F93-BD38-29C728A299E6}"/>
    <cellStyle name="Separador de milhares 2 3 5 3" xfId="129" xr:uid="{EAF53860-2021-4FB2-A427-F5F80BE35EED}"/>
    <cellStyle name="Separador de milhares 2 3 6" xfId="45" xr:uid="{00000000-0005-0000-0000-00000E000000}"/>
    <cellStyle name="Separador de milhares 2 3 6 2" xfId="93" xr:uid="{00000000-0005-0000-0000-00000E000000}"/>
    <cellStyle name="Separador de milhares 2 3 6 2 2" xfId="189" xr:uid="{D98CD566-BB61-4F3C-A40D-778F0D7AE254}"/>
    <cellStyle name="Separador de milhares 2 3 6 3" xfId="141" xr:uid="{5FFA729A-525F-45A2-B5A7-EE469E90CC1D}"/>
    <cellStyle name="Separador de milhares 2 3 7" xfId="57" xr:uid="{00000000-0005-0000-0000-00000E000000}"/>
    <cellStyle name="Separador de milhares 2 3 7 2" xfId="153" xr:uid="{A223814D-EFD2-42BA-B7BB-D6E96ADAC6B7}"/>
    <cellStyle name="Separador de milhares 2 3 8" xfId="105" xr:uid="{BDC5F7A2-102E-433E-9A26-C23505E333C6}"/>
    <cellStyle name="Separador de milhares 3" xfId="3" xr:uid="{00000000-0005-0000-0000-000012000000}"/>
    <cellStyle name="Título 5" xfId="4" xr:uid="{00000000-0005-0000-0000-000013000000}"/>
    <cellStyle name="Vírgula" xfId="202" builtinId="3"/>
  </cellStyles>
  <dxfs count="57">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ill>
        <patternFill>
          <bgColor rgb="FFFFFF99"/>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ill>
        <patternFill>
          <bgColor rgb="FFFFFF99"/>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ill>
        <patternFill>
          <bgColor rgb="FFFFFF99"/>
        </patternFill>
      </fill>
    </dxf>
    <dxf>
      <font>
        <color rgb="FF9C5700"/>
      </font>
      <fill>
        <patternFill>
          <bgColor rgb="FFFFEB9C"/>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ill>
        <patternFill>
          <bgColor rgb="FFFFFF99"/>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ill>
        <patternFill>
          <bgColor rgb="FFFFFF99"/>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ill>
        <patternFill>
          <bgColor rgb="FFFFFF99"/>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ill>
        <patternFill>
          <bgColor rgb="FFFFFF99"/>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ill>
        <patternFill>
          <bgColor rgb="FFFFFF99"/>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ill>
        <patternFill>
          <bgColor rgb="FFFFFF99"/>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ill>
        <patternFill>
          <bgColor rgb="FFFFFF99"/>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ill>
        <patternFill>
          <bgColor rgb="FFFFFF99"/>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ill>
        <patternFill>
          <bgColor rgb="FFFFFF99"/>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ill>
        <patternFill>
          <bgColor rgb="FFFFFF99"/>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ill>
        <patternFill>
          <bgColor rgb="FFFFFF99"/>
        </patternFill>
      </fill>
    </dxf>
  </dxfs>
  <tableStyles count="1" defaultTableStyle="TableStyleMedium9" defaultPivotStyle="PivotStyleLight16">
    <tableStyle name="Invisible" pivot="0" table="0" count="0" xr9:uid="{FC3DC7F2-BD41-4DBE-A62F-0166A959B67F}"/>
  </tableStyles>
  <colors>
    <mruColors>
      <color rgb="FFCCFFFF"/>
      <color rgb="FFFFFF99"/>
      <color rgb="FF0033CC"/>
      <color rgb="FF0000FF"/>
      <color rgb="FF0066FF"/>
      <color rgb="FFFF5050"/>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a:extLst>
            <a:ext uri="{FF2B5EF4-FFF2-40B4-BE49-F238E27FC236}">
              <a16:creationId xmlns:a16="http://schemas.microsoft.com/office/drawing/2014/main" id="{00000000-0008-0000-0A00-000002000000}"/>
            </a:ext>
          </a:extLst>
        </xdr:cNvPr>
        <xdr:cNvSpPr>
          <a:spLocks noChangeArrowheads="1"/>
        </xdr:cNvSpPr>
      </xdr:nvSpPr>
      <xdr:spPr bwMode="auto">
        <a:xfrm>
          <a:off x="13335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persons/person.xml><?xml version="1.0" encoding="utf-8"?>
<personList xmlns="http://schemas.microsoft.com/office/spreadsheetml/2018/threadedcomments" xmlns:x="http://schemas.openxmlformats.org/spreadsheetml/2006/main">
  <person displayName="AKAUA FLORES ARROYO" id="{057C6807-6477-4B7A-A31C-9BED6525134D}" userId="S::08978909906@udesc.br::86fa9e4b-edda-477b-943a-b14871530924" providerId="AD"/>
</personList>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N49" dT="2026-05-14T19:48:44.76" personId="{057C6807-6477-4B7A-A31C-9BED6525134D}" id="{5E47E25D-67EB-4774-8995-AA6AA94281C6}">
    <text>14m2 cedidos pelo ESAG dia 14/05/2026</text>
  </threadedComment>
</ThreadedComments>
</file>

<file path=xl/threadedComments/threadedComment2.xml><?xml version="1.0" encoding="utf-8"?>
<ThreadedComments xmlns="http://schemas.microsoft.com/office/spreadsheetml/2018/threadedcomments" xmlns:x="http://schemas.openxmlformats.org/spreadsheetml/2006/main">
  <threadedComment ref="N49" dT="2026-05-14T19:48:05.26" personId="{057C6807-6477-4B7A-A31C-9BED6525134D}" id="{E4857A59-2738-41CE-9FDC-E8D1AB8F40A3}">
    <text>14 m2 Cedido a reitoria dia 14/05/2026</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4" Type="http://schemas.microsoft.com/office/2017/10/relationships/threadedComment" Target="../threadedComments/threadedComment2.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60"/>
  <sheetViews>
    <sheetView zoomScale="60" zoomScaleNormal="60" workbookViewId="0">
      <pane xSplit="20" ySplit="3" topLeftCell="U43" activePane="bottomRight" state="frozen"/>
      <selection pane="topRight" activeCell="U1" sqref="U1"/>
      <selection pane="bottomLeft" activeCell="A4" sqref="A4"/>
      <selection pane="bottomRight" activeCell="Y60" sqref="Y60"/>
    </sheetView>
  </sheetViews>
  <sheetFormatPr defaultColWidth="9.7109375" defaultRowHeight="60.95" customHeight="1" x14ac:dyDescent="0.2"/>
  <cols>
    <col min="1" max="1" width="7.140625" style="81" customWidth="1"/>
    <col min="2" max="2" width="15" style="81" customWidth="1"/>
    <col min="3" max="3" width="8.7109375" style="82" customWidth="1"/>
    <col min="4" max="4" width="36" style="81" customWidth="1"/>
    <col min="5" max="5" width="15.140625" style="81" customWidth="1"/>
    <col min="6" max="6" width="10.140625" style="81" hidden="1" customWidth="1"/>
    <col min="7" max="7" width="22.85546875" style="81" customWidth="1"/>
    <col min="8" max="8" width="10.85546875" style="81" customWidth="1"/>
    <col min="9" max="9" width="18.7109375" style="81" customWidth="1"/>
    <col min="10" max="10" width="15.42578125" style="83" customWidth="1"/>
    <col min="11" max="18" width="10.7109375" style="88" customWidth="1"/>
    <col min="19" max="19" width="10.7109375" style="85" customWidth="1"/>
    <col min="20" max="20" width="10.7109375" style="86" customWidth="1"/>
    <col min="21" max="21" width="19.140625" style="104" customWidth="1"/>
    <col min="22" max="22" width="16.7109375" style="104" customWidth="1"/>
    <col min="23" max="23" width="20" style="104" customWidth="1"/>
    <col min="24" max="24" width="19" style="104" customWidth="1"/>
    <col min="25" max="25" width="21.28515625" style="104" customWidth="1"/>
    <col min="26" max="26" width="18.7109375" style="104" customWidth="1"/>
    <col min="27" max="27" width="17.85546875" style="104" customWidth="1"/>
    <col min="28" max="28" width="14" style="104" customWidth="1"/>
    <col min="29" max="29" width="16.5703125" style="104" customWidth="1"/>
    <col min="30" max="30" width="14.5703125" style="104" customWidth="1"/>
    <col min="31" max="31" width="14" style="104" customWidth="1"/>
    <col min="32" max="32" width="15.7109375" style="104" customWidth="1"/>
    <col min="33" max="33" width="14.7109375" style="105" customWidth="1"/>
    <col min="34" max="34" width="15.140625" style="105" customWidth="1"/>
    <col min="35" max="35" width="15.28515625" style="105" customWidth="1"/>
    <col min="36" max="36" width="15.85546875" style="105" customWidth="1"/>
    <col min="37" max="37" width="14.140625" style="105" customWidth="1"/>
    <col min="38" max="38" width="16.7109375" style="105" customWidth="1"/>
    <col min="39" max="16384" width="9.7109375" style="40"/>
  </cols>
  <sheetData>
    <row r="1" spans="1:38" ht="60.95" customHeight="1" x14ac:dyDescent="0.2">
      <c r="A1" s="247" t="s">
        <v>157</v>
      </c>
      <c r="B1" s="247"/>
      <c r="C1" s="247"/>
      <c r="D1" s="247" t="s">
        <v>158</v>
      </c>
      <c r="E1" s="247"/>
      <c r="F1" s="247"/>
      <c r="G1" s="247"/>
      <c r="H1" s="247"/>
      <c r="I1" s="247"/>
      <c r="J1" s="247"/>
      <c r="K1" s="247" t="s">
        <v>159</v>
      </c>
      <c r="L1" s="247"/>
      <c r="M1" s="247"/>
      <c r="N1" s="247"/>
      <c r="O1" s="247"/>
      <c r="P1" s="247"/>
      <c r="Q1" s="247"/>
      <c r="R1" s="247"/>
      <c r="S1" s="247"/>
      <c r="T1" s="247"/>
      <c r="U1" s="132" t="s">
        <v>252</v>
      </c>
      <c r="V1" s="132" t="s">
        <v>253</v>
      </c>
      <c r="W1" s="132" t="s">
        <v>258</v>
      </c>
      <c r="X1" s="132" t="s">
        <v>260</v>
      </c>
      <c r="Y1" s="132" t="s">
        <v>282</v>
      </c>
      <c r="Z1" s="132" t="s">
        <v>289</v>
      </c>
      <c r="AA1" s="102" t="s">
        <v>71</v>
      </c>
      <c r="AB1" s="102" t="s">
        <v>71</v>
      </c>
      <c r="AC1" s="102" t="s">
        <v>71</v>
      </c>
      <c r="AD1" s="102" t="s">
        <v>71</v>
      </c>
      <c r="AE1" s="102" t="s">
        <v>71</v>
      </c>
      <c r="AF1" s="102" t="s">
        <v>71</v>
      </c>
      <c r="AG1" s="102" t="s">
        <v>71</v>
      </c>
      <c r="AH1" s="102" t="s">
        <v>71</v>
      </c>
      <c r="AI1" s="102" t="s">
        <v>71</v>
      </c>
      <c r="AJ1" s="102" t="s">
        <v>71</v>
      </c>
      <c r="AK1" s="102" t="s">
        <v>71</v>
      </c>
      <c r="AL1" s="102" t="s">
        <v>71</v>
      </c>
    </row>
    <row r="2" spans="1:38" ht="29.45" customHeight="1" x14ac:dyDescent="0.2">
      <c r="A2" s="251" t="s">
        <v>160</v>
      </c>
      <c r="B2" s="252"/>
      <c r="C2" s="252"/>
      <c r="D2" s="252"/>
      <c r="E2" s="252"/>
      <c r="F2" s="252"/>
      <c r="G2" s="252"/>
      <c r="H2" s="252"/>
      <c r="I2" s="252"/>
      <c r="J2" s="253"/>
      <c r="K2" s="248"/>
      <c r="L2" s="249"/>
      <c r="M2" s="249"/>
      <c r="N2" s="249"/>
      <c r="O2" s="249"/>
      <c r="P2" s="249"/>
      <c r="Q2" s="249"/>
      <c r="R2" s="249"/>
      <c r="S2" s="249"/>
      <c r="T2" s="250"/>
      <c r="U2" s="132" t="s">
        <v>249</v>
      </c>
      <c r="V2" s="132" t="s">
        <v>248</v>
      </c>
      <c r="W2" s="132" t="s">
        <v>246</v>
      </c>
      <c r="X2" s="132" t="s">
        <v>248</v>
      </c>
      <c r="Y2" s="132" t="str">
        <f>B4</f>
        <v>GABRIEL FAGUNDES ZAMPIRON LTDA, CNPJ: 25.136.411/0001-30</v>
      </c>
      <c r="Z2" s="132" t="str">
        <f>B4</f>
        <v>GABRIEL FAGUNDES ZAMPIRON LTDA, CNPJ: 25.136.411/0001-30</v>
      </c>
      <c r="AA2" s="102" t="s">
        <v>176</v>
      </c>
      <c r="AB2" s="102" t="s">
        <v>176</v>
      </c>
      <c r="AC2" s="102" t="s">
        <v>176</v>
      </c>
      <c r="AD2" s="102" t="s">
        <v>176</v>
      </c>
      <c r="AE2" s="102" t="s">
        <v>176</v>
      </c>
      <c r="AF2" s="102" t="s">
        <v>176</v>
      </c>
      <c r="AG2" s="102" t="s">
        <v>176</v>
      </c>
      <c r="AH2" s="102" t="s">
        <v>176</v>
      </c>
      <c r="AI2" s="102" t="s">
        <v>176</v>
      </c>
      <c r="AJ2" s="102" t="s">
        <v>176</v>
      </c>
      <c r="AK2" s="102" t="s">
        <v>176</v>
      </c>
      <c r="AL2" s="102" t="s">
        <v>176</v>
      </c>
    </row>
    <row r="3" spans="1:38" s="44" customFormat="1" ht="72" customHeight="1" x14ac:dyDescent="0.2">
      <c r="A3" s="41" t="s">
        <v>22</v>
      </c>
      <c r="B3" s="41" t="s">
        <v>14</v>
      </c>
      <c r="C3" s="41" t="s">
        <v>2</v>
      </c>
      <c r="D3" s="41" t="s">
        <v>15</v>
      </c>
      <c r="E3" s="41" t="s">
        <v>16</v>
      </c>
      <c r="F3" s="41" t="s">
        <v>24</v>
      </c>
      <c r="G3" s="41" t="s">
        <v>17</v>
      </c>
      <c r="H3" s="41" t="s">
        <v>3</v>
      </c>
      <c r="I3" s="41" t="s">
        <v>18</v>
      </c>
      <c r="J3" s="41" t="s">
        <v>23</v>
      </c>
      <c r="K3" s="108" t="s">
        <v>5</v>
      </c>
      <c r="L3" s="42" t="s">
        <v>196</v>
      </c>
      <c r="M3" s="42" t="s">
        <v>197</v>
      </c>
      <c r="N3" s="107" t="s">
        <v>195</v>
      </c>
      <c r="O3" s="42" t="s">
        <v>46</v>
      </c>
      <c r="P3" s="42" t="s">
        <v>47</v>
      </c>
      <c r="Q3" s="42" t="s">
        <v>48</v>
      </c>
      <c r="R3" s="42" t="s">
        <v>49</v>
      </c>
      <c r="S3" s="109" t="s">
        <v>0</v>
      </c>
      <c r="T3" s="110" t="s">
        <v>1</v>
      </c>
      <c r="U3" s="133">
        <v>46174</v>
      </c>
      <c r="V3" s="133">
        <v>46174</v>
      </c>
      <c r="W3" s="133">
        <v>46196</v>
      </c>
      <c r="X3" s="133">
        <v>46232</v>
      </c>
      <c r="Y3" s="133">
        <v>46259</v>
      </c>
      <c r="Z3" s="133">
        <v>46297</v>
      </c>
      <c r="AA3" s="43" t="s">
        <v>177</v>
      </c>
      <c r="AB3" s="43" t="s">
        <v>177</v>
      </c>
      <c r="AC3" s="43" t="s">
        <v>177</v>
      </c>
      <c r="AD3" s="43" t="s">
        <v>177</v>
      </c>
      <c r="AE3" s="43" t="s">
        <v>177</v>
      </c>
      <c r="AF3" s="43" t="s">
        <v>177</v>
      </c>
      <c r="AG3" s="43" t="s">
        <v>177</v>
      </c>
      <c r="AH3" s="43" t="s">
        <v>177</v>
      </c>
      <c r="AI3" s="43" t="s">
        <v>177</v>
      </c>
      <c r="AJ3" s="43" t="s">
        <v>177</v>
      </c>
      <c r="AK3" s="43" t="s">
        <v>177</v>
      </c>
      <c r="AL3" s="43" t="s">
        <v>177</v>
      </c>
    </row>
    <row r="4" spans="1:38" ht="60.95" customHeight="1" x14ac:dyDescent="0.2">
      <c r="A4" s="254">
        <v>1</v>
      </c>
      <c r="B4" s="255" t="s">
        <v>211</v>
      </c>
      <c r="C4" s="148">
        <v>1</v>
      </c>
      <c r="D4" s="46" t="s">
        <v>161</v>
      </c>
      <c r="E4" s="47" t="s">
        <v>99</v>
      </c>
      <c r="F4" s="48" t="s">
        <v>26</v>
      </c>
      <c r="G4" s="49" t="s">
        <v>108</v>
      </c>
      <c r="H4" s="48" t="s">
        <v>8</v>
      </c>
      <c r="I4" s="50" t="s">
        <v>9</v>
      </c>
      <c r="J4" s="80">
        <v>150</v>
      </c>
      <c r="K4" s="52">
        <v>24</v>
      </c>
      <c r="L4" s="53">
        <f>IF(SUM(U4:AL4)&gt;K4+N4,K4+N4,SUM(U4:AL4))</f>
        <v>2.33</v>
      </c>
      <c r="M4" s="53">
        <f>SUM(U4:AL4)</f>
        <v>2.33</v>
      </c>
      <c r="N4" s="54">
        <f>0+0-0</f>
        <v>0</v>
      </c>
      <c r="O4" s="55">
        <f>ROUND(IF(K4*0.25-0.5&lt;0,0,K4*0.25-0.5),0)-P4-R4</f>
        <v>6</v>
      </c>
      <c r="P4" s="56"/>
      <c r="Q4" s="56"/>
      <c r="R4" s="56"/>
      <c r="S4" s="57">
        <f>K4-(SUM(U4:AL4))+N4</f>
        <v>21.67</v>
      </c>
      <c r="T4" s="58" t="str">
        <f>IF(S4&lt;0,"ATENÇÃO","OK")</f>
        <v>OK</v>
      </c>
      <c r="U4" s="59"/>
      <c r="V4" s="59"/>
      <c r="W4" s="59"/>
      <c r="X4" s="59"/>
      <c r="Y4" s="59"/>
      <c r="Z4" s="62">
        <v>2.33</v>
      </c>
      <c r="AA4" s="59"/>
      <c r="AB4" s="59"/>
      <c r="AC4" s="59"/>
      <c r="AD4" s="59"/>
      <c r="AE4" s="59"/>
      <c r="AF4" s="59"/>
      <c r="AG4" s="59"/>
      <c r="AH4" s="59"/>
      <c r="AI4" s="59"/>
      <c r="AJ4" s="59"/>
      <c r="AK4" s="59"/>
      <c r="AL4" s="59"/>
    </row>
    <row r="5" spans="1:38" ht="60.95" customHeight="1" x14ac:dyDescent="0.2">
      <c r="A5" s="254"/>
      <c r="B5" s="255"/>
      <c r="C5" s="45">
        <v>2</v>
      </c>
      <c r="D5" s="60" t="s">
        <v>162</v>
      </c>
      <c r="E5" s="47" t="s">
        <v>99</v>
      </c>
      <c r="F5" s="49" t="s">
        <v>26</v>
      </c>
      <c r="G5" s="61" t="s">
        <v>11</v>
      </c>
      <c r="H5" s="49" t="s">
        <v>8</v>
      </c>
      <c r="I5" s="50" t="s">
        <v>9</v>
      </c>
      <c r="J5" s="51">
        <v>70</v>
      </c>
      <c r="K5" s="52">
        <v>6</v>
      </c>
      <c r="L5" s="53">
        <f t="shared" ref="L5:L52" si="0">IF(SUM(U5:AL5)&gt;K5+N5,K5+N5,SUM(U5:AL5))</f>
        <v>6</v>
      </c>
      <c r="M5" s="53">
        <f t="shared" ref="M5:M52" si="1">SUM(U5:AL5)</f>
        <v>6</v>
      </c>
      <c r="N5" s="54">
        <f t="shared" ref="N5:N52" si="2">0+0-0</f>
        <v>0</v>
      </c>
      <c r="O5" s="55">
        <f t="shared" ref="O5:O52" si="3">ROUND(IF(K5*0.25-0.5&lt;0,0,K5*0.25-0.5),0)-P5-R5</f>
        <v>1</v>
      </c>
      <c r="P5" s="56"/>
      <c r="Q5" s="56"/>
      <c r="R5" s="56"/>
      <c r="S5" s="57">
        <f t="shared" ref="S5:S52" si="4">K5-(SUM(U5:AL5))+N5</f>
        <v>0</v>
      </c>
      <c r="T5" s="58" t="str">
        <f t="shared" ref="T5:T52" si="5">IF(S5&lt;0,"ATENÇÃO","OK")</f>
        <v>OK</v>
      </c>
      <c r="U5" s="59"/>
      <c r="V5" s="59"/>
      <c r="W5" s="59"/>
      <c r="X5" s="59"/>
      <c r="Y5" s="59">
        <v>6</v>
      </c>
      <c r="Z5" s="59"/>
      <c r="AA5" s="59"/>
      <c r="AB5" s="59"/>
      <c r="AC5" s="59"/>
      <c r="AD5" s="59"/>
      <c r="AE5" s="59"/>
      <c r="AF5" s="59"/>
      <c r="AG5" s="59"/>
      <c r="AH5" s="59"/>
      <c r="AI5" s="59"/>
      <c r="AJ5" s="59"/>
      <c r="AK5" s="59"/>
      <c r="AL5" s="59"/>
    </row>
    <row r="6" spans="1:38" ht="60.95" customHeight="1" x14ac:dyDescent="0.2">
      <c r="A6" s="254"/>
      <c r="B6" s="255"/>
      <c r="C6" s="45">
        <v>3</v>
      </c>
      <c r="D6" s="46" t="s">
        <v>163</v>
      </c>
      <c r="E6" s="47" t="s">
        <v>99</v>
      </c>
      <c r="F6" s="48" t="s">
        <v>26</v>
      </c>
      <c r="G6" s="49" t="s">
        <v>11</v>
      </c>
      <c r="H6" s="49" t="s">
        <v>8</v>
      </c>
      <c r="I6" s="50" t="s">
        <v>9</v>
      </c>
      <c r="J6" s="51">
        <v>90</v>
      </c>
      <c r="K6" s="52">
        <v>6</v>
      </c>
      <c r="L6" s="53">
        <f t="shared" si="0"/>
        <v>0</v>
      </c>
      <c r="M6" s="53">
        <f t="shared" si="1"/>
        <v>0</v>
      </c>
      <c r="N6" s="54">
        <f t="shared" si="2"/>
        <v>0</v>
      </c>
      <c r="O6" s="55">
        <f t="shared" si="3"/>
        <v>1</v>
      </c>
      <c r="P6" s="56"/>
      <c r="Q6" s="56"/>
      <c r="R6" s="56"/>
      <c r="S6" s="57">
        <f t="shared" si="4"/>
        <v>6</v>
      </c>
      <c r="T6" s="58" t="str">
        <f t="shared" si="5"/>
        <v>OK</v>
      </c>
      <c r="U6" s="59"/>
      <c r="V6" s="59"/>
      <c r="W6" s="59"/>
      <c r="X6" s="59"/>
      <c r="Y6" s="59"/>
      <c r="Z6" s="59"/>
      <c r="AA6" s="59"/>
      <c r="AB6" s="59"/>
      <c r="AC6" s="59"/>
      <c r="AD6" s="59"/>
      <c r="AE6" s="59"/>
      <c r="AF6" s="59"/>
      <c r="AG6" s="59"/>
      <c r="AH6" s="59"/>
      <c r="AI6" s="59"/>
      <c r="AJ6" s="59"/>
      <c r="AK6" s="59"/>
      <c r="AL6" s="59"/>
    </row>
    <row r="7" spans="1:38" ht="60.95" customHeight="1" x14ac:dyDescent="0.2">
      <c r="A7" s="254"/>
      <c r="B7" s="255"/>
      <c r="C7" s="45">
        <v>4</v>
      </c>
      <c r="D7" s="46" t="s">
        <v>164</v>
      </c>
      <c r="E7" s="47" t="s">
        <v>99</v>
      </c>
      <c r="F7" s="48" t="s">
        <v>26</v>
      </c>
      <c r="G7" s="49" t="s">
        <v>108</v>
      </c>
      <c r="H7" s="49" t="s">
        <v>8</v>
      </c>
      <c r="I7" s="50" t="s">
        <v>9</v>
      </c>
      <c r="J7" s="51">
        <v>125</v>
      </c>
      <c r="K7" s="52">
        <v>120</v>
      </c>
      <c r="L7" s="53">
        <f t="shared" si="0"/>
        <v>38</v>
      </c>
      <c r="M7" s="53">
        <f t="shared" si="1"/>
        <v>38</v>
      </c>
      <c r="N7" s="54">
        <f t="shared" si="2"/>
        <v>0</v>
      </c>
      <c r="O7" s="55">
        <f t="shared" si="3"/>
        <v>30</v>
      </c>
      <c r="P7" s="56"/>
      <c r="Q7" s="56"/>
      <c r="R7" s="56"/>
      <c r="S7" s="57">
        <f t="shared" si="4"/>
        <v>82</v>
      </c>
      <c r="T7" s="58" t="str">
        <f t="shared" si="5"/>
        <v>OK</v>
      </c>
      <c r="U7" s="65">
        <v>4.5</v>
      </c>
      <c r="V7" s="59"/>
      <c r="W7" s="59"/>
      <c r="X7" s="62"/>
      <c r="Y7" s="62">
        <v>33.5</v>
      </c>
      <c r="Z7" s="59"/>
      <c r="AA7" s="59"/>
      <c r="AB7" s="59"/>
      <c r="AC7" s="59"/>
      <c r="AD7" s="59"/>
      <c r="AE7" s="59"/>
      <c r="AF7" s="59"/>
      <c r="AG7" s="59"/>
      <c r="AH7" s="59"/>
      <c r="AI7" s="59"/>
      <c r="AJ7" s="59"/>
      <c r="AK7" s="59"/>
      <c r="AL7" s="59"/>
    </row>
    <row r="8" spans="1:38" ht="60.95" customHeight="1" x14ac:dyDescent="0.2">
      <c r="A8" s="254"/>
      <c r="B8" s="255"/>
      <c r="C8" s="45">
        <v>5</v>
      </c>
      <c r="D8" s="46" t="s">
        <v>165</v>
      </c>
      <c r="E8" s="47" t="s">
        <v>99</v>
      </c>
      <c r="F8" s="48" t="s">
        <v>26</v>
      </c>
      <c r="G8" s="49" t="s">
        <v>12</v>
      </c>
      <c r="H8" s="48" t="s">
        <v>8</v>
      </c>
      <c r="I8" s="50" t="s">
        <v>9</v>
      </c>
      <c r="J8" s="51">
        <v>100</v>
      </c>
      <c r="K8" s="52">
        <v>120</v>
      </c>
      <c r="L8" s="53">
        <f t="shared" si="0"/>
        <v>28</v>
      </c>
      <c r="M8" s="53">
        <f t="shared" si="1"/>
        <v>28</v>
      </c>
      <c r="N8" s="54">
        <f t="shared" si="2"/>
        <v>0</v>
      </c>
      <c r="O8" s="55">
        <f t="shared" si="3"/>
        <v>30</v>
      </c>
      <c r="P8" s="56"/>
      <c r="Q8" s="56"/>
      <c r="R8" s="56"/>
      <c r="S8" s="57">
        <f t="shared" si="4"/>
        <v>92</v>
      </c>
      <c r="T8" s="58" t="str">
        <f t="shared" si="5"/>
        <v>OK</v>
      </c>
      <c r="U8" s="65">
        <v>28</v>
      </c>
      <c r="V8" s="59"/>
      <c r="W8" s="59"/>
      <c r="X8" s="59"/>
      <c r="Y8" s="59"/>
      <c r="Z8" s="59"/>
      <c r="AA8" s="59"/>
      <c r="AB8" s="59"/>
      <c r="AC8" s="59"/>
      <c r="AD8" s="59"/>
      <c r="AE8" s="59"/>
      <c r="AF8" s="59"/>
      <c r="AG8" s="59"/>
      <c r="AH8" s="59"/>
      <c r="AI8" s="59"/>
      <c r="AJ8" s="59"/>
      <c r="AK8" s="59"/>
      <c r="AL8" s="59"/>
    </row>
    <row r="9" spans="1:38" ht="60.95" customHeight="1" x14ac:dyDescent="0.2">
      <c r="A9" s="254">
        <v>2</v>
      </c>
      <c r="B9" s="255" t="s">
        <v>212</v>
      </c>
      <c r="C9" s="142">
        <v>6</v>
      </c>
      <c r="D9" s="143" t="s">
        <v>166</v>
      </c>
      <c r="E9" s="137" t="s">
        <v>100</v>
      </c>
      <c r="F9" s="49" t="s">
        <v>27</v>
      </c>
      <c r="G9" s="138" t="s">
        <v>109</v>
      </c>
      <c r="H9" s="138" t="s">
        <v>8</v>
      </c>
      <c r="I9" s="145" t="s">
        <v>9</v>
      </c>
      <c r="J9" s="146">
        <v>93.99</v>
      </c>
      <c r="K9" s="52">
        <v>600</v>
      </c>
      <c r="L9" s="53">
        <f t="shared" si="0"/>
        <v>266.89999999999998</v>
      </c>
      <c r="M9" s="53">
        <f t="shared" si="1"/>
        <v>266.89999999999998</v>
      </c>
      <c r="N9" s="54">
        <f t="shared" si="2"/>
        <v>0</v>
      </c>
      <c r="O9" s="55">
        <f t="shared" si="3"/>
        <v>150</v>
      </c>
      <c r="P9" s="56"/>
      <c r="Q9" s="56"/>
      <c r="R9" s="56"/>
      <c r="S9" s="57">
        <f>K9-(SUM(U9:AL9))+N9</f>
        <v>333.1</v>
      </c>
      <c r="T9" s="58" t="str">
        <f t="shared" si="5"/>
        <v>OK</v>
      </c>
      <c r="U9" s="65"/>
      <c r="V9" s="59">
        <v>67</v>
      </c>
      <c r="W9" s="59"/>
      <c r="X9" s="140">
        <v>199.9</v>
      </c>
      <c r="Y9" s="59"/>
      <c r="Z9" s="59"/>
      <c r="AA9" s="59"/>
      <c r="AB9" s="59"/>
      <c r="AC9" s="59"/>
      <c r="AD9" s="65"/>
      <c r="AE9" s="59"/>
      <c r="AF9" s="59"/>
      <c r="AG9" s="59"/>
      <c r="AH9" s="59"/>
      <c r="AI9" s="59"/>
      <c r="AJ9" s="59"/>
      <c r="AK9" s="59"/>
      <c r="AL9" s="59"/>
    </row>
    <row r="10" spans="1:38" ht="60.95" customHeight="1" x14ac:dyDescent="0.2">
      <c r="A10" s="254"/>
      <c r="B10" s="255"/>
      <c r="C10" s="142">
        <v>7</v>
      </c>
      <c r="D10" s="143" t="s">
        <v>167</v>
      </c>
      <c r="E10" s="137" t="s">
        <v>100</v>
      </c>
      <c r="F10" s="49" t="s">
        <v>27</v>
      </c>
      <c r="G10" s="138" t="s">
        <v>109</v>
      </c>
      <c r="H10" s="147" t="s">
        <v>8</v>
      </c>
      <c r="I10" s="145" t="s">
        <v>9</v>
      </c>
      <c r="J10" s="146">
        <v>115</v>
      </c>
      <c r="K10" s="52">
        <v>360</v>
      </c>
      <c r="L10" s="53">
        <f t="shared" si="0"/>
        <v>23.8</v>
      </c>
      <c r="M10" s="53">
        <f t="shared" si="1"/>
        <v>23.8</v>
      </c>
      <c r="N10" s="54">
        <f t="shared" si="2"/>
        <v>0</v>
      </c>
      <c r="O10" s="55">
        <f t="shared" si="3"/>
        <v>90</v>
      </c>
      <c r="P10" s="56"/>
      <c r="Q10" s="56"/>
      <c r="R10" s="56"/>
      <c r="S10" s="57">
        <f t="shared" si="4"/>
        <v>336.2</v>
      </c>
      <c r="T10" s="58" t="str">
        <f t="shared" si="5"/>
        <v>OK</v>
      </c>
      <c r="U10" s="59"/>
      <c r="V10" s="59"/>
      <c r="W10" s="59"/>
      <c r="X10" s="140">
        <v>23.8</v>
      </c>
      <c r="Y10" s="59"/>
      <c r="Z10" s="59"/>
      <c r="AA10" s="59"/>
      <c r="AB10" s="59"/>
      <c r="AC10" s="59"/>
      <c r="AD10" s="59"/>
      <c r="AE10" s="59"/>
      <c r="AF10" s="59"/>
      <c r="AG10" s="59"/>
      <c r="AH10" s="59"/>
      <c r="AI10" s="59"/>
      <c r="AJ10" s="59"/>
      <c r="AK10" s="59"/>
      <c r="AL10" s="59"/>
    </row>
    <row r="11" spans="1:38" ht="60.95" customHeight="1" x14ac:dyDescent="0.2">
      <c r="A11" s="254"/>
      <c r="B11" s="255"/>
      <c r="C11" s="142">
        <v>8</v>
      </c>
      <c r="D11" s="144" t="s">
        <v>259</v>
      </c>
      <c r="E11" s="137" t="s">
        <v>100</v>
      </c>
      <c r="F11" s="49" t="s">
        <v>27</v>
      </c>
      <c r="G11" s="138" t="s">
        <v>110</v>
      </c>
      <c r="H11" s="147" t="s">
        <v>111</v>
      </c>
      <c r="I11" s="145" t="s">
        <v>9</v>
      </c>
      <c r="J11" s="146">
        <v>260</v>
      </c>
      <c r="K11" s="52">
        <v>24</v>
      </c>
      <c r="L11" s="53">
        <f t="shared" si="0"/>
        <v>9</v>
      </c>
      <c r="M11" s="53">
        <f t="shared" si="1"/>
        <v>9</v>
      </c>
      <c r="N11" s="54">
        <f t="shared" si="2"/>
        <v>0</v>
      </c>
      <c r="O11" s="55">
        <f t="shared" si="3"/>
        <v>6</v>
      </c>
      <c r="P11" s="56"/>
      <c r="Q11" s="56"/>
      <c r="R11" s="56"/>
      <c r="S11" s="57">
        <f t="shared" si="4"/>
        <v>15</v>
      </c>
      <c r="T11" s="58" t="str">
        <f t="shared" si="5"/>
        <v>OK</v>
      </c>
      <c r="U11" s="59"/>
      <c r="V11" s="59">
        <v>3</v>
      </c>
      <c r="W11" s="59"/>
      <c r="X11" s="140">
        <v>6</v>
      </c>
      <c r="Y11" s="59"/>
      <c r="Z11" s="59"/>
      <c r="AA11" s="59"/>
      <c r="AB11" s="59"/>
      <c r="AC11" s="59"/>
      <c r="AD11" s="59"/>
      <c r="AE11" s="59"/>
      <c r="AF11" s="59"/>
      <c r="AG11" s="59"/>
      <c r="AH11" s="59"/>
      <c r="AI11" s="59"/>
      <c r="AJ11" s="59"/>
      <c r="AK11" s="59"/>
      <c r="AL11" s="59"/>
    </row>
    <row r="12" spans="1:38" ht="60.95" customHeight="1" x14ac:dyDescent="0.2">
      <c r="A12" s="254"/>
      <c r="B12" s="255"/>
      <c r="C12" s="63">
        <v>9</v>
      </c>
      <c r="D12" s="66" t="s">
        <v>169</v>
      </c>
      <c r="E12" s="47" t="s">
        <v>100</v>
      </c>
      <c r="F12" s="49" t="s">
        <v>27</v>
      </c>
      <c r="G12" s="49" t="s">
        <v>110</v>
      </c>
      <c r="H12" s="48" t="s">
        <v>111</v>
      </c>
      <c r="I12" s="64" t="s">
        <v>9</v>
      </c>
      <c r="J12" s="51">
        <v>250</v>
      </c>
      <c r="K12" s="52">
        <v>12</v>
      </c>
      <c r="L12" s="53">
        <f t="shared" si="0"/>
        <v>3</v>
      </c>
      <c r="M12" s="53">
        <f t="shared" si="1"/>
        <v>3</v>
      </c>
      <c r="N12" s="54">
        <f t="shared" si="2"/>
        <v>0</v>
      </c>
      <c r="O12" s="55">
        <f t="shared" si="3"/>
        <v>3</v>
      </c>
      <c r="P12" s="56"/>
      <c r="Q12" s="56"/>
      <c r="R12" s="56"/>
      <c r="S12" s="57">
        <f t="shared" si="4"/>
        <v>9</v>
      </c>
      <c r="T12" s="58" t="str">
        <f t="shared" si="5"/>
        <v>OK</v>
      </c>
      <c r="U12" s="59"/>
      <c r="V12" s="59">
        <v>3</v>
      </c>
      <c r="W12" s="59"/>
      <c r="X12" s="59"/>
      <c r="Y12" s="59"/>
      <c r="Z12" s="59"/>
      <c r="AA12" s="59"/>
      <c r="AB12" s="59"/>
      <c r="AC12" s="59"/>
      <c r="AD12" s="59"/>
      <c r="AE12" s="59"/>
      <c r="AF12" s="59"/>
      <c r="AG12" s="59"/>
      <c r="AH12" s="59"/>
      <c r="AI12" s="59"/>
      <c r="AJ12" s="59"/>
      <c r="AK12" s="59"/>
      <c r="AL12" s="59"/>
    </row>
    <row r="13" spans="1:38" ht="60.95" customHeight="1" x14ac:dyDescent="0.2">
      <c r="A13" s="254"/>
      <c r="B13" s="255"/>
      <c r="C13" s="63">
        <v>10</v>
      </c>
      <c r="D13" s="60" t="s">
        <v>19</v>
      </c>
      <c r="E13" s="47" t="s">
        <v>101</v>
      </c>
      <c r="F13" s="67" t="s">
        <v>28</v>
      </c>
      <c r="G13" s="49" t="s">
        <v>112</v>
      </c>
      <c r="H13" s="49" t="s">
        <v>8</v>
      </c>
      <c r="I13" s="49" t="s">
        <v>10</v>
      </c>
      <c r="J13" s="80">
        <v>8</v>
      </c>
      <c r="K13" s="52">
        <v>360</v>
      </c>
      <c r="L13" s="53">
        <f t="shared" si="0"/>
        <v>118.1</v>
      </c>
      <c r="M13" s="53">
        <f t="shared" si="1"/>
        <v>118.1</v>
      </c>
      <c r="N13" s="54">
        <f t="shared" si="2"/>
        <v>0</v>
      </c>
      <c r="O13" s="55">
        <f t="shared" si="3"/>
        <v>90</v>
      </c>
      <c r="P13" s="56"/>
      <c r="Q13" s="56"/>
      <c r="R13" s="56"/>
      <c r="S13" s="57">
        <f t="shared" si="4"/>
        <v>241.9</v>
      </c>
      <c r="T13" s="58" t="str">
        <f t="shared" si="5"/>
        <v>OK</v>
      </c>
      <c r="U13" s="59"/>
      <c r="V13" s="59">
        <v>9</v>
      </c>
      <c r="W13" s="59"/>
      <c r="X13" s="140">
        <v>109.1</v>
      </c>
      <c r="Y13" s="59"/>
      <c r="Z13" s="59"/>
      <c r="AA13" s="59"/>
      <c r="AB13" s="59"/>
      <c r="AC13" s="59"/>
      <c r="AD13" s="59"/>
      <c r="AE13" s="59"/>
      <c r="AF13" s="59"/>
      <c r="AG13" s="59"/>
      <c r="AH13" s="59"/>
      <c r="AI13" s="59"/>
      <c r="AJ13" s="59"/>
      <c r="AK13" s="59"/>
      <c r="AL13" s="59"/>
    </row>
    <row r="14" spans="1:38" ht="60.95" customHeight="1" x14ac:dyDescent="0.2">
      <c r="A14" s="254"/>
      <c r="B14" s="255"/>
      <c r="C14" s="63">
        <v>11</v>
      </c>
      <c r="D14" s="60" t="s">
        <v>20</v>
      </c>
      <c r="E14" s="47" t="s">
        <v>101</v>
      </c>
      <c r="F14" s="67" t="s">
        <v>28</v>
      </c>
      <c r="G14" s="49" t="s">
        <v>113</v>
      </c>
      <c r="H14" s="49" t="s">
        <v>8</v>
      </c>
      <c r="I14" s="49" t="s">
        <v>10</v>
      </c>
      <c r="J14" s="51">
        <v>7</v>
      </c>
      <c r="K14" s="52">
        <v>360</v>
      </c>
      <c r="L14" s="53">
        <f t="shared" si="0"/>
        <v>42.4</v>
      </c>
      <c r="M14" s="53">
        <f t="shared" si="1"/>
        <v>42.4</v>
      </c>
      <c r="N14" s="54">
        <f t="shared" si="2"/>
        <v>0</v>
      </c>
      <c r="O14" s="55">
        <f t="shared" si="3"/>
        <v>90</v>
      </c>
      <c r="P14" s="56"/>
      <c r="Q14" s="56"/>
      <c r="R14" s="56"/>
      <c r="S14" s="57">
        <f t="shared" si="4"/>
        <v>317.60000000000002</v>
      </c>
      <c r="T14" s="58" t="str">
        <f t="shared" si="5"/>
        <v>OK</v>
      </c>
      <c r="U14" s="59"/>
      <c r="V14" s="59"/>
      <c r="W14" s="59"/>
      <c r="X14" s="140">
        <v>42.4</v>
      </c>
      <c r="Y14" s="59"/>
      <c r="Z14" s="59"/>
      <c r="AA14" s="59"/>
      <c r="AB14" s="59"/>
      <c r="AC14" s="59"/>
      <c r="AD14" s="59"/>
      <c r="AE14" s="59"/>
      <c r="AF14" s="59"/>
      <c r="AG14" s="59"/>
      <c r="AH14" s="59"/>
      <c r="AI14" s="59"/>
      <c r="AJ14" s="59"/>
      <c r="AK14" s="59"/>
      <c r="AL14" s="59"/>
    </row>
    <row r="15" spans="1:38" ht="60.95" customHeight="1" x14ac:dyDescent="0.2">
      <c r="A15" s="68">
        <v>3</v>
      </c>
      <c r="B15" s="69" t="s">
        <v>213</v>
      </c>
      <c r="C15" s="45">
        <v>12</v>
      </c>
      <c r="D15" s="60" t="s">
        <v>170</v>
      </c>
      <c r="E15" s="47" t="s">
        <v>101</v>
      </c>
      <c r="F15" s="67" t="s">
        <v>114</v>
      </c>
      <c r="G15" s="49" t="s">
        <v>115</v>
      </c>
      <c r="H15" s="49" t="s">
        <v>116</v>
      </c>
      <c r="I15" s="134" t="s">
        <v>264</v>
      </c>
      <c r="J15" s="51">
        <v>48.78</v>
      </c>
      <c r="K15" s="52">
        <v>1200</v>
      </c>
      <c r="L15" s="53">
        <f t="shared" si="0"/>
        <v>0</v>
      </c>
      <c r="M15" s="53">
        <f t="shared" si="1"/>
        <v>0</v>
      </c>
      <c r="N15" s="54">
        <f t="shared" si="2"/>
        <v>0</v>
      </c>
      <c r="O15" s="55">
        <f t="shared" si="3"/>
        <v>300</v>
      </c>
      <c r="P15" s="56"/>
      <c r="Q15" s="56"/>
      <c r="R15" s="56"/>
      <c r="S15" s="57">
        <f t="shared" si="4"/>
        <v>1200</v>
      </c>
      <c r="T15" s="58" t="str">
        <f t="shared" si="5"/>
        <v>OK</v>
      </c>
      <c r="U15" s="59"/>
      <c r="V15" s="59"/>
      <c r="W15" s="59"/>
      <c r="X15" s="59"/>
      <c r="Y15" s="59"/>
      <c r="Z15" s="59"/>
      <c r="AA15" s="59"/>
      <c r="AB15" s="59"/>
      <c r="AC15" s="59"/>
      <c r="AD15" s="59"/>
      <c r="AE15" s="59"/>
      <c r="AF15" s="59"/>
      <c r="AG15" s="59"/>
      <c r="AH15" s="59"/>
      <c r="AI15" s="59"/>
      <c r="AJ15" s="59"/>
      <c r="AK15" s="59"/>
      <c r="AL15" s="59"/>
    </row>
    <row r="16" spans="1:38" ht="60.95" customHeight="1" x14ac:dyDescent="0.2">
      <c r="A16" s="254">
        <v>4</v>
      </c>
      <c r="B16" s="255" t="s">
        <v>214</v>
      </c>
      <c r="C16" s="63">
        <v>13</v>
      </c>
      <c r="D16" s="60" t="s">
        <v>33</v>
      </c>
      <c r="E16" s="47" t="s">
        <v>101</v>
      </c>
      <c r="F16" s="67" t="s">
        <v>30</v>
      </c>
      <c r="G16" s="70" t="s">
        <v>34</v>
      </c>
      <c r="H16" s="49" t="s">
        <v>8</v>
      </c>
      <c r="I16" s="49" t="s">
        <v>9</v>
      </c>
      <c r="J16" s="51">
        <v>102.5</v>
      </c>
      <c r="K16" s="52">
        <v>0</v>
      </c>
      <c r="L16" s="53">
        <f t="shared" si="0"/>
        <v>0</v>
      </c>
      <c r="M16" s="53">
        <f t="shared" si="1"/>
        <v>0</v>
      </c>
      <c r="N16" s="54">
        <f t="shared" si="2"/>
        <v>0</v>
      </c>
      <c r="O16" s="55">
        <f t="shared" si="3"/>
        <v>0</v>
      </c>
      <c r="P16" s="56"/>
      <c r="Q16" s="56"/>
      <c r="R16" s="56"/>
      <c r="S16" s="57">
        <f t="shared" si="4"/>
        <v>0</v>
      </c>
      <c r="T16" s="58" t="str">
        <f t="shared" si="5"/>
        <v>OK</v>
      </c>
      <c r="U16" s="59"/>
      <c r="V16" s="59"/>
      <c r="W16" s="62"/>
      <c r="X16" s="59"/>
      <c r="Y16" s="59"/>
      <c r="Z16" s="62"/>
      <c r="AA16" s="62"/>
      <c r="AB16" s="59"/>
      <c r="AC16" s="59"/>
      <c r="AD16" s="59"/>
      <c r="AE16" s="59"/>
      <c r="AF16" s="59"/>
      <c r="AG16" s="59"/>
      <c r="AH16" s="59"/>
      <c r="AI16" s="59"/>
      <c r="AJ16" s="59"/>
      <c r="AK16" s="59"/>
      <c r="AL16" s="59"/>
    </row>
    <row r="17" spans="1:38" ht="60.95" customHeight="1" x14ac:dyDescent="0.2">
      <c r="A17" s="254"/>
      <c r="B17" s="255"/>
      <c r="C17" s="63">
        <v>14</v>
      </c>
      <c r="D17" s="60" t="s">
        <v>37</v>
      </c>
      <c r="E17" s="47" t="s">
        <v>101</v>
      </c>
      <c r="F17" s="67" t="s">
        <v>30</v>
      </c>
      <c r="G17" s="61" t="s">
        <v>38</v>
      </c>
      <c r="H17" s="49" t="s">
        <v>8</v>
      </c>
      <c r="I17" s="49" t="s">
        <v>9</v>
      </c>
      <c r="J17" s="51">
        <v>102.5</v>
      </c>
      <c r="K17" s="52">
        <v>0</v>
      </c>
      <c r="L17" s="53">
        <f t="shared" si="0"/>
        <v>0</v>
      </c>
      <c r="M17" s="53">
        <f t="shared" si="1"/>
        <v>0</v>
      </c>
      <c r="N17" s="54">
        <f t="shared" si="2"/>
        <v>0</v>
      </c>
      <c r="O17" s="55">
        <f t="shared" si="3"/>
        <v>0</v>
      </c>
      <c r="P17" s="56"/>
      <c r="Q17" s="56"/>
      <c r="R17" s="56"/>
      <c r="S17" s="57">
        <f t="shared" si="4"/>
        <v>0</v>
      </c>
      <c r="T17" s="58" t="str">
        <f t="shared" si="5"/>
        <v>OK</v>
      </c>
      <c r="U17" s="59"/>
      <c r="V17" s="59"/>
      <c r="W17" s="59"/>
      <c r="X17" s="59"/>
      <c r="Y17" s="59"/>
      <c r="Z17" s="59"/>
      <c r="AA17" s="59"/>
      <c r="AB17" s="59"/>
      <c r="AC17" s="59"/>
      <c r="AD17" s="59"/>
      <c r="AE17" s="59"/>
      <c r="AF17" s="59"/>
      <c r="AG17" s="59"/>
      <c r="AH17" s="59"/>
      <c r="AI17" s="59"/>
      <c r="AJ17" s="59"/>
      <c r="AK17" s="59"/>
      <c r="AL17" s="59"/>
    </row>
    <row r="18" spans="1:38" ht="60.95" customHeight="1" x14ac:dyDescent="0.2">
      <c r="A18" s="254">
        <v>5</v>
      </c>
      <c r="B18" s="255" t="s">
        <v>215</v>
      </c>
      <c r="C18" s="47">
        <v>15</v>
      </c>
      <c r="D18" s="139" t="s">
        <v>171</v>
      </c>
      <c r="E18" s="47" t="s">
        <v>102</v>
      </c>
      <c r="F18" s="67" t="s">
        <v>30</v>
      </c>
      <c r="G18" s="49" t="s">
        <v>117</v>
      </c>
      <c r="H18" s="49" t="s">
        <v>8</v>
      </c>
      <c r="I18" s="49" t="s">
        <v>9</v>
      </c>
      <c r="J18" s="80">
        <v>105</v>
      </c>
      <c r="K18" s="52">
        <v>240</v>
      </c>
      <c r="L18" s="53">
        <f t="shared" si="0"/>
        <v>72.900000000000006</v>
      </c>
      <c r="M18" s="53">
        <f t="shared" si="1"/>
        <v>72.900000000000006</v>
      </c>
      <c r="N18" s="54">
        <f t="shared" si="2"/>
        <v>0</v>
      </c>
      <c r="O18" s="55">
        <f t="shared" si="3"/>
        <v>60</v>
      </c>
      <c r="P18" s="56"/>
      <c r="Q18" s="56"/>
      <c r="R18" s="56"/>
      <c r="S18" s="57">
        <f t="shared" si="4"/>
        <v>167.1</v>
      </c>
      <c r="T18" s="58" t="str">
        <f t="shared" si="5"/>
        <v>OK</v>
      </c>
      <c r="U18" s="59"/>
      <c r="V18" s="59"/>
      <c r="W18" s="62">
        <v>72.900000000000006</v>
      </c>
      <c r="X18" s="59"/>
      <c r="Y18" s="59"/>
      <c r="Z18" s="59"/>
      <c r="AA18" s="59"/>
      <c r="AB18" s="59"/>
      <c r="AC18" s="59"/>
      <c r="AD18" s="59"/>
      <c r="AE18" s="59"/>
      <c r="AF18" s="59"/>
      <c r="AG18" s="59"/>
      <c r="AH18" s="59"/>
      <c r="AI18" s="59"/>
      <c r="AJ18" s="59"/>
      <c r="AK18" s="59"/>
      <c r="AL18" s="59"/>
    </row>
    <row r="19" spans="1:38" ht="60.95" customHeight="1" x14ac:dyDescent="0.2">
      <c r="A19" s="254"/>
      <c r="B19" s="255"/>
      <c r="C19" s="45">
        <v>16</v>
      </c>
      <c r="D19" s="60" t="s">
        <v>172</v>
      </c>
      <c r="E19" s="47" t="s">
        <v>102</v>
      </c>
      <c r="F19" s="67" t="s">
        <v>30</v>
      </c>
      <c r="G19" s="49" t="s">
        <v>118</v>
      </c>
      <c r="H19" s="49" t="s">
        <v>8</v>
      </c>
      <c r="I19" s="49" t="s">
        <v>9</v>
      </c>
      <c r="J19" s="51">
        <v>80</v>
      </c>
      <c r="K19" s="52">
        <v>240</v>
      </c>
      <c r="L19" s="53">
        <f t="shared" si="0"/>
        <v>0</v>
      </c>
      <c r="M19" s="53">
        <f t="shared" si="1"/>
        <v>0</v>
      </c>
      <c r="N19" s="54">
        <f t="shared" si="2"/>
        <v>0</v>
      </c>
      <c r="O19" s="55">
        <f t="shared" si="3"/>
        <v>60</v>
      </c>
      <c r="P19" s="56"/>
      <c r="Q19" s="56"/>
      <c r="R19" s="56"/>
      <c r="S19" s="57">
        <f t="shared" si="4"/>
        <v>240</v>
      </c>
      <c r="T19" s="58" t="str">
        <f t="shared" si="5"/>
        <v>OK</v>
      </c>
      <c r="U19" s="59"/>
      <c r="V19" s="59"/>
      <c r="W19" s="59"/>
      <c r="X19" s="59"/>
      <c r="Y19" s="59"/>
      <c r="Z19" s="59"/>
      <c r="AA19" s="59"/>
      <c r="AB19" s="59"/>
      <c r="AC19" s="59"/>
      <c r="AD19" s="59"/>
      <c r="AE19" s="59"/>
      <c r="AF19" s="59"/>
      <c r="AG19" s="59"/>
      <c r="AH19" s="59"/>
      <c r="AI19" s="59"/>
      <c r="AJ19" s="59"/>
      <c r="AK19" s="59"/>
      <c r="AL19" s="59"/>
    </row>
    <row r="20" spans="1:38" ht="60.95" customHeight="1" x14ac:dyDescent="0.2">
      <c r="A20" s="254"/>
      <c r="B20" s="255"/>
      <c r="C20" s="45">
        <v>17</v>
      </c>
      <c r="D20" s="60" t="s">
        <v>173</v>
      </c>
      <c r="E20" s="47" t="s">
        <v>102</v>
      </c>
      <c r="F20" s="67" t="s">
        <v>30</v>
      </c>
      <c r="G20" s="49" t="s">
        <v>118</v>
      </c>
      <c r="H20" s="49" t="s">
        <v>8</v>
      </c>
      <c r="I20" s="49" t="s">
        <v>9</v>
      </c>
      <c r="J20" s="51">
        <v>185</v>
      </c>
      <c r="K20" s="52">
        <v>120</v>
      </c>
      <c r="L20" s="53">
        <f t="shared" si="0"/>
        <v>0</v>
      </c>
      <c r="M20" s="53">
        <f t="shared" si="1"/>
        <v>0</v>
      </c>
      <c r="N20" s="54">
        <f t="shared" si="2"/>
        <v>0</v>
      </c>
      <c r="O20" s="55">
        <f t="shared" si="3"/>
        <v>30</v>
      </c>
      <c r="P20" s="56"/>
      <c r="Q20" s="56"/>
      <c r="R20" s="56"/>
      <c r="S20" s="57">
        <f t="shared" si="4"/>
        <v>120</v>
      </c>
      <c r="T20" s="58" t="str">
        <f t="shared" si="5"/>
        <v>OK</v>
      </c>
      <c r="U20" s="59"/>
      <c r="V20" s="59"/>
      <c r="W20" s="59"/>
      <c r="X20" s="59"/>
      <c r="Y20" s="59"/>
      <c r="Z20" s="59"/>
      <c r="AA20" s="59"/>
      <c r="AB20" s="59"/>
      <c r="AC20" s="59"/>
      <c r="AD20" s="59"/>
      <c r="AE20" s="59"/>
      <c r="AF20" s="59"/>
      <c r="AG20" s="59"/>
      <c r="AH20" s="59"/>
      <c r="AI20" s="59"/>
      <c r="AJ20" s="59"/>
      <c r="AK20" s="59"/>
      <c r="AL20" s="59"/>
    </row>
    <row r="21" spans="1:38" ht="60.95" customHeight="1" x14ac:dyDescent="0.2">
      <c r="A21" s="254"/>
      <c r="B21" s="255"/>
      <c r="C21" s="45">
        <v>18</v>
      </c>
      <c r="D21" s="60" t="s">
        <v>174</v>
      </c>
      <c r="E21" s="47" t="s">
        <v>102</v>
      </c>
      <c r="F21" s="67" t="s">
        <v>30</v>
      </c>
      <c r="G21" s="49" t="s">
        <v>118</v>
      </c>
      <c r="H21" s="49" t="s">
        <v>8</v>
      </c>
      <c r="I21" s="49" t="s">
        <v>9</v>
      </c>
      <c r="J21" s="51">
        <v>185</v>
      </c>
      <c r="K21" s="52">
        <v>120</v>
      </c>
      <c r="L21" s="53">
        <f t="shared" si="0"/>
        <v>0</v>
      </c>
      <c r="M21" s="53">
        <f t="shared" si="1"/>
        <v>0</v>
      </c>
      <c r="N21" s="54">
        <f t="shared" si="2"/>
        <v>0</v>
      </c>
      <c r="O21" s="55">
        <f t="shared" si="3"/>
        <v>30</v>
      </c>
      <c r="P21" s="56"/>
      <c r="Q21" s="56"/>
      <c r="R21" s="56"/>
      <c r="S21" s="57">
        <f t="shared" si="4"/>
        <v>120</v>
      </c>
      <c r="T21" s="58" t="str">
        <f t="shared" si="5"/>
        <v>OK</v>
      </c>
      <c r="U21" s="59"/>
      <c r="V21" s="59"/>
      <c r="W21" s="59"/>
      <c r="X21" s="59"/>
      <c r="Y21" s="59"/>
      <c r="Z21" s="59"/>
      <c r="AA21" s="59"/>
      <c r="AB21" s="59"/>
      <c r="AC21" s="59"/>
      <c r="AD21" s="59"/>
      <c r="AE21" s="59"/>
      <c r="AF21" s="59"/>
      <c r="AG21" s="59"/>
      <c r="AH21" s="59"/>
      <c r="AI21" s="59"/>
      <c r="AJ21" s="59"/>
      <c r="AK21" s="59"/>
      <c r="AL21" s="59"/>
    </row>
    <row r="22" spans="1:38" ht="60.95" customHeight="1" x14ac:dyDescent="0.2">
      <c r="A22" s="254">
        <v>6</v>
      </c>
      <c r="B22" s="255" t="s">
        <v>216</v>
      </c>
      <c r="C22" s="63">
        <v>19</v>
      </c>
      <c r="D22" s="60" t="s">
        <v>31</v>
      </c>
      <c r="E22" s="47" t="s">
        <v>101</v>
      </c>
      <c r="F22" s="67" t="s">
        <v>30</v>
      </c>
      <c r="G22" s="70" t="s">
        <v>36</v>
      </c>
      <c r="H22" s="49" t="s">
        <v>8</v>
      </c>
      <c r="I22" s="49" t="s">
        <v>9</v>
      </c>
      <c r="J22" s="51">
        <v>64.650000000000006</v>
      </c>
      <c r="K22" s="52">
        <v>0</v>
      </c>
      <c r="L22" s="53">
        <f t="shared" si="0"/>
        <v>0</v>
      </c>
      <c r="M22" s="53">
        <f t="shared" si="1"/>
        <v>0</v>
      </c>
      <c r="N22" s="54">
        <f t="shared" si="2"/>
        <v>0</v>
      </c>
      <c r="O22" s="55">
        <f t="shared" si="3"/>
        <v>0</v>
      </c>
      <c r="P22" s="56"/>
      <c r="Q22" s="56"/>
      <c r="R22" s="56"/>
      <c r="S22" s="57">
        <f t="shared" si="4"/>
        <v>0</v>
      </c>
      <c r="T22" s="58" t="str">
        <f t="shared" si="5"/>
        <v>OK</v>
      </c>
      <c r="U22" s="59"/>
      <c r="V22" s="59"/>
      <c r="W22" s="59"/>
      <c r="X22" s="59"/>
      <c r="Y22" s="59"/>
      <c r="Z22" s="59"/>
      <c r="AA22" s="59"/>
      <c r="AB22" s="59"/>
      <c r="AC22" s="59"/>
      <c r="AD22" s="59"/>
      <c r="AE22" s="59"/>
      <c r="AF22" s="59"/>
      <c r="AG22" s="59"/>
      <c r="AH22" s="59"/>
      <c r="AI22" s="59"/>
      <c r="AJ22" s="59"/>
      <c r="AK22" s="59"/>
      <c r="AL22" s="59"/>
    </row>
    <row r="23" spans="1:38" ht="60.95" customHeight="1" x14ac:dyDescent="0.2">
      <c r="A23" s="254"/>
      <c r="B23" s="255"/>
      <c r="C23" s="63">
        <v>20</v>
      </c>
      <c r="D23" s="60" t="s">
        <v>35</v>
      </c>
      <c r="E23" s="47" t="s">
        <v>101</v>
      </c>
      <c r="F23" s="67" t="s">
        <v>30</v>
      </c>
      <c r="G23" s="70" t="s">
        <v>32</v>
      </c>
      <c r="H23" s="49" t="s">
        <v>8</v>
      </c>
      <c r="I23" s="49" t="s">
        <v>9</v>
      </c>
      <c r="J23" s="51">
        <v>64.650000000000006</v>
      </c>
      <c r="K23" s="52">
        <v>0</v>
      </c>
      <c r="L23" s="53">
        <f t="shared" si="0"/>
        <v>0</v>
      </c>
      <c r="M23" s="53">
        <f t="shared" si="1"/>
        <v>0</v>
      </c>
      <c r="N23" s="54">
        <f t="shared" si="2"/>
        <v>0</v>
      </c>
      <c r="O23" s="55">
        <f t="shared" si="3"/>
        <v>0</v>
      </c>
      <c r="P23" s="56"/>
      <c r="Q23" s="56"/>
      <c r="R23" s="56"/>
      <c r="S23" s="57">
        <f t="shared" si="4"/>
        <v>0</v>
      </c>
      <c r="T23" s="58" t="str">
        <f t="shared" si="5"/>
        <v>OK</v>
      </c>
      <c r="U23" s="59"/>
      <c r="V23" s="59"/>
      <c r="W23" s="59"/>
      <c r="X23" s="59"/>
      <c r="Y23" s="59"/>
      <c r="Z23" s="59"/>
      <c r="AA23" s="59"/>
      <c r="AB23" s="59"/>
      <c r="AC23" s="59"/>
      <c r="AD23" s="59"/>
      <c r="AE23" s="59"/>
      <c r="AF23" s="59"/>
      <c r="AG23" s="59"/>
      <c r="AH23" s="59"/>
      <c r="AI23" s="59"/>
      <c r="AJ23" s="59"/>
      <c r="AK23" s="59"/>
      <c r="AL23" s="59"/>
    </row>
    <row r="24" spans="1:38" ht="60.95" customHeight="1" x14ac:dyDescent="0.2">
      <c r="A24" s="254"/>
      <c r="B24" s="255"/>
      <c r="C24" s="63">
        <v>21</v>
      </c>
      <c r="D24" s="60" t="s">
        <v>73</v>
      </c>
      <c r="E24" s="47" t="s">
        <v>101</v>
      </c>
      <c r="F24" s="67" t="s">
        <v>30</v>
      </c>
      <c r="G24" s="70" t="s">
        <v>32</v>
      </c>
      <c r="H24" s="49" t="s">
        <v>8</v>
      </c>
      <c r="I24" s="49" t="s">
        <v>9</v>
      </c>
      <c r="J24" s="51">
        <v>64.650000000000006</v>
      </c>
      <c r="K24" s="52">
        <v>0</v>
      </c>
      <c r="L24" s="53">
        <f t="shared" si="0"/>
        <v>0</v>
      </c>
      <c r="M24" s="53">
        <f t="shared" si="1"/>
        <v>0</v>
      </c>
      <c r="N24" s="54">
        <f t="shared" si="2"/>
        <v>0</v>
      </c>
      <c r="O24" s="55">
        <f t="shared" si="3"/>
        <v>0</v>
      </c>
      <c r="P24" s="56"/>
      <c r="Q24" s="56"/>
      <c r="R24" s="56"/>
      <c r="S24" s="57">
        <f t="shared" si="4"/>
        <v>0</v>
      </c>
      <c r="T24" s="58" t="str">
        <f t="shared" si="5"/>
        <v>OK</v>
      </c>
      <c r="U24" s="59"/>
      <c r="V24" s="59"/>
      <c r="W24" s="59"/>
      <c r="X24" s="59"/>
      <c r="Y24" s="59"/>
      <c r="Z24" s="59"/>
      <c r="AA24" s="59"/>
      <c r="AB24" s="59"/>
      <c r="AC24" s="59"/>
      <c r="AD24" s="59"/>
      <c r="AE24" s="59"/>
      <c r="AF24" s="59"/>
      <c r="AG24" s="59"/>
      <c r="AH24" s="59"/>
      <c r="AI24" s="59"/>
      <c r="AJ24" s="59"/>
      <c r="AK24" s="59"/>
      <c r="AL24" s="59"/>
    </row>
    <row r="25" spans="1:38" ht="60.95" customHeight="1" x14ac:dyDescent="0.2">
      <c r="A25" s="68">
        <v>7</v>
      </c>
      <c r="B25" s="69" t="s">
        <v>217</v>
      </c>
      <c r="C25" s="45">
        <v>22</v>
      </c>
      <c r="D25" s="60" t="s">
        <v>40</v>
      </c>
      <c r="E25" s="47" t="s">
        <v>101</v>
      </c>
      <c r="F25" s="70" t="s">
        <v>119</v>
      </c>
      <c r="G25" s="61" t="s">
        <v>120</v>
      </c>
      <c r="H25" s="49" t="s">
        <v>111</v>
      </c>
      <c r="I25" s="49" t="s">
        <v>153</v>
      </c>
      <c r="J25" s="51">
        <v>526.30999999999995</v>
      </c>
      <c r="K25" s="52">
        <v>0</v>
      </c>
      <c r="L25" s="53">
        <f t="shared" ref="L25:L51" si="6">IF(SUM(U25:AL25)&gt;K25+N25,K25+N25,SUM(U25:AL25))</f>
        <v>0</v>
      </c>
      <c r="M25" s="53">
        <f t="shared" ref="M25:M51" si="7">SUM(U25:AL25)</f>
        <v>0</v>
      </c>
      <c r="N25" s="54">
        <f t="shared" si="2"/>
        <v>0</v>
      </c>
      <c r="O25" s="55">
        <f t="shared" ref="O25:O51" si="8">ROUND(IF(K25*0.25-0.5&lt;0,0,K25*0.25-0.5),0)-P25-R25</f>
        <v>0</v>
      </c>
      <c r="P25" s="56"/>
      <c r="Q25" s="56"/>
      <c r="R25" s="56"/>
      <c r="S25" s="57">
        <f t="shared" ref="S25:S51" si="9">K25-(SUM(U25:AL25))+N25</f>
        <v>0</v>
      </c>
      <c r="T25" s="58" t="str">
        <f t="shared" ref="T25:T51" si="10">IF(S25&lt;0,"ATENÇÃO","OK")</f>
        <v>OK</v>
      </c>
      <c r="U25" s="59"/>
      <c r="V25" s="59"/>
      <c r="W25" s="59"/>
      <c r="X25" s="59"/>
      <c r="Y25" s="59"/>
      <c r="Z25" s="59"/>
      <c r="AA25" s="59"/>
      <c r="AB25" s="59"/>
      <c r="AC25" s="59"/>
      <c r="AD25" s="59"/>
      <c r="AE25" s="59"/>
      <c r="AF25" s="59"/>
      <c r="AG25" s="59"/>
      <c r="AH25" s="59"/>
      <c r="AI25" s="59"/>
      <c r="AJ25" s="59"/>
      <c r="AK25" s="59"/>
      <c r="AL25" s="59"/>
    </row>
    <row r="26" spans="1:38" ht="60.95" customHeight="1" x14ac:dyDescent="0.2">
      <c r="A26" s="254">
        <v>8</v>
      </c>
      <c r="B26" s="255" t="s">
        <v>218</v>
      </c>
      <c r="C26" s="45">
        <v>23</v>
      </c>
      <c r="D26" s="60" t="s">
        <v>74</v>
      </c>
      <c r="E26" s="47" t="s">
        <v>103</v>
      </c>
      <c r="F26" s="70" t="s">
        <v>121</v>
      </c>
      <c r="G26" s="70">
        <v>33367002</v>
      </c>
      <c r="H26" s="49" t="s">
        <v>8</v>
      </c>
      <c r="I26" s="49">
        <v>3336733</v>
      </c>
      <c r="J26" s="51">
        <v>166.67</v>
      </c>
      <c r="K26" s="52">
        <v>0</v>
      </c>
      <c r="L26" s="53">
        <f t="shared" si="6"/>
        <v>0</v>
      </c>
      <c r="M26" s="53">
        <f t="shared" si="7"/>
        <v>0</v>
      </c>
      <c r="N26" s="54">
        <f t="shared" si="2"/>
        <v>0</v>
      </c>
      <c r="O26" s="55">
        <f t="shared" si="8"/>
        <v>0</v>
      </c>
      <c r="P26" s="56"/>
      <c r="Q26" s="56"/>
      <c r="R26" s="56"/>
      <c r="S26" s="57">
        <f t="shared" si="9"/>
        <v>0</v>
      </c>
      <c r="T26" s="58" t="str">
        <f t="shared" si="10"/>
        <v>OK</v>
      </c>
      <c r="U26" s="59"/>
      <c r="V26" s="59"/>
      <c r="W26" s="59"/>
      <c r="X26" s="59"/>
      <c r="Y26" s="59"/>
      <c r="Z26" s="59"/>
      <c r="AA26" s="59"/>
      <c r="AB26" s="59"/>
      <c r="AC26" s="59"/>
      <c r="AD26" s="59"/>
      <c r="AE26" s="59"/>
      <c r="AF26" s="59"/>
      <c r="AG26" s="59"/>
      <c r="AH26" s="59"/>
      <c r="AI26" s="59"/>
      <c r="AJ26" s="59"/>
      <c r="AK26" s="59"/>
      <c r="AL26" s="59"/>
    </row>
    <row r="27" spans="1:38" ht="60.95" customHeight="1" x14ac:dyDescent="0.2">
      <c r="A27" s="254"/>
      <c r="B27" s="255"/>
      <c r="C27" s="45">
        <v>24</v>
      </c>
      <c r="D27" s="60" t="s">
        <v>75</v>
      </c>
      <c r="E27" s="47" t="s">
        <v>103</v>
      </c>
      <c r="F27" s="70" t="s">
        <v>121</v>
      </c>
      <c r="G27" s="49" t="s">
        <v>122</v>
      </c>
      <c r="H27" s="49" t="s">
        <v>8</v>
      </c>
      <c r="I27" s="49" t="s">
        <v>9</v>
      </c>
      <c r="J27" s="51">
        <v>19.829999999999998</v>
      </c>
      <c r="K27" s="52">
        <v>0</v>
      </c>
      <c r="L27" s="53">
        <f t="shared" si="6"/>
        <v>0</v>
      </c>
      <c r="M27" s="53">
        <f t="shared" si="7"/>
        <v>0</v>
      </c>
      <c r="N27" s="54">
        <f t="shared" si="2"/>
        <v>0</v>
      </c>
      <c r="O27" s="55">
        <f t="shared" si="8"/>
        <v>0</v>
      </c>
      <c r="P27" s="56"/>
      <c r="Q27" s="56"/>
      <c r="R27" s="56"/>
      <c r="S27" s="57">
        <f t="shared" si="9"/>
        <v>0</v>
      </c>
      <c r="T27" s="58" t="str">
        <f t="shared" si="10"/>
        <v>OK</v>
      </c>
      <c r="U27" s="59"/>
      <c r="V27" s="59"/>
      <c r="W27" s="59"/>
      <c r="X27" s="59"/>
      <c r="Y27" s="59"/>
      <c r="Z27" s="59"/>
      <c r="AA27" s="59"/>
      <c r="AB27" s="59"/>
      <c r="AC27" s="59"/>
      <c r="AD27" s="59"/>
      <c r="AE27" s="59"/>
      <c r="AF27" s="59"/>
      <c r="AG27" s="59"/>
      <c r="AH27" s="59"/>
      <c r="AI27" s="59"/>
      <c r="AJ27" s="59"/>
      <c r="AK27" s="59"/>
      <c r="AL27" s="59"/>
    </row>
    <row r="28" spans="1:38" ht="60.95" customHeight="1" x14ac:dyDescent="0.2">
      <c r="A28" s="68">
        <v>9</v>
      </c>
      <c r="B28" s="69" t="s">
        <v>213</v>
      </c>
      <c r="C28" s="45">
        <v>25</v>
      </c>
      <c r="D28" s="60" t="s">
        <v>76</v>
      </c>
      <c r="E28" s="47" t="s">
        <v>101</v>
      </c>
      <c r="F28" s="71" t="s">
        <v>123</v>
      </c>
      <c r="G28" s="70" t="s">
        <v>124</v>
      </c>
      <c r="H28" s="49" t="s">
        <v>125</v>
      </c>
      <c r="I28" s="49" t="s">
        <v>154</v>
      </c>
      <c r="J28" s="51">
        <v>1150</v>
      </c>
      <c r="K28" s="52">
        <v>0</v>
      </c>
      <c r="L28" s="53">
        <f t="shared" si="6"/>
        <v>0</v>
      </c>
      <c r="M28" s="53">
        <f t="shared" si="7"/>
        <v>0</v>
      </c>
      <c r="N28" s="54">
        <f t="shared" si="2"/>
        <v>0</v>
      </c>
      <c r="O28" s="55">
        <f t="shared" si="8"/>
        <v>0</v>
      </c>
      <c r="P28" s="56"/>
      <c r="Q28" s="56"/>
      <c r="R28" s="56"/>
      <c r="S28" s="57">
        <f t="shared" si="9"/>
        <v>0</v>
      </c>
      <c r="T28" s="58" t="str">
        <f t="shared" si="10"/>
        <v>OK</v>
      </c>
      <c r="U28" s="59"/>
      <c r="V28" s="59"/>
      <c r="W28" s="59"/>
      <c r="X28" s="59"/>
      <c r="Y28" s="59"/>
      <c r="Z28" s="59"/>
      <c r="AA28" s="59"/>
      <c r="AB28" s="59"/>
      <c r="AC28" s="59"/>
      <c r="AD28" s="59"/>
      <c r="AE28" s="59"/>
      <c r="AF28" s="59"/>
      <c r="AG28" s="59"/>
      <c r="AH28" s="59"/>
      <c r="AI28" s="59"/>
      <c r="AJ28" s="59"/>
      <c r="AK28" s="59"/>
      <c r="AL28" s="59"/>
    </row>
    <row r="29" spans="1:38" ht="60.95" customHeight="1" x14ac:dyDescent="0.2">
      <c r="A29" s="254">
        <v>10</v>
      </c>
      <c r="B29" s="255" t="s">
        <v>217</v>
      </c>
      <c r="C29" s="45">
        <v>26</v>
      </c>
      <c r="D29" s="60" t="s">
        <v>77</v>
      </c>
      <c r="E29" s="47" t="s">
        <v>101</v>
      </c>
      <c r="F29" s="71" t="s">
        <v>123</v>
      </c>
      <c r="G29" s="72" t="s">
        <v>126</v>
      </c>
      <c r="H29" s="49" t="s">
        <v>8</v>
      </c>
      <c r="I29" s="49" t="s">
        <v>9</v>
      </c>
      <c r="J29" s="51">
        <v>550</v>
      </c>
      <c r="K29" s="52">
        <v>0</v>
      </c>
      <c r="L29" s="53">
        <f t="shared" si="6"/>
        <v>0</v>
      </c>
      <c r="M29" s="53">
        <f t="shared" si="7"/>
        <v>0</v>
      </c>
      <c r="N29" s="54">
        <f t="shared" si="2"/>
        <v>0</v>
      </c>
      <c r="O29" s="55">
        <f t="shared" si="8"/>
        <v>0</v>
      </c>
      <c r="P29" s="56"/>
      <c r="Q29" s="56"/>
      <c r="R29" s="56"/>
      <c r="S29" s="57">
        <f t="shared" si="9"/>
        <v>0</v>
      </c>
      <c r="T29" s="58" t="str">
        <f t="shared" si="10"/>
        <v>OK</v>
      </c>
      <c r="U29" s="59"/>
      <c r="V29" s="59"/>
      <c r="W29" s="59"/>
      <c r="X29" s="59"/>
      <c r="Y29" s="59"/>
      <c r="Z29" s="59"/>
      <c r="AA29" s="59"/>
      <c r="AB29" s="59"/>
      <c r="AC29" s="59"/>
      <c r="AD29" s="59"/>
      <c r="AE29" s="59"/>
      <c r="AF29" s="59"/>
      <c r="AG29" s="59"/>
      <c r="AH29" s="59"/>
      <c r="AI29" s="59"/>
      <c r="AJ29" s="59"/>
      <c r="AK29" s="59"/>
      <c r="AL29" s="59"/>
    </row>
    <row r="30" spans="1:38" ht="60.95" customHeight="1" x14ac:dyDescent="0.2">
      <c r="A30" s="254"/>
      <c r="B30" s="255"/>
      <c r="C30" s="45">
        <v>27</v>
      </c>
      <c r="D30" s="60" t="s">
        <v>78</v>
      </c>
      <c r="E30" s="47" t="s">
        <v>101</v>
      </c>
      <c r="F30" s="70" t="s">
        <v>29</v>
      </c>
      <c r="G30" s="70" t="s">
        <v>127</v>
      </c>
      <c r="H30" s="49" t="s">
        <v>8</v>
      </c>
      <c r="I30" s="49" t="s">
        <v>9</v>
      </c>
      <c r="J30" s="51">
        <v>376.66</v>
      </c>
      <c r="K30" s="52">
        <v>0</v>
      </c>
      <c r="L30" s="53">
        <f t="shared" si="6"/>
        <v>0</v>
      </c>
      <c r="M30" s="53">
        <f t="shared" si="7"/>
        <v>0</v>
      </c>
      <c r="N30" s="54">
        <f t="shared" si="2"/>
        <v>0</v>
      </c>
      <c r="O30" s="55">
        <f t="shared" si="8"/>
        <v>0</v>
      </c>
      <c r="P30" s="56"/>
      <c r="Q30" s="56"/>
      <c r="R30" s="56"/>
      <c r="S30" s="57">
        <f t="shared" si="9"/>
        <v>0</v>
      </c>
      <c r="T30" s="58" t="str">
        <f t="shared" si="10"/>
        <v>OK</v>
      </c>
      <c r="U30" s="59"/>
      <c r="V30" s="59"/>
      <c r="W30" s="59"/>
      <c r="X30" s="59"/>
      <c r="Y30" s="59"/>
      <c r="Z30" s="59"/>
      <c r="AA30" s="59"/>
      <c r="AB30" s="59"/>
      <c r="AC30" s="59"/>
      <c r="AD30" s="59"/>
      <c r="AE30" s="59"/>
      <c r="AF30" s="59"/>
      <c r="AG30" s="59"/>
      <c r="AH30" s="59"/>
      <c r="AI30" s="59"/>
      <c r="AJ30" s="59"/>
      <c r="AK30" s="59"/>
      <c r="AL30" s="59"/>
    </row>
    <row r="31" spans="1:38" ht="60.95" customHeight="1" x14ac:dyDescent="0.2">
      <c r="A31" s="254"/>
      <c r="B31" s="255"/>
      <c r="C31" s="45">
        <v>28</v>
      </c>
      <c r="D31" s="60" t="s">
        <v>79</v>
      </c>
      <c r="E31" s="47" t="s">
        <v>101</v>
      </c>
      <c r="F31" s="70" t="s">
        <v>29</v>
      </c>
      <c r="G31" s="70" t="s">
        <v>127</v>
      </c>
      <c r="H31" s="49" t="s">
        <v>8</v>
      </c>
      <c r="I31" s="49" t="s">
        <v>9</v>
      </c>
      <c r="J31" s="51">
        <v>320</v>
      </c>
      <c r="K31" s="52">
        <v>0</v>
      </c>
      <c r="L31" s="53">
        <f t="shared" si="6"/>
        <v>0</v>
      </c>
      <c r="M31" s="53">
        <f t="shared" si="7"/>
        <v>0</v>
      </c>
      <c r="N31" s="54">
        <f t="shared" si="2"/>
        <v>0</v>
      </c>
      <c r="O31" s="55">
        <f t="shared" si="8"/>
        <v>0</v>
      </c>
      <c r="P31" s="56"/>
      <c r="Q31" s="56"/>
      <c r="R31" s="56"/>
      <c r="S31" s="57">
        <f t="shared" si="9"/>
        <v>0</v>
      </c>
      <c r="T31" s="58" t="str">
        <f t="shared" si="10"/>
        <v>OK</v>
      </c>
      <c r="U31" s="59"/>
      <c r="V31" s="59"/>
      <c r="W31" s="59"/>
      <c r="X31" s="59"/>
      <c r="Y31" s="59"/>
      <c r="Z31" s="59"/>
      <c r="AA31" s="59"/>
      <c r="AB31" s="59"/>
      <c r="AC31" s="59"/>
      <c r="AD31" s="59"/>
      <c r="AE31" s="59"/>
      <c r="AF31" s="59"/>
      <c r="AG31" s="59"/>
      <c r="AH31" s="59"/>
      <c r="AI31" s="59"/>
      <c r="AJ31" s="59"/>
      <c r="AK31" s="59"/>
      <c r="AL31" s="59"/>
    </row>
    <row r="32" spans="1:38" ht="60.95" customHeight="1" x14ac:dyDescent="0.2">
      <c r="A32" s="254">
        <v>11</v>
      </c>
      <c r="B32" s="255" t="s">
        <v>219</v>
      </c>
      <c r="C32" s="45">
        <v>29</v>
      </c>
      <c r="D32" s="60" t="s">
        <v>80</v>
      </c>
      <c r="E32" s="47" t="s">
        <v>104</v>
      </c>
      <c r="F32" s="70" t="s">
        <v>121</v>
      </c>
      <c r="G32" s="70" t="s">
        <v>128</v>
      </c>
      <c r="H32" s="49" t="s">
        <v>129</v>
      </c>
      <c r="I32" s="49" t="s">
        <v>9</v>
      </c>
      <c r="J32" s="51">
        <v>37.51</v>
      </c>
      <c r="K32" s="52">
        <v>0</v>
      </c>
      <c r="L32" s="53">
        <f t="shared" si="6"/>
        <v>0</v>
      </c>
      <c r="M32" s="53">
        <f t="shared" si="7"/>
        <v>0</v>
      </c>
      <c r="N32" s="54">
        <f t="shared" si="2"/>
        <v>0</v>
      </c>
      <c r="O32" s="55">
        <f t="shared" si="8"/>
        <v>0</v>
      </c>
      <c r="P32" s="56"/>
      <c r="Q32" s="56"/>
      <c r="R32" s="56"/>
      <c r="S32" s="57">
        <f t="shared" si="9"/>
        <v>0</v>
      </c>
      <c r="T32" s="58" t="str">
        <f t="shared" si="10"/>
        <v>OK</v>
      </c>
      <c r="U32" s="59"/>
      <c r="V32" s="59"/>
      <c r="W32" s="59"/>
      <c r="X32" s="59"/>
      <c r="Y32" s="59"/>
      <c r="Z32" s="59"/>
      <c r="AA32" s="59"/>
      <c r="AB32" s="59"/>
      <c r="AC32" s="59"/>
      <c r="AD32" s="59"/>
      <c r="AE32" s="59"/>
      <c r="AF32" s="59"/>
      <c r="AG32" s="59"/>
      <c r="AH32" s="59"/>
      <c r="AI32" s="59"/>
      <c r="AJ32" s="59"/>
      <c r="AK32" s="59"/>
      <c r="AL32" s="59"/>
    </row>
    <row r="33" spans="1:38" ht="60.95" customHeight="1" x14ac:dyDescent="0.2">
      <c r="A33" s="254"/>
      <c r="B33" s="255"/>
      <c r="C33" s="45">
        <v>30</v>
      </c>
      <c r="D33" s="60" t="s">
        <v>81</v>
      </c>
      <c r="E33" s="47" t="s">
        <v>104</v>
      </c>
      <c r="F33" s="70" t="s">
        <v>121</v>
      </c>
      <c r="G33" s="70" t="s">
        <v>128</v>
      </c>
      <c r="H33" s="49" t="s">
        <v>111</v>
      </c>
      <c r="I33" s="49" t="s">
        <v>9</v>
      </c>
      <c r="J33" s="51">
        <v>17.670000000000002</v>
      </c>
      <c r="K33" s="52">
        <v>0</v>
      </c>
      <c r="L33" s="53">
        <f t="shared" si="6"/>
        <v>0</v>
      </c>
      <c r="M33" s="53">
        <f t="shared" si="7"/>
        <v>0</v>
      </c>
      <c r="N33" s="54">
        <f t="shared" si="2"/>
        <v>0</v>
      </c>
      <c r="O33" s="55">
        <f t="shared" si="8"/>
        <v>0</v>
      </c>
      <c r="P33" s="56"/>
      <c r="Q33" s="56"/>
      <c r="R33" s="56"/>
      <c r="S33" s="57">
        <f t="shared" si="9"/>
        <v>0</v>
      </c>
      <c r="T33" s="58" t="str">
        <f t="shared" si="10"/>
        <v>OK</v>
      </c>
      <c r="U33" s="59"/>
      <c r="V33" s="59"/>
      <c r="W33" s="59"/>
      <c r="X33" s="59"/>
      <c r="Y33" s="59"/>
      <c r="Z33" s="59"/>
      <c r="AA33" s="59"/>
      <c r="AB33" s="59"/>
      <c r="AC33" s="59"/>
      <c r="AD33" s="59"/>
      <c r="AE33" s="59"/>
      <c r="AF33" s="59"/>
      <c r="AG33" s="59"/>
      <c r="AH33" s="59"/>
      <c r="AI33" s="59"/>
      <c r="AJ33" s="59"/>
      <c r="AK33" s="59"/>
      <c r="AL33" s="59"/>
    </row>
    <row r="34" spans="1:38" ht="60.95" customHeight="1" x14ac:dyDescent="0.2">
      <c r="A34" s="68">
        <v>12</v>
      </c>
      <c r="B34" s="69" t="s">
        <v>220</v>
      </c>
      <c r="C34" s="45">
        <v>31</v>
      </c>
      <c r="D34" s="60" t="s">
        <v>21</v>
      </c>
      <c r="E34" s="47" t="s">
        <v>105</v>
      </c>
      <c r="F34" s="70" t="s">
        <v>130</v>
      </c>
      <c r="G34" s="70" t="s">
        <v>131</v>
      </c>
      <c r="H34" s="49" t="s">
        <v>111</v>
      </c>
      <c r="I34" s="49" t="s">
        <v>9</v>
      </c>
      <c r="J34" s="51">
        <v>25.9</v>
      </c>
      <c r="K34" s="52">
        <v>0</v>
      </c>
      <c r="L34" s="53">
        <f t="shared" si="6"/>
        <v>0</v>
      </c>
      <c r="M34" s="53">
        <f t="shared" si="7"/>
        <v>0</v>
      </c>
      <c r="N34" s="54">
        <f t="shared" si="2"/>
        <v>0</v>
      </c>
      <c r="O34" s="55">
        <f t="shared" si="8"/>
        <v>0</v>
      </c>
      <c r="P34" s="56"/>
      <c r="Q34" s="56"/>
      <c r="R34" s="56"/>
      <c r="S34" s="57">
        <f t="shared" si="9"/>
        <v>0</v>
      </c>
      <c r="T34" s="58" t="str">
        <f t="shared" si="10"/>
        <v>OK</v>
      </c>
      <c r="U34" s="59"/>
      <c r="V34" s="59"/>
      <c r="W34" s="59"/>
      <c r="X34" s="59"/>
      <c r="Y34" s="59"/>
      <c r="Z34" s="59"/>
      <c r="AA34" s="59"/>
      <c r="AB34" s="59"/>
      <c r="AC34" s="59"/>
      <c r="AD34" s="59"/>
      <c r="AE34" s="59"/>
      <c r="AF34" s="59"/>
      <c r="AG34" s="59"/>
      <c r="AH34" s="59"/>
      <c r="AI34" s="59"/>
      <c r="AJ34" s="59"/>
      <c r="AK34" s="59"/>
      <c r="AL34" s="59"/>
    </row>
    <row r="35" spans="1:38" ht="60.95" customHeight="1" x14ac:dyDescent="0.2">
      <c r="A35" s="254">
        <v>13</v>
      </c>
      <c r="B35" s="255" t="s">
        <v>212</v>
      </c>
      <c r="C35" s="45">
        <v>32</v>
      </c>
      <c r="D35" s="60" t="s">
        <v>82</v>
      </c>
      <c r="E35" s="47" t="s">
        <v>106</v>
      </c>
      <c r="F35" s="70" t="s">
        <v>27</v>
      </c>
      <c r="G35" s="70" t="s">
        <v>132</v>
      </c>
      <c r="H35" s="49" t="s">
        <v>8</v>
      </c>
      <c r="I35" s="49" t="s">
        <v>9</v>
      </c>
      <c r="J35" s="51">
        <v>127.5</v>
      </c>
      <c r="K35" s="52">
        <v>0</v>
      </c>
      <c r="L35" s="53">
        <f t="shared" si="6"/>
        <v>0</v>
      </c>
      <c r="M35" s="53">
        <f t="shared" si="7"/>
        <v>0</v>
      </c>
      <c r="N35" s="54">
        <f t="shared" si="2"/>
        <v>0</v>
      </c>
      <c r="O35" s="55">
        <f t="shared" si="8"/>
        <v>0</v>
      </c>
      <c r="P35" s="56"/>
      <c r="Q35" s="56"/>
      <c r="R35" s="56"/>
      <c r="S35" s="57">
        <f t="shared" si="9"/>
        <v>0</v>
      </c>
      <c r="T35" s="58" t="str">
        <f t="shared" si="10"/>
        <v>OK</v>
      </c>
      <c r="U35" s="59"/>
      <c r="V35" s="59"/>
      <c r="W35" s="59"/>
      <c r="X35" s="59"/>
      <c r="Y35" s="59"/>
      <c r="Z35" s="59"/>
      <c r="AA35" s="59"/>
      <c r="AB35" s="59"/>
      <c r="AC35" s="59"/>
      <c r="AD35" s="59"/>
      <c r="AE35" s="59"/>
      <c r="AF35" s="59"/>
      <c r="AG35" s="59"/>
      <c r="AH35" s="59"/>
      <c r="AI35" s="59"/>
      <c r="AJ35" s="59"/>
      <c r="AK35" s="59"/>
      <c r="AL35" s="59"/>
    </row>
    <row r="36" spans="1:38" ht="60.95" customHeight="1" x14ac:dyDescent="0.2">
      <c r="A36" s="254"/>
      <c r="B36" s="255"/>
      <c r="C36" s="45">
        <v>33</v>
      </c>
      <c r="D36" s="60" t="s">
        <v>83</v>
      </c>
      <c r="E36" s="47" t="s">
        <v>106</v>
      </c>
      <c r="F36" s="70" t="s">
        <v>27</v>
      </c>
      <c r="G36" s="73" t="s">
        <v>132</v>
      </c>
      <c r="H36" s="49" t="s">
        <v>8</v>
      </c>
      <c r="I36" s="49" t="s">
        <v>9</v>
      </c>
      <c r="J36" s="51">
        <v>131</v>
      </c>
      <c r="K36" s="52">
        <v>0</v>
      </c>
      <c r="L36" s="53">
        <f t="shared" si="6"/>
        <v>0</v>
      </c>
      <c r="M36" s="53">
        <f t="shared" si="7"/>
        <v>0</v>
      </c>
      <c r="N36" s="54">
        <f t="shared" si="2"/>
        <v>0</v>
      </c>
      <c r="O36" s="55">
        <f t="shared" si="8"/>
        <v>0</v>
      </c>
      <c r="P36" s="56"/>
      <c r="Q36" s="56"/>
      <c r="R36" s="56"/>
      <c r="S36" s="57">
        <f t="shared" si="9"/>
        <v>0</v>
      </c>
      <c r="T36" s="58" t="str">
        <f t="shared" si="10"/>
        <v>OK</v>
      </c>
      <c r="U36" s="59"/>
      <c r="V36" s="59"/>
      <c r="W36" s="59"/>
      <c r="X36" s="59"/>
      <c r="Y36" s="59"/>
      <c r="Z36" s="59"/>
      <c r="AA36" s="59"/>
      <c r="AB36" s="59"/>
      <c r="AC36" s="59"/>
      <c r="AD36" s="59"/>
      <c r="AE36" s="59"/>
      <c r="AF36" s="59"/>
      <c r="AG36" s="59"/>
      <c r="AH36" s="59"/>
      <c r="AI36" s="59"/>
      <c r="AJ36" s="59"/>
      <c r="AK36" s="59"/>
      <c r="AL36" s="59"/>
    </row>
    <row r="37" spans="1:38" ht="60.95" customHeight="1" x14ac:dyDescent="0.2">
      <c r="A37" s="254"/>
      <c r="B37" s="255"/>
      <c r="C37" s="45">
        <v>34</v>
      </c>
      <c r="D37" s="60" t="s">
        <v>84</v>
      </c>
      <c r="E37" s="47" t="s">
        <v>107</v>
      </c>
      <c r="F37" s="70" t="s">
        <v>27</v>
      </c>
      <c r="G37" s="70" t="s">
        <v>133</v>
      </c>
      <c r="H37" s="49" t="s">
        <v>13</v>
      </c>
      <c r="I37" s="49" t="s">
        <v>9</v>
      </c>
      <c r="J37" s="51">
        <v>3800</v>
      </c>
      <c r="K37" s="52">
        <v>0</v>
      </c>
      <c r="L37" s="53">
        <f t="shared" si="6"/>
        <v>0</v>
      </c>
      <c r="M37" s="53">
        <f t="shared" si="7"/>
        <v>0</v>
      </c>
      <c r="N37" s="54">
        <f t="shared" si="2"/>
        <v>0</v>
      </c>
      <c r="O37" s="55">
        <f t="shared" si="8"/>
        <v>0</v>
      </c>
      <c r="P37" s="56"/>
      <c r="Q37" s="56"/>
      <c r="R37" s="56"/>
      <c r="S37" s="57">
        <f t="shared" si="9"/>
        <v>0</v>
      </c>
      <c r="T37" s="58" t="str">
        <f t="shared" si="10"/>
        <v>OK</v>
      </c>
      <c r="U37" s="59"/>
      <c r="V37" s="59"/>
      <c r="W37" s="59"/>
      <c r="X37" s="59"/>
      <c r="Y37" s="59"/>
      <c r="Z37" s="59"/>
      <c r="AA37" s="59"/>
      <c r="AB37" s="59"/>
      <c r="AC37" s="59"/>
      <c r="AD37" s="59"/>
      <c r="AE37" s="59"/>
      <c r="AF37" s="59"/>
      <c r="AG37" s="59"/>
      <c r="AH37" s="59"/>
      <c r="AI37" s="59"/>
      <c r="AJ37" s="59"/>
      <c r="AK37" s="59"/>
      <c r="AL37" s="59"/>
    </row>
    <row r="38" spans="1:38" ht="60.95" customHeight="1" x14ac:dyDescent="0.2">
      <c r="A38" s="254"/>
      <c r="B38" s="255"/>
      <c r="C38" s="45">
        <v>35</v>
      </c>
      <c r="D38" s="74" t="s">
        <v>85</v>
      </c>
      <c r="E38" s="47" t="s">
        <v>107</v>
      </c>
      <c r="F38" s="70" t="s">
        <v>27</v>
      </c>
      <c r="G38" s="70" t="s">
        <v>133</v>
      </c>
      <c r="H38" s="49" t="s">
        <v>111</v>
      </c>
      <c r="I38" s="49" t="s">
        <v>9</v>
      </c>
      <c r="J38" s="51">
        <v>650</v>
      </c>
      <c r="K38" s="52">
        <v>0</v>
      </c>
      <c r="L38" s="53">
        <f t="shared" si="6"/>
        <v>0</v>
      </c>
      <c r="M38" s="53">
        <f t="shared" si="7"/>
        <v>0</v>
      </c>
      <c r="N38" s="54">
        <f t="shared" si="2"/>
        <v>0</v>
      </c>
      <c r="O38" s="55">
        <f t="shared" si="8"/>
        <v>0</v>
      </c>
      <c r="P38" s="56"/>
      <c r="Q38" s="56"/>
      <c r="R38" s="56"/>
      <c r="S38" s="57">
        <f t="shared" si="9"/>
        <v>0</v>
      </c>
      <c r="T38" s="58" t="str">
        <f t="shared" si="10"/>
        <v>OK</v>
      </c>
      <c r="U38" s="59"/>
      <c r="V38" s="59"/>
      <c r="W38" s="59"/>
      <c r="X38" s="59"/>
      <c r="Y38" s="59"/>
      <c r="Z38" s="59"/>
      <c r="AA38" s="59"/>
      <c r="AB38" s="59"/>
      <c r="AC38" s="59"/>
      <c r="AD38" s="59"/>
      <c r="AE38" s="59"/>
      <c r="AF38" s="59"/>
      <c r="AG38" s="59"/>
      <c r="AH38" s="59"/>
      <c r="AI38" s="59"/>
      <c r="AJ38" s="59"/>
      <c r="AK38" s="59"/>
      <c r="AL38" s="59"/>
    </row>
    <row r="39" spans="1:38" ht="60.95" customHeight="1" x14ac:dyDescent="0.2">
      <c r="A39" s="254">
        <v>14</v>
      </c>
      <c r="B39" s="255" t="s">
        <v>213</v>
      </c>
      <c r="C39" s="45">
        <v>36</v>
      </c>
      <c r="D39" s="60" t="s">
        <v>86</v>
      </c>
      <c r="E39" s="47" t="s">
        <v>101</v>
      </c>
      <c r="F39" s="70" t="s">
        <v>130</v>
      </c>
      <c r="G39" s="73" t="s">
        <v>134</v>
      </c>
      <c r="H39" s="49" t="s">
        <v>135</v>
      </c>
      <c r="I39" s="49" t="s">
        <v>9</v>
      </c>
      <c r="J39" s="51">
        <v>131.41999999999999</v>
      </c>
      <c r="K39" s="52">
        <v>0</v>
      </c>
      <c r="L39" s="53">
        <f t="shared" si="6"/>
        <v>0</v>
      </c>
      <c r="M39" s="53">
        <f t="shared" si="7"/>
        <v>0</v>
      </c>
      <c r="N39" s="54">
        <f t="shared" si="2"/>
        <v>0</v>
      </c>
      <c r="O39" s="55">
        <f t="shared" si="8"/>
        <v>0</v>
      </c>
      <c r="P39" s="56"/>
      <c r="Q39" s="56"/>
      <c r="R39" s="56"/>
      <c r="S39" s="57">
        <f t="shared" si="9"/>
        <v>0</v>
      </c>
      <c r="T39" s="58" t="str">
        <f t="shared" si="10"/>
        <v>OK</v>
      </c>
      <c r="U39" s="59"/>
      <c r="V39" s="59"/>
      <c r="W39" s="59"/>
      <c r="X39" s="59"/>
      <c r="Y39" s="59"/>
      <c r="Z39" s="59"/>
      <c r="AA39" s="59"/>
      <c r="AB39" s="59"/>
      <c r="AC39" s="59"/>
      <c r="AD39" s="59"/>
      <c r="AE39" s="59"/>
      <c r="AF39" s="59"/>
      <c r="AG39" s="59"/>
      <c r="AH39" s="59"/>
      <c r="AI39" s="59"/>
      <c r="AJ39" s="59"/>
      <c r="AK39" s="59"/>
      <c r="AL39" s="59"/>
    </row>
    <row r="40" spans="1:38" ht="60.95" customHeight="1" x14ac:dyDescent="0.2">
      <c r="A40" s="254"/>
      <c r="B40" s="255"/>
      <c r="C40" s="45">
        <v>37</v>
      </c>
      <c r="D40" s="60" t="s">
        <v>87</v>
      </c>
      <c r="E40" s="47" t="s">
        <v>101</v>
      </c>
      <c r="F40" s="70" t="s">
        <v>136</v>
      </c>
      <c r="G40" s="50" t="s">
        <v>137</v>
      </c>
      <c r="H40" s="49" t="s">
        <v>8</v>
      </c>
      <c r="I40" s="49" t="s">
        <v>39</v>
      </c>
      <c r="J40" s="51">
        <v>7.68</v>
      </c>
      <c r="K40" s="52">
        <v>0</v>
      </c>
      <c r="L40" s="53">
        <f t="shared" si="6"/>
        <v>0</v>
      </c>
      <c r="M40" s="53">
        <f t="shared" si="7"/>
        <v>0</v>
      </c>
      <c r="N40" s="54">
        <f t="shared" si="2"/>
        <v>0</v>
      </c>
      <c r="O40" s="55">
        <f t="shared" si="8"/>
        <v>0</v>
      </c>
      <c r="P40" s="56"/>
      <c r="Q40" s="56"/>
      <c r="R40" s="56"/>
      <c r="S40" s="57">
        <f t="shared" si="9"/>
        <v>0</v>
      </c>
      <c r="T40" s="58" t="str">
        <f t="shared" si="10"/>
        <v>OK</v>
      </c>
      <c r="U40" s="59"/>
      <c r="V40" s="59"/>
      <c r="W40" s="59"/>
      <c r="X40" s="59"/>
      <c r="Y40" s="59"/>
      <c r="Z40" s="59"/>
      <c r="AA40" s="59"/>
      <c r="AB40" s="59"/>
      <c r="AC40" s="59"/>
      <c r="AD40" s="59"/>
      <c r="AE40" s="59"/>
      <c r="AF40" s="59"/>
      <c r="AG40" s="59"/>
      <c r="AH40" s="59"/>
      <c r="AI40" s="59"/>
      <c r="AJ40" s="59"/>
      <c r="AK40" s="59"/>
      <c r="AL40" s="59"/>
    </row>
    <row r="41" spans="1:38" ht="60.95" customHeight="1" x14ac:dyDescent="0.2">
      <c r="A41" s="254">
        <v>15</v>
      </c>
      <c r="B41" s="255" t="s">
        <v>211</v>
      </c>
      <c r="C41" s="45">
        <v>38</v>
      </c>
      <c r="D41" s="60" t="s">
        <v>88</v>
      </c>
      <c r="E41" s="47" t="s">
        <v>99</v>
      </c>
      <c r="F41" s="70" t="s">
        <v>26</v>
      </c>
      <c r="G41" s="72" t="s">
        <v>138</v>
      </c>
      <c r="H41" s="49" t="s">
        <v>8</v>
      </c>
      <c r="I41" s="49" t="s">
        <v>9</v>
      </c>
      <c r="J41" s="51">
        <v>220</v>
      </c>
      <c r="K41" s="52">
        <v>0</v>
      </c>
      <c r="L41" s="53">
        <f t="shared" si="6"/>
        <v>0</v>
      </c>
      <c r="M41" s="53">
        <f t="shared" si="7"/>
        <v>0</v>
      </c>
      <c r="N41" s="54">
        <f t="shared" si="2"/>
        <v>0</v>
      </c>
      <c r="O41" s="55">
        <f t="shared" si="8"/>
        <v>0</v>
      </c>
      <c r="P41" s="56"/>
      <c r="Q41" s="56"/>
      <c r="R41" s="56"/>
      <c r="S41" s="57">
        <f t="shared" si="9"/>
        <v>0</v>
      </c>
      <c r="T41" s="58" t="str">
        <f t="shared" si="10"/>
        <v>OK</v>
      </c>
      <c r="U41" s="59"/>
      <c r="V41" s="59"/>
      <c r="W41" s="59"/>
      <c r="X41" s="59"/>
      <c r="Y41" s="59"/>
      <c r="Z41" s="59"/>
      <c r="AA41" s="59"/>
      <c r="AB41" s="59"/>
      <c r="AC41" s="59"/>
      <c r="AD41" s="59"/>
      <c r="AE41" s="59"/>
      <c r="AF41" s="59"/>
      <c r="AG41" s="59"/>
      <c r="AH41" s="59"/>
      <c r="AI41" s="59"/>
      <c r="AJ41" s="59"/>
      <c r="AK41" s="59"/>
      <c r="AL41" s="59"/>
    </row>
    <row r="42" spans="1:38" ht="60.95" customHeight="1" x14ac:dyDescent="0.2">
      <c r="A42" s="254"/>
      <c r="B42" s="255"/>
      <c r="C42" s="45">
        <v>39</v>
      </c>
      <c r="D42" s="60" t="s">
        <v>89</v>
      </c>
      <c r="E42" s="47" t="s">
        <v>99</v>
      </c>
      <c r="F42" s="70" t="s">
        <v>130</v>
      </c>
      <c r="G42" s="61" t="s">
        <v>139</v>
      </c>
      <c r="H42" s="49" t="s">
        <v>8</v>
      </c>
      <c r="I42" s="49" t="s">
        <v>9</v>
      </c>
      <c r="J42" s="51">
        <v>530</v>
      </c>
      <c r="K42" s="52">
        <v>0</v>
      </c>
      <c r="L42" s="53">
        <f t="shared" si="6"/>
        <v>0</v>
      </c>
      <c r="M42" s="53">
        <f t="shared" si="7"/>
        <v>0</v>
      </c>
      <c r="N42" s="54">
        <f t="shared" si="2"/>
        <v>0</v>
      </c>
      <c r="O42" s="55">
        <f t="shared" si="8"/>
        <v>0</v>
      </c>
      <c r="P42" s="56"/>
      <c r="Q42" s="56"/>
      <c r="R42" s="56"/>
      <c r="S42" s="57">
        <f t="shared" si="9"/>
        <v>0</v>
      </c>
      <c r="T42" s="58" t="str">
        <f t="shared" si="10"/>
        <v>OK</v>
      </c>
      <c r="U42" s="59"/>
      <c r="V42" s="59"/>
      <c r="W42" s="59"/>
      <c r="X42" s="59"/>
      <c r="Y42" s="59"/>
      <c r="Z42" s="59"/>
      <c r="AA42" s="59"/>
      <c r="AB42" s="59"/>
      <c r="AC42" s="59"/>
      <c r="AD42" s="59"/>
      <c r="AE42" s="59"/>
      <c r="AF42" s="59"/>
      <c r="AG42" s="59"/>
      <c r="AH42" s="59"/>
      <c r="AI42" s="59"/>
      <c r="AJ42" s="59"/>
      <c r="AK42" s="59"/>
      <c r="AL42" s="59"/>
    </row>
    <row r="43" spans="1:38" ht="60.95" customHeight="1" x14ac:dyDescent="0.2">
      <c r="A43" s="254"/>
      <c r="B43" s="255"/>
      <c r="C43" s="45">
        <v>40</v>
      </c>
      <c r="D43" s="60" t="s">
        <v>90</v>
      </c>
      <c r="E43" s="47" t="s">
        <v>99</v>
      </c>
      <c r="F43" s="70" t="s">
        <v>130</v>
      </c>
      <c r="G43" s="50" t="s">
        <v>140</v>
      </c>
      <c r="H43" s="49" t="s">
        <v>111</v>
      </c>
      <c r="I43" s="49" t="s">
        <v>9</v>
      </c>
      <c r="J43" s="51">
        <v>530</v>
      </c>
      <c r="K43" s="52">
        <v>0</v>
      </c>
      <c r="L43" s="53">
        <f t="shared" si="6"/>
        <v>0</v>
      </c>
      <c r="M43" s="53">
        <f t="shared" si="7"/>
        <v>0</v>
      </c>
      <c r="N43" s="54">
        <f t="shared" si="2"/>
        <v>0</v>
      </c>
      <c r="O43" s="55">
        <f t="shared" si="8"/>
        <v>0</v>
      </c>
      <c r="P43" s="56"/>
      <c r="Q43" s="56"/>
      <c r="R43" s="56"/>
      <c r="S43" s="57">
        <f t="shared" si="9"/>
        <v>0</v>
      </c>
      <c r="T43" s="58" t="str">
        <f t="shared" si="10"/>
        <v>OK</v>
      </c>
      <c r="U43" s="59"/>
      <c r="V43" s="59"/>
      <c r="W43" s="59"/>
      <c r="X43" s="59"/>
      <c r="Y43" s="59"/>
      <c r="Z43" s="59"/>
      <c r="AA43" s="59"/>
      <c r="AB43" s="59"/>
      <c r="AC43" s="59"/>
      <c r="AD43" s="59"/>
      <c r="AE43" s="59"/>
      <c r="AF43" s="59"/>
      <c r="AG43" s="59"/>
      <c r="AH43" s="59"/>
      <c r="AI43" s="59"/>
      <c r="AJ43" s="59"/>
      <c r="AK43" s="59"/>
      <c r="AL43" s="59"/>
    </row>
    <row r="44" spans="1:38" ht="60.95" customHeight="1" x14ac:dyDescent="0.2">
      <c r="A44" s="254"/>
      <c r="B44" s="255"/>
      <c r="C44" s="45">
        <v>41</v>
      </c>
      <c r="D44" s="75" t="s">
        <v>91</v>
      </c>
      <c r="E44" s="47" t="s">
        <v>99</v>
      </c>
      <c r="F44" s="70" t="s">
        <v>29</v>
      </c>
      <c r="G44" s="61" t="s">
        <v>141</v>
      </c>
      <c r="H44" s="49" t="s">
        <v>111</v>
      </c>
      <c r="I44" s="49" t="s">
        <v>9</v>
      </c>
      <c r="J44" s="51">
        <v>700</v>
      </c>
      <c r="K44" s="52">
        <v>0</v>
      </c>
      <c r="L44" s="53">
        <f t="shared" si="6"/>
        <v>0</v>
      </c>
      <c r="M44" s="53">
        <f t="shared" si="7"/>
        <v>0</v>
      </c>
      <c r="N44" s="54">
        <f t="shared" si="2"/>
        <v>0</v>
      </c>
      <c r="O44" s="55">
        <f t="shared" si="8"/>
        <v>0</v>
      </c>
      <c r="P44" s="56"/>
      <c r="Q44" s="56"/>
      <c r="R44" s="56"/>
      <c r="S44" s="57">
        <f t="shared" si="9"/>
        <v>0</v>
      </c>
      <c r="T44" s="58" t="str">
        <f t="shared" si="10"/>
        <v>OK</v>
      </c>
      <c r="U44" s="59"/>
      <c r="V44" s="59"/>
      <c r="W44" s="59"/>
      <c r="X44" s="59"/>
      <c r="Y44" s="59"/>
      <c r="Z44" s="59"/>
      <c r="AA44" s="59"/>
      <c r="AB44" s="59"/>
      <c r="AC44" s="59"/>
      <c r="AD44" s="59"/>
      <c r="AE44" s="59"/>
      <c r="AF44" s="59"/>
      <c r="AG44" s="59"/>
      <c r="AH44" s="59"/>
      <c r="AI44" s="59"/>
      <c r="AJ44" s="59"/>
      <c r="AK44" s="59"/>
      <c r="AL44" s="59"/>
    </row>
    <row r="45" spans="1:38" ht="60.95" customHeight="1" x14ac:dyDescent="0.2">
      <c r="A45" s="254"/>
      <c r="B45" s="255"/>
      <c r="C45" s="45">
        <v>42</v>
      </c>
      <c r="D45" s="60" t="s">
        <v>92</v>
      </c>
      <c r="E45" s="47" t="s">
        <v>99</v>
      </c>
      <c r="F45" s="70" t="s">
        <v>29</v>
      </c>
      <c r="G45" s="61" t="s">
        <v>141</v>
      </c>
      <c r="H45" s="49" t="s">
        <v>111</v>
      </c>
      <c r="I45" s="49" t="s">
        <v>9</v>
      </c>
      <c r="J45" s="51">
        <v>200</v>
      </c>
      <c r="K45" s="52">
        <v>0</v>
      </c>
      <c r="L45" s="53">
        <f t="shared" si="6"/>
        <v>0</v>
      </c>
      <c r="M45" s="53">
        <f t="shared" si="7"/>
        <v>0</v>
      </c>
      <c r="N45" s="54">
        <f t="shared" si="2"/>
        <v>0</v>
      </c>
      <c r="O45" s="55">
        <f t="shared" si="8"/>
        <v>0</v>
      </c>
      <c r="P45" s="56"/>
      <c r="Q45" s="56"/>
      <c r="R45" s="56"/>
      <c r="S45" s="57">
        <f t="shared" si="9"/>
        <v>0</v>
      </c>
      <c r="T45" s="58" t="str">
        <f t="shared" si="10"/>
        <v>OK</v>
      </c>
      <c r="U45" s="59"/>
      <c r="V45" s="59"/>
      <c r="W45" s="59"/>
      <c r="X45" s="59"/>
      <c r="Y45" s="59"/>
      <c r="Z45" s="59"/>
      <c r="AA45" s="59"/>
      <c r="AB45" s="59"/>
      <c r="AC45" s="59"/>
      <c r="AD45" s="59"/>
      <c r="AE45" s="59"/>
      <c r="AF45" s="59"/>
      <c r="AG45" s="59"/>
      <c r="AH45" s="59"/>
      <c r="AI45" s="59"/>
      <c r="AJ45" s="59"/>
      <c r="AK45" s="59"/>
      <c r="AL45" s="59"/>
    </row>
    <row r="46" spans="1:38" ht="60.95" customHeight="1" x14ac:dyDescent="0.2">
      <c r="A46" s="254">
        <v>16</v>
      </c>
      <c r="B46" s="255" t="s">
        <v>213</v>
      </c>
      <c r="C46" s="45">
        <v>43</v>
      </c>
      <c r="D46" s="60" t="s">
        <v>175</v>
      </c>
      <c r="E46" s="47" t="s">
        <v>101</v>
      </c>
      <c r="F46" s="70" t="s">
        <v>27</v>
      </c>
      <c r="G46" s="76" t="s">
        <v>142</v>
      </c>
      <c r="H46" s="49" t="s">
        <v>8</v>
      </c>
      <c r="I46" s="49" t="s">
        <v>9</v>
      </c>
      <c r="J46" s="51">
        <v>121.83</v>
      </c>
      <c r="K46" s="52">
        <v>0</v>
      </c>
      <c r="L46" s="53">
        <f t="shared" si="6"/>
        <v>0</v>
      </c>
      <c r="M46" s="53">
        <f t="shared" si="7"/>
        <v>0</v>
      </c>
      <c r="N46" s="54">
        <f t="shared" si="2"/>
        <v>0</v>
      </c>
      <c r="O46" s="55">
        <f t="shared" si="8"/>
        <v>0</v>
      </c>
      <c r="P46" s="56"/>
      <c r="Q46" s="56"/>
      <c r="R46" s="56"/>
      <c r="S46" s="57">
        <f t="shared" si="9"/>
        <v>0</v>
      </c>
      <c r="T46" s="58" t="str">
        <f t="shared" si="10"/>
        <v>OK</v>
      </c>
      <c r="U46" s="59"/>
      <c r="V46" s="59"/>
      <c r="W46" s="59"/>
      <c r="X46" s="59"/>
      <c r="Y46" s="59"/>
      <c r="Z46" s="59"/>
      <c r="AA46" s="59"/>
      <c r="AB46" s="59"/>
      <c r="AC46" s="59"/>
      <c r="AD46" s="59"/>
      <c r="AE46" s="59"/>
      <c r="AF46" s="59"/>
      <c r="AG46" s="59"/>
      <c r="AH46" s="59"/>
      <c r="AI46" s="59"/>
      <c r="AJ46" s="59"/>
      <c r="AK46" s="59"/>
      <c r="AL46" s="59"/>
    </row>
    <row r="47" spans="1:38" ht="60.95" customHeight="1" x14ac:dyDescent="0.2">
      <c r="A47" s="254"/>
      <c r="B47" s="255"/>
      <c r="C47" s="45">
        <v>44</v>
      </c>
      <c r="D47" s="77" t="s">
        <v>93</v>
      </c>
      <c r="E47" s="47" t="s">
        <v>101</v>
      </c>
      <c r="F47" s="70" t="s">
        <v>29</v>
      </c>
      <c r="G47" s="76" t="s">
        <v>143</v>
      </c>
      <c r="H47" s="49" t="s">
        <v>111</v>
      </c>
      <c r="I47" s="49" t="s">
        <v>9</v>
      </c>
      <c r="J47" s="51">
        <v>590</v>
      </c>
      <c r="K47" s="52">
        <v>0</v>
      </c>
      <c r="L47" s="53">
        <f t="shared" si="6"/>
        <v>0</v>
      </c>
      <c r="M47" s="53">
        <f t="shared" si="7"/>
        <v>0</v>
      </c>
      <c r="N47" s="54">
        <f t="shared" si="2"/>
        <v>0</v>
      </c>
      <c r="O47" s="55">
        <f t="shared" si="8"/>
        <v>0</v>
      </c>
      <c r="P47" s="56"/>
      <c r="Q47" s="56"/>
      <c r="R47" s="56"/>
      <c r="S47" s="57">
        <f t="shared" si="9"/>
        <v>0</v>
      </c>
      <c r="T47" s="58" t="str">
        <f t="shared" si="10"/>
        <v>OK</v>
      </c>
      <c r="U47" s="59"/>
      <c r="V47" s="59"/>
      <c r="W47" s="59"/>
      <c r="X47" s="59"/>
      <c r="Y47" s="59"/>
      <c r="Z47" s="59"/>
      <c r="AA47" s="59"/>
      <c r="AB47" s="59"/>
      <c r="AC47" s="59"/>
      <c r="AD47" s="59"/>
      <c r="AE47" s="59"/>
      <c r="AF47" s="59"/>
      <c r="AG47" s="59"/>
      <c r="AH47" s="59"/>
      <c r="AI47" s="59"/>
      <c r="AJ47" s="59"/>
      <c r="AK47" s="59"/>
      <c r="AL47" s="59"/>
    </row>
    <row r="48" spans="1:38" ht="60.95" customHeight="1" x14ac:dyDescent="0.2">
      <c r="A48" s="68">
        <v>17</v>
      </c>
      <c r="B48" s="69" t="s">
        <v>221</v>
      </c>
      <c r="C48" s="45">
        <v>45</v>
      </c>
      <c r="D48" s="74" t="s">
        <v>94</v>
      </c>
      <c r="E48" s="47" t="s">
        <v>101</v>
      </c>
      <c r="F48" s="70" t="s">
        <v>144</v>
      </c>
      <c r="G48" s="76" t="s">
        <v>145</v>
      </c>
      <c r="H48" s="49" t="s">
        <v>8</v>
      </c>
      <c r="I48" s="78" t="s">
        <v>155</v>
      </c>
      <c r="J48" s="51">
        <v>321</v>
      </c>
      <c r="K48" s="52">
        <v>0</v>
      </c>
      <c r="L48" s="53">
        <f t="shared" si="6"/>
        <v>0</v>
      </c>
      <c r="M48" s="53">
        <f t="shared" si="7"/>
        <v>0</v>
      </c>
      <c r="N48" s="54">
        <f t="shared" si="2"/>
        <v>0</v>
      </c>
      <c r="O48" s="55">
        <f t="shared" si="8"/>
        <v>0</v>
      </c>
      <c r="P48" s="56"/>
      <c r="Q48" s="56"/>
      <c r="R48" s="56"/>
      <c r="S48" s="57">
        <f t="shared" si="9"/>
        <v>0</v>
      </c>
      <c r="T48" s="58" t="str">
        <f t="shared" si="10"/>
        <v>OK</v>
      </c>
      <c r="U48" s="59"/>
      <c r="V48" s="59"/>
      <c r="W48" s="59"/>
      <c r="X48" s="59"/>
      <c r="Y48" s="59"/>
      <c r="Z48" s="59"/>
      <c r="AA48" s="59"/>
      <c r="AB48" s="59"/>
      <c r="AC48" s="59"/>
      <c r="AD48" s="59"/>
      <c r="AE48" s="59"/>
      <c r="AF48" s="59"/>
      <c r="AG48" s="59"/>
      <c r="AH48" s="59"/>
      <c r="AI48" s="59"/>
      <c r="AJ48" s="59"/>
      <c r="AK48" s="59"/>
      <c r="AL48" s="59"/>
    </row>
    <row r="49" spans="1:38" ht="60.95" customHeight="1" x14ac:dyDescent="0.2">
      <c r="A49" s="68">
        <v>18</v>
      </c>
      <c r="B49" s="69" t="s">
        <v>211</v>
      </c>
      <c r="C49" s="45">
        <v>46</v>
      </c>
      <c r="D49" s="60" t="s">
        <v>95</v>
      </c>
      <c r="E49" s="47" t="s">
        <v>101</v>
      </c>
      <c r="F49" s="70" t="s">
        <v>136</v>
      </c>
      <c r="G49" s="61" t="s">
        <v>146</v>
      </c>
      <c r="H49" s="70" t="s">
        <v>251</v>
      </c>
      <c r="I49" s="134" t="s">
        <v>250</v>
      </c>
      <c r="J49" s="80">
        <v>52.5</v>
      </c>
      <c r="K49" s="52">
        <v>0</v>
      </c>
      <c r="L49" s="53">
        <f t="shared" si="6"/>
        <v>14</v>
      </c>
      <c r="M49" s="53">
        <f t="shared" si="7"/>
        <v>14</v>
      </c>
      <c r="N49" s="54">
        <f>14</f>
        <v>14</v>
      </c>
      <c r="O49" s="55">
        <f t="shared" si="8"/>
        <v>0</v>
      </c>
      <c r="P49" s="56"/>
      <c r="Q49" s="56"/>
      <c r="R49" s="56"/>
      <c r="S49" s="57">
        <f t="shared" si="9"/>
        <v>0</v>
      </c>
      <c r="T49" s="58" t="str">
        <f t="shared" si="10"/>
        <v>OK</v>
      </c>
      <c r="U49" s="65">
        <v>14</v>
      </c>
      <c r="V49" s="59"/>
      <c r="W49" s="59"/>
      <c r="X49" s="59"/>
      <c r="Y49" s="59"/>
      <c r="Z49" s="59"/>
      <c r="AA49" s="59"/>
      <c r="AB49" s="59"/>
      <c r="AC49" s="59"/>
      <c r="AD49" s="59"/>
      <c r="AE49" s="59"/>
      <c r="AF49" s="59"/>
      <c r="AG49" s="59"/>
      <c r="AH49" s="59"/>
      <c r="AI49" s="59"/>
      <c r="AJ49" s="59"/>
      <c r="AK49" s="59"/>
      <c r="AL49" s="59"/>
    </row>
    <row r="50" spans="1:38" ht="60.95" customHeight="1" x14ac:dyDescent="0.2">
      <c r="A50" s="68">
        <v>19</v>
      </c>
      <c r="B50" s="69" t="s">
        <v>213</v>
      </c>
      <c r="C50" s="45">
        <v>47</v>
      </c>
      <c r="D50" s="60" t="s">
        <v>96</v>
      </c>
      <c r="E50" s="47" t="s">
        <v>101</v>
      </c>
      <c r="F50" s="70" t="s">
        <v>148</v>
      </c>
      <c r="G50" s="49" t="s">
        <v>149</v>
      </c>
      <c r="H50" s="49" t="s">
        <v>8</v>
      </c>
      <c r="I50" s="49" t="s">
        <v>9</v>
      </c>
      <c r="J50" s="51">
        <v>153.33000000000001</v>
      </c>
      <c r="K50" s="52">
        <v>0</v>
      </c>
      <c r="L50" s="53">
        <f t="shared" si="6"/>
        <v>0</v>
      </c>
      <c r="M50" s="53">
        <f t="shared" si="7"/>
        <v>0</v>
      </c>
      <c r="N50" s="54">
        <f t="shared" si="2"/>
        <v>0</v>
      </c>
      <c r="O50" s="55">
        <f t="shared" si="8"/>
        <v>0</v>
      </c>
      <c r="P50" s="56"/>
      <c r="Q50" s="56"/>
      <c r="R50" s="56"/>
      <c r="S50" s="57">
        <f t="shared" si="9"/>
        <v>0</v>
      </c>
      <c r="T50" s="58" t="str">
        <f t="shared" si="10"/>
        <v>OK</v>
      </c>
      <c r="U50" s="59"/>
      <c r="V50" s="59"/>
      <c r="W50" s="59"/>
      <c r="X50" s="59"/>
      <c r="Y50" s="59"/>
      <c r="Z50" s="59"/>
      <c r="AA50" s="59"/>
      <c r="AB50" s="59"/>
      <c r="AC50" s="59"/>
      <c r="AD50" s="59"/>
      <c r="AE50" s="59"/>
      <c r="AF50" s="59"/>
      <c r="AG50" s="59"/>
      <c r="AH50" s="59"/>
      <c r="AI50" s="59"/>
      <c r="AJ50" s="59"/>
      <c r="AK50" s="59"/>
      <c r="AL50" s="59"/>
    </row>
    <row r="51" spans="1:38" ht="60.95" customHeight="1" x14ac:dyDescent="0.2">
      <c r="A51" s="254">
        <v>20</v>
      </c>
      <c r="B51" s="255" t="s">
        <v>217</v>
      </c>
      <c r="C51" s="45">
        <v>48</v>
      </c>
      <c r="D51" s="60" t="s">
        <v>97</v>
      </c>
      <c r="E51" s="47" t="s">
        <v>101</v>
      </c>
      <c r="F51" s="70" t="s">
        <v>27</v>
      </c>
      <c r="G51" s="76" t="s">
        <v>150</v>
      </c>
      <c r="H51" s="49" t="s">
        <v>8</v>
      </c>
      <c r="I51" s="79" t="s">
        <v>9</v>
      </c>
      <c r="J51" s="80">
        <v>953.86</v>
      </c>
      <c r="K51" s="52">
        <v>0</v>
      </c>
      <c r="L51" s="53">
        <f t="shared" si="6"/>
        <v>0</v>
      </c>
      <c r="M51" s="53">
        <f t="shared" si="7"/>
        <v>0</v>
      </c>
      <c r="N51" s="54">
        <f t="shared" si="2"/>
        <v>0</v>
      </c>
      <c r="O51" s="55">
        <f t="shared" si="8"/>
        <v>0</v>
      </c>
      <c r="P51" s="56"/>
      <c r="Q51" s="56"/>
      <c r="R51" s="56"/>
      <c r="S51" s="57">
        <f t="shared" si="9"/>
        <v>0</v>
      </c>
      <c r="T51" s="58" t="str">
        <f t="shared" si="10"/>
        <v>OK</v>
      </c>
      <c r="U51" s="59"/>
      <c r="V51" s="59"/>
      <c r="W51" s="59"/>
      <c r="X51" s="59"/>
      <c r="Y51" s="59"/>
      <c r="Z51" s="59"/>
      <c r="AA51" s="59"/>
      <c r="AB51" s="59"/>
      <c r="AC51" s="59"/>
      <c r="AD51" s="59"/>
      <c r="AE51" s="59"/>
      <c r="AF51" s="59"/>
      <c r="AG51" s="59"/>
      <c r="AH51" s="59"/>
      <c r="AI51" s="59"/>
      <c r="AJ51" s="59"/>
      <c r="AK51" s="59"/>
      <c r="AL51" s="59"/>
    </row>
    <row r="52" spans="1:38" ht="60.95" customHeight="1" x14ac:dyDescent="0.2">
      <c r="A52" s="254"/>
      <c r="B52" s="255"/>
      <c r="C52" s="47">
        <v>49</v>
      </c>
      <c r="D52" s="60" t="s">
        <v>98</v>
      </c>
      <c r="E52" s="47" t="s">
        <v>101</v>
      </c>
      <c r="F52" s="70" t="s">
        <v>27</v>
      </c>
      <c r="G52" s="76" t="s">
        <v>151</v>
      </c>
      <c r="H52" s="49" t="s">
        <v>8</v>
      </c>
      <c r="I52" s="79" t="s">
        <v>156</v>
      </c>
      <c r="J52" s="80">
        <v>1290.8399999999999</v>
      </c>
      <c r="K52" s="52">
        <v>0</v>
      </c>
      <c r="L52" s="53">
        <f t="shared" si="0"/>
        <v>0</v>
      </c>
      <c r="M52" s="53">
        <f t="shared" si="1"/>
        <v>0</v>
      </c>
      <c r="N52" s="54">
        <f t="shared" si="2"/>
        <v>0</v>
      </c>
      <c r="O52" s="55">
        <f t="shared" si="3"/>
        <v>0</v>
      </c>
      <c r="P52" s="56"/>
      <c r="Q52" s="56"/>
      <c r="R52" s="56"/>
      <c r="S52" s="57">
        <f t="shared" si="4"/>
        <v>0</v>
      </c>
      <c r="T52" s="58" t="str">
        <f t="shared" si="5"/>
        <v>OK</v>
      </c>
      <c r="U52" s="59"/>
      <c r="V52" s="59"/>
      <c r="W52" s="59"/>
      <c r="X52" s="59"/>
      <c r="Y52" s="59"/>
      <c r="Z52" s="59"/>
      <c r="AA52" s="59"/>
      <c r="AB52" s="59"/>
      <c r="AC52" s="59"/>
      <c r="AD52" s="59"/>
      <c r="AE52" s="59"/>
      <c r="AF52" s="59"/>
      <c r="AG52" s="59"/>
      <c r="AH52" s="59"/>
      <c r="AI52" s="59"/>
      <c r="AJ52" s="59"/>
      <c r="AK52" s="59"/>
      <c r="AL52" s="59"/>
    </row>
    <row r="53" spans="1:38" ht="29.1" customHeight="1" x14ac:dyDescent="0.2">
      <c r="A53" s="93"/>
      <c r="B53" s="93"/>
      <c r="C53" s="93"/>
      <c r="D53" s="93"/>
      <c r="E53" s="94"/>
      <c r="F53" s="96"/>
      <c r="G53" s="97"/>
      <c r="H53" s="98"/>
      <c r="I53" s="99"/>
      <c r="J53" s="100"/>
      <c r="K53" s="96">
        <f>SUM(K4:K52)</f>
        <v>3912</v>
      </c>
      <c r="L53" s="96">
        <f t="shared" ref="L53:S53" si="11">SUM(L4:L52)</f>
        <v>624.42999999999995</v>
      </c>
      <c r="M53" s="96">
        <f t="shared" si="11"/>
        <v>624.42999999999995</v>
      </c>
      <c r="N53" s="96">
        <f t="shared" si="11"/>
        <v>14</v>
      </c>
      <c r="O53" s="96">
        <f t="shared" si="11"/>
        <v>977</v>
      </c>
      <c r="P53" s="96">
        <f t="shared" si="11"/>
        <v>0</v>
      </c>
      <c r="Q53" s="96">
        <f t="shared" si="11"/>
        <v>0</v>
      </c>
      <c r="R53" s="96">
        <f t="shared" si="11"/>
        <v>0</v>
      </c>
      <c r="S53" s="96">
        <f t="shared" si="11"/>
        <v>3301.57</v>
      </c>
      <c r="T53" s="92"/>
      <c r="U53" s="101">
        <f>SUMPRODUCT($J$4:$J$52,U4:U52)</f>
        <v>4097.5</v>
      </c>
      <c r="V53" s="101">
        <f t="shared" ref="V53:AK53" si="12">SUMPRODUCT($J$4:$J$52,V4:V52)</f>
        <v>7899.33</v>
      </c>
      <c r="W53" s="101">
        <f t="shared" si="12"/>
        <v>7654.5000000000009</v>
      </c>
      <c r="X53" s="141">
        <f t="shared" si="12"/>
        <v>24255.200999999997</v>
      </c>
      <c r="Y53" s="101">
        <f t="shared" si="12"/>
        <v>4607.5</v>
      </c>
      <c r="Z53" s="101">
        <f t="shared" si="12"/>
        <v>349.5</v>
      </c>
      <c r="AA53" s="101">
        <f t="shared" si="12"/>
        <v>0</v>
      </c>
      <c r="AB53" s="101">
        <f t="shared" si="12"/>
        <v>0</v>
      </c>
      <c r="AC53" s="101">
        <f t="shared" si="12"/>
        <v>0</v>
      </c>
      <c r="AD53" s="101">
        <f t="shared" si="12"/>
        <v>0</v>
      </c>
      <c r="AE53" s="101">
        <f t="shared" si="12"/>
        <v>0</v>
      </c>
      <c r="AF53" s="101">
        <f t="shared" si="12"/>
        <v>0</v>
      </c>
      <c r="AG53" s="101">
        <f t="shared" si="12"/>
        <v>0</v>
      </c>
      <c r="AH53" s="101">
        <f t="shared" si="12"/>
        <v>0</v>
      </c>
      <c r="AI53" s="101">
        <f t="shared" si="12"/>
        <v>0</v>
      </c>
      <c r="AJ53" s="101">
        <f t="shared" si="12"/>
        <v>0</v>
      </c>
      <c r="AK53" s="101">
        <f t="shared" si="12"/>
        <v>0</v>
      </c>
      <c r="AL53" s="101">
        <f>SUMPRODUCT($J$4:$J$52,AL4:AL52)</f>
        <v>0</v>
      </c>
    </row>
    <row r="54" spans="1:38" ht="15.75" thickBot="1" x14ac:dyDescent="0.25">
      <c r="K54" s="84">
        <f t="shared" ref="K54:R54" si="13">SUMPRODUCT($J$4:$J$52,K4:K52)</f>
        <v>291330</v>
      </c>
      <c r="L54" s="84">
        <f t="shared" si="13"/>
        <v>48863.531000000003</v>
      </c>
      <c r="M54" s="84">
        <f t="shared" si="13"/>
        <v>48863.531000000003</v>
      </c>
      <c r="N54" s="84">
        <f t="shared" si="13"/>
        <v>735</v>
      </c>
      <c r="O54" s="84">
        <f t="shared" si="13"/>
        <v>72752.5</v>
      </c>
      <c r="P54" s="84">
        <f t="shared" si="13"/>
        <v>0</v>
      </c>
      <c r="Q54" s="84">
        <f t="shared" si="13"/>
        <v>0</v>
      </c>
      <c r="R54" s="84">
        <f t="shared" si="13"/>
        <v>0</v>
      </c>
      <c r="U54" s="101"/>
      <c r="V54" s="103"/>
      <c r="W54" s="103"/>
      <c r="X54" s="103"/>
      <c r="Y54" s="103"/>
      <c r="Z54" s="103"/>
      <c r="AA54" s="103"/>
      <c r="AB54" s="103"/>
      <c r="AC54" s="103"/>
      <c r="AD54" s="103"/>
      <c r="AE54" s="103"/>
      <c r="AF54" s="103"/>
      <c r="AG54" s="103"/>
      <c r="AH54" s="103"/>
      <c r="AI54" s="103"/>
      <c r="AJ54" s="103"/>
      <c r="AK54" s="103"/>
      <c r="AL54" s="103"/>
    </row>
    <row r="55" spans="1:38" ht="15.75" x14ac:dyDescent="0.2">
      <c r="D55" s="87" t="s">
        <v>25</v>
      </c>
      <c r="S55" s="88"/>
    </row>
    <row r="56" spans="1:38" ht="15" x14ac:dyDescent="0.2">
      <c r="D56" s="89" t="s">
        <v>72</v>
      </c>
      <c r="L56" s="90"/>
      <c r="M56" s="90"/>
    </row>
    <row r="57" spans="1:38" ht="15.75" thickBot="1" x14ac:dyDescent="0.25">
      <c r="D57" s="91" t="s">
        <v>41</v>
      </c>
      <c r="L57" s="90"/>
      <c r="M57" s="90"/>
      <c r="U57" s="106"/>
    </row>
    <row r="58" spans="1:38" ht="41.25" customHeight="1" x14ac:dyDescent="0.2">
      <c r="J58" s="81"/>
      <c r="K58" s="81"/>
      <c r="L58" s="81"/>
    </row>
    <row r="59" spans="1:38" ht="46.5" customHeight="1" x14ac:dyDescent="0.2">
      <c r="J59" s="81"/>
      <c r="K59" s="81"/>
      <c r="Y59" s="84"/>
    </row>
    <row r="60" spans="1:38" ht="42" customHeight="1" x14ac:dyDescent="0.2">
      <c r="Y60" s="84"/>
    </row>
  </sheetData>
  <autoFilter ref="A3:AL57" xr:uid="{00000000-0001-0000-0000-000000000000}"/>
  <mergeCells count="31">
    <mergeCell ref="A51:A52"/>
    <mergeCell ref="B51:B52"/>
    <mergeCell ref="A35:A38"/>
    <mergeCell ref="B35:B38"/>
    <mergeCell ref="A39:A40"/>
    <mergeCell ref="B39:B40"/>
    <mergeCell ref="A41:A45"/>
    <mergeCell ref="B41:B45"/>
    <mergeCell ref="A29:A31"/>
    <mergeCell ref="B29:B31"/>
    <mergeCell ref="A32:A33"/>
    <mergeCell ref="B32:B33"/>
    <mergeCell ref="A46:A47"/>
    <mergeCell ref="B46:B47"/>
    <mergeCell ref="A18:A21"/>
    <mergeCell ref="B18:B21"/>
    <mergeCell ref="A22:A24"/>
    <mergeCell ref="B22:B24"/>
    <mergeCell ref="A26:A27"/>
    <mergeCell ref="B26:B27"/>
    <mergeCell ref="K1:T1"/>
    <mergeCell ref="K2:T2"/>
    <mergeCell ref="A2:J2"/>
    <mergeCell ref="A1:C1"/>
    <mergeCell ref="A16:A17"/>
    <mergeCell ref="B16:B17"/>
    <mergeCell ref="A4:A8"/>
    <mergeCell ref="B4:B8"/>
    <mergeCell ref="A9:A14"/>
    <mergeCell ref="B9:B14"/>
    <mergeCell ref="D1:J1"/>
  </mergeCells>
  <phoneticPr fontId="11" type="noConversion"/>
  <conditionalFormatting sqref="U4:AL53 U54">
    <cfRule type="cellIs" dxfId="56" priority="1" operator="greaterThan">
      <formula>0</formula>
    </cfRule>
    <cfRule type="cellIs" dxfId="55" priority="11" stopIfTrue="1" operator="greaterThan">
      <formula>0</formula>
    </cfRule>
    <cfRule type="cellIs" dxfId="54" priority="12" stopIfTrue="1" operator="greaterThan">
      <formula>0</formula>
    </cfRule>
    <cfRule type="cellIs" dxfId="53" priority="13" stopIfTrue="1" operator="greaterThan">
      <formula>0</formula>
    </cfRule>
  </conditionalFormatting>
  <pageMargins left="0.511811024" right="0.511811024" top="0.78740157499999996" bottom="0.78740157499999996" header="0.31496062000000002" footer="0.31496062000000002"/>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AF61D-E176-4BD2-BE8A-D3D6936641A6}">
  <dimension ref="A1:AL59"/>
  <sheetViews>
    <sheetView topLeftCell="A46" zoomScale="60" zoomScaleNormal="60" workbookViewId="0">
      <pane xSplit="20" topLeftCell="Y1" activePane="topRight" state="frozen"/>
      <selection pane="topRight" activeCell="Y53" sqref="Y53"/>
    </sheetView>
  </sheetViews>
  <sheetFormatPr defaultColWidth="9.7109375" defaultRowHeight="60.95" customHeight="1" x14ac:dyDescent="0.2"/>
  <cols>
    <col min="1" max="1" width="7.140625" style="81" customWidth="1"/>
    <col min="2" max="2" width="19.42578125" style="81" customWidth="1"/>
    <col min="3" max="3" width="8.7109375" style="82" customWidth="1"/>
    <col min="4" max="4" width="25.85546875" style="81" customWidth="1"/>
    <col min="5" max="5" width="14.42578125" style="81" customWidth="1"/>
    <col min="6" max="6" width="14.140625" style="81" hidden="1" customWidth="1"/>
    <col min="7" max="7" width="17.7109375" style="81" bestFit="1" customWidth="1"/>
    <col min="8" max="8" width="8.85546875" style="81" customWidth="1"/>
    <col min="9" max="9" width="13.140625" style="81" customWidth="1"/>
    <col min="10" max="10" width="18.140625" style="83" customWidth="1"/>
    <col min="11" max="13" width="9.42578125" style="88" customWidth="1"/>
    <col min="14" max="14" width="15.85546875" style="88" customWidth="1"/>
    <col min="15" max="18" width="9.42578125" style="88" customWidth="1"/>
    <col min="19" max="19" width="9.42578125" style="85" customWidth="1"/>
    <col min="20" max="20" width="9.42578125" style="86" customWidth="1"/>
    <col min="21" max="21" width="19.42578125" style="104" customWidth="1"/>
    <col min="22" max="22" width="16.85546875" style="104" customWidth="1"/>
    <col min="23" max="23" width="17.42578125" style="104" customWidth="1"/>
    <col min="24" max="24" width="14.140625" style="104" customWidth="1"/>
    <col min="25" max="25" width="22.85546875" style="104" customWidth="1"/>
    <col min="26" max="26" width="15.42578125" style="104" customWidth="1"/>
    <col min="27" max="27" width="17.85546875" style="104" customWidth="1"/>
    <col min="28" max="28" width="14" style="104" customWidth="1"/>
    <col min="29" max="29" width="16.5703125" style="104" customWidth="1"/>
    <col min="30" max="30" width="14.5703125" style="104" customWidth="1"/>
    <col min="31" max="31" width="14" style="104" customWidth="1"/>
    <col min="32" max="32" width="15.7109375" style="104" customWidth="1"/>
    <col min="33" max="33" width="14.7109375" style="105" customWidth="1"/>
    <col min="34" max="34" width="15.140625" style="105" customWidth="1"/>
    <col min="35" max="35" width="15.28515625" style="105" customWidth="1"/>
    <col min="36" max="36" width="15.85546875" style="105" customWidth="1"/>
    <col min="37" max="37" width="14.140625" style="105" customWidth="1"/>
    <col min="38" max="38" width="16.7109375" style="105" customWidth="1"/>
    <col min="39" max="16384" width="9.7109375" style="40"/>
  </cols>
  <sheetData>
    <row r="1" spans="1:38" ht="60.95" customHeight="1" x14ac:dyDescent="0.2">
      <c r="A1" s="247" t="s">
        <v>157</v>
      </c>
      <c r="B1" s="247"/>
      <c r="C1" s="247"/>
      <c r="D1" s="247" t="s">
        <v>158</v>
      </c>
      <c r="E1" s="247"/>
      <c r="F1" s="247"/>
      <c r="G1" s="247"/>
      <c r="H1" s="247"/>
      <c r="I1" s="247"/>
      <c r="J1" s="247"/>
      <c r="K1" s="247" t="s">
        <v>159</v>
      </c>
      <c r="L1" s="247"/>
      <c r="M1" s="247"/>
      <c r="N1" s="247"/>
      <c r="O1" s="247"/>
      <c r="P1" s="247"/>
      <c r="Q1" s="247"/>
      <c r="R1" s="247"/>
      <c r="S1" s="247"/>
      <c r="T1" s="247"/>
      <c r="U1" s="132" t="s">
        <v>245</v>
      </c>
      <c r="V1" s="132" t="s">
        <v>247</v>
      </c>
      <c r="W1" s="132" t="s">
        <v>262</v>
      </c>
      <c r="X1" s="132" t="s">
        <v>263</v>
      </c>
      <c r="Y1" s="132" t="s">
        <v>287</v>
      </c>
      <c r="Z1" s="102" t="s">
        <v>71</v>
      </c>
      <c r="AA1" s="102" t="s">
        <v>71</v>
      </c>
      <c r="AB1" s="102" t="s">
        <v>71</v>
      </c>
      <c r="AC1" s="102" t="s">
        <v>71</v>
      </c>
      <c r="AD1" s="102" t="s">
        <v>71</v>
      </c>
      <c r="AE1" s="102" t="s">
        <v>71</v>
      </c>
      <c r="AF1" s="102" t="s">
        <v>71</v>
      </c>
      <c r="AG1" s="102" t="s">
        <v>71</v>
      </c>
      <c r="AH1" s="102" t="s">
        <v>71</v>
      </c>
      <c r="AI1" s="102" t="s">
        <v>71</v>
      </c>
      <c r="AJ1" s="102" t="s">
        <v>71</v>
      </c>
      <c r="AK1" s="102" t="s">
        <v>71</v>
      </c>
      <c r="AL1" s="102" t="s">
        <v>71</v>
      </c>
    </row>
    <row r="2" spans="1:38" ht="29.45" customHeight="1" x14ac:dyDescent="0.2">
      <c r="A2" s="251" t="s">
        <v>199</v>
      </c>
      <c r="B2" s="252"/>
      <c r="C2" s="252"/>
      <c r="D2" s="252"/>
      <c r="E2" s="252"/>
      <c r="F2" s="252"/>
      <c r="G2" s="252"/>
      <c r="H2" s="252"/>
      <c r="I2" s="252"/>
      <c r="J2" s="253"/>
      <c r="K2" s="248"/>
      <c r="L2" s="249"/>
      <c r="M2" s="249"/>
      <c r="N2" s="249"/>
      <c r="O2" s="249"/>
      <c r="P2" s="249"/>
      <c r="Q2" s="249"/>
      <c r="R2" s="249"/>
      <c r="S2" s="249"/>
      <c r="T2" s="250"/>
      <c r="U2" s="132" t="s">
        <v>246</v>
      </c>
      <c r="V2" s="132" t="s">
        <v>248</v>
      </c>
      <c r="W2" s="132" t="s">
        <v>249</v>
      </c>
      <c r="X2" s="132" t="s">
        <v>261</v>
      </c>
      <c r="Y2" s="132" t="str">
        <f>B18</f>
        <v>BELA CASA CORTINAS LTDA, CNPJ: 10.140.785/0001-51</v>
      </c>
      <c r="Z2" s="102" t="s">
        <v>176</v>
      </c>
      <c r="AA2" s="102" t="s">
        <v>176</v>
      </c>
      <c r="AB2" s="102" t="s">
        <v>176</v>
      </c>
      <c r="AC2" s="102" t="s">
        <v>176</v>
      </c>
      <c r="AD2" s="102" t="s">
        <v>176</v>
      </c>
      <c r="AE2" s="102" t="s">
        <v>176</v>
      </c>
      <c r="AF2" s="102" t="s">
        <v>176</v>
      </c>
      <c r="AG2" s="102" t="s">
        <v>176</v>
      </c>
      <c r="AH2" s="102" t="s">
        <v>176</v>
      </c>
      <c r="AI2" s="102" t="s">
        <v>176</v>
      </c>
      <c r="AJ2" s="102" t="s">
        <v>176</v>
      </c>
      <c r="AK2" s="102" t="s">
        <v>176</v>
      </c>
      <c r="AL2" s="102" t="s">
        <v>176</v>
      </c>
    </row>
    <row r="3" spans="1:38" s="44" customFormat="1" ht="72" customHeight="1" x14ac:dyDescent="0.2">
      <c r="A3" s="41" t="s">
        <v>22</v>
      </c>
      <c r="B3" s="41" t="s">
        <v>14</v>
      </c>
      <c r="C3" s="41" t="s">
        <v>2</v>
      </c>
      <c r="D3" s="41" t="s">
        <v>15</v>
      </c>
      <c r="E3" s="41" t="s">
        <v>16</v>
      </c>
      <c r="F3" s="41" t="s">
        <v>24</v>
      </c>
      <c r="G3" s="41" t="s">
        <v>17</v>
      </c>
      <c r="H3" s="41" t="s">
        <v>3</v>
      </c>
      <c r="I3" s="41" t="s">
        <v>18</v>
      </c>
      <c r="J3" s="41" t="s">
        <v>23</v>
      </c>
      <c r="K3" s="108" t="s">
        <v>5</v>
      </c>
      <c r="L3" s="42" t="s">
        <v>196</v>
      </c>
      <c r="M3" s="42" t="s">
        <v>197</v>
      </c>
      <c r="N3" s="107" t="s">
        <v>195</v>
      </c>
      <c r="O3" s="42" t="s">
        <v>46</v>
      </c>
      <c r="P3" s="42" t="s">
        <v>47</v>
      </c>
      <c r="Q3" s="42" t="s">
        <v>48</v>
      </c>
      <c r="R3" s="42" t="s">
        <v>49</v>
      </c>
      <c r="S3" s="109" t="s">
        <v>0</v>
      </c>
      <c r="T3" s="110" t="s">
        <v>1</v>
      </c>
      <c r="U3" s="133">
        <v>46155</v>
      </c>
      <c r="V3" s="133">
        <v>46157</v>
      </c>
      <c r="W3" s="133">
        <v>46238</v>
      </c>
      <c r="X3" s="133">
        <v>46238</v>
      </c>
      <c r="Y3" s="133">
        <v>46274</v>
      </c>
      <c r="Z3" s="43" t="s">
        <v>182</v>
      </c>
      <c r="AA3" s="43" t="s">
        <v>183</v>
      </c>
      <c r="AB3" s="43" t="s">
        <v>184</v>
      </c>
      <c r="AC3" s="43" t="s">
        <v>185</v>
      </c>
      <c r="AD3" s="43" t="s">
        <v>186</v>
      </c>
      <c r="AE3" s="43" t="s">
        <v>187</v>
      </c>
      <c r="AF3" s="43" t="s">
        <v>188</v>
      </c>
      <c r="AG3" s="43" t="s">
        <v>189</v>
      </c>
      <c r="AH3" s="43" t="s">
        <v>190</v>
      </c>
      <c r="AI3" s="43" t="s">
        <v>191</v>
      </c>
      <c r="AJ3" s="43" t="s">
        <v>192</v>
      </c>
      <c r="AK3" s="43" t="s">
        <v>193</v>
      </c>
      <c r="AL3" s="43" t="s">
        <v>194</v>
      </c>
    </row>
    <row r="4" spans="1:38" ht="60.95" customHeight="1" x14ac:dyDescent="0.2">
      <c r="A4" s="254">
        <v>1</v>
      </c>
      <c r="B4" s="255" t="s">
        <v>211</v>
      </c>
      <c r="C4" s="45">
        <v>1</v>
      </c>
      <c r="D4" s="46" t="s">
        <v>161</v>
      </c>
      <c r="E4" s="47" t="s">
        <v>99</v>
      </c>
      <c r="F4" s="48" t="s">
        <v>26</v>
      </c>
      <c r="G4" s="49" t="s">
        <v>108</v>
      </c>
      <c r="H4" s="48" t="s">
        <v>8</v>
      </c>
      <c r="I4" s="50" t="s">
        <v>9</v>
      </c>
      <c r="J4" s="51">
        <v>150</v>
      </c>
      <c r="K4" s="52">
        <v>0</v>
      </c>
      <c r="L4" s="53">
        <f>IF(SUM(U4:AL4)&gt;K4+N4,K4+N4,SUM(U4:AL4))</f>
        <v>0</v>
      </c>
      <c r="M4" s="53">
        <f>SUM(U4:AL4)</f>
        <v>0</v>
      </c>
      <c r="N4" s="54">
        <f>0+0-0</f>
        <v>0</v>
      </c>
      <c r="O4" s="55">
        <f>ROUND(IF(K4*0.25-0.5&lt;0,0,K4*0.25-0.5),0)-P4-R4</f>
        <v>0</v>
      </c>
      <c r="P4" s="56"/>
      <c r="Q4" s="56"/>
      <c r="R4" s="56"/>
      <c r="S4" s="57">
        <f>K4-(SUM(U4:AL4))+N4</f>
        <v>0</v>
      </c>
      <c r="T4" s="58" t="str">
        <f>IF(S4&lt;0,"ATENÇÃO","OK")</f>
        <v>OK</v>
      </c>
      <c r="U4" s="59"/>
      <c r="V4" s="59"/>
      <c r="W4" s="59"/>
      <c r="X4" s="59"/>
      <c r="Y4" s="59"/>
      <c r="Z4" s="59"/>
      <c r="AA4" s="59"/>
      <c r="AB4" s="59"/>
      <c r="AC4" s="59"/>
      <c r="AD4" s="59"/>
      <c r="AE4" s="59"/>
      <c r="AF4" s="59"/>
      <c r="AG4" s="59"/>
      <c r="AH4" s="59"/>
      <c r="AI4" s="59"/>
      <c r="AJ4" s="59"/>
      <c r="AK4" s="59"/>
      <c r="AL4" s="59"/>
    </row>
    <row r="5" spans="1:38" ht="60.95" customHeight="1" x14ac:dyDescent="0.2">
      <c r="A5" s="254"/>
      <c r="B5" s="255"/>
      <c r="C5" s="45">
        <v>2</v>
      </c>
      <c r="D5" s="60" t="s">
        <v>162</v>
      </c>
      <c r="E5" s="47" t="s">
        <v>99</v>
      </c>
      <c r="F5" s="49" t="s">
        <v>26</v>
      </c>
      <c r="G5" s="61" t="s">
        <v>11</v>
      </c>
      <c r="H5" s="49" t="s">
        <v>8</v>
      </c>
      <c r="I5" s="50" t="s">
        <v>9</v>
      </c>
      <c r="J5" s="51">
        <v>70</v>
      </c>
      <c r="K5" s="52">
        <v>0</v>
      </c>
      <c r="L5" s="53">
        <f t="shared" ref="L5:L52" si="0">IF(SUM(U5:AL5)&gt;K5+N5,K5+N5,SUM(U5:AL5))</f>
        <v>0</v>
      </c>
      <c r="M5" s="53">
        <f t="shared" ref="M5:M52" si="1">SUM(U5:AL5)</f>
        <v>0</v>
      </c>
      <c r="N5" s="54">
        <f t="shared" ref="N5:N52" si="2">0+0-0</f>
        <v>0</v>
      </c>
      <c r="O5" s="55">
        <f t="shared" ref="O5:O52" si="3">ROUND(IF(K5*0.25-0.5&lt;0,0,K5*0.25-0.5),0)-P5-R5</f>
        <v>0</v>
      </c>
      <c r="P5" s="56"/>
      <c r="Q5" s="56"/>
      <c r="R5" s="56"/>
      <c r="S5" s="57">
        <f t="shared" ref="S5:S52" si="4">K5-(SUM(U5:AL5))+N5</f>
        <v>0</v>
      </c>
      <c r="T5" s="58" t="str">
        <f t="shared" ref="T5:T52" si="5">IF(S5&lt;0,"ATENÇÃO","OK")</f>
        <v>OK</v>
      </c>
      <c r="U5" s="59"/>
      <c r="V5" s="59"/>
      <c r="W5" s="59"/>
      <c r="X5" s="59"/>
      <c r="Y5" s="59"/>
      <c r="Z5" s="59"/>
      <c r="AA5" s="59"/>
      <c r="AB5" s="59"/>
      <c r="AC5" s="59"/>
      <c r="AD5" s="59"/>
      <c r="AE5" s="59"/>
      <c r="AF5" s="59"/>
      <c r="AG5" s="59"/>
      <c r="AH5" s="59"/>
      <c r="AI5" s="59"/>
      <c r="AJ5" s="59"/>
      <c r="AK5" s="59"/>
      <c r="AL5" s="59"/>
    </row>
    <row r="6" spans="1:38" ht="60.95" customHeight="1" x14ac:dyDescent="0.2">
      <c r="A6" s="254"/>
      <c r="B6" s="255"/>
      <c r="C6" s="45">
        <v>3</v>
      </c>
      <c r="D6" s="46" t="s">
        <v>163</v>
      </c>
      <c r="E6" s="47" t="s">
        <v>99</v>
      </c>
      <c r="F6" s="48" t="s">
        <v>26</v>
      </c>
      <c r="G6" s="49" t="s">
        <v>11</v>
      </c>
      <c r="H6" s="49" t="s">
        <v>8</v>
      </c>
      <c r="I6" s="50" t="s">
        <v>9</v>
      </c>
      <c r="J6" s="51">
        <v>90</v>
      </c>
      <c r="K6" s="52">
        <v>0</v>
      </c>
      <c r="L6" s="53">
        <f t="shared" si="0"/>
        <v>0</v>
      </c>
      <c r="M6" s="53">
        <f t="shared" si="1"/>
        <v>0</v>
      </c>
      <c r="N6" s="54">
        <f t="shared" si="2"/>
        <v>0</v>
      </c>
      <c r="O6" s="55">
        <f t="shared" si="3"/>
        <v>0</v>
      </c>
      <c r="P6" s="56"/>
      <c r="Q6" s="56"/>
      <c r="R6" s="56"/>
      <c r="S6" s="57">
        <f t="shared" si="4"/>
        <v>0</v>
      </c>
      <c r="T6" s="58" t="str">
        <f t="shared" si="5"/>
        <v>OK</v>
      </c>
      <c r="U6" s="59"/>
      <c r="V6" s="59"/>
      <c r="W6" s="59"/>
      <c r="X6" s="59"/>
      <c r="Y6" s="59"/>
      <c r="Z6" s="59"/>
      <c r="AA6" s="59"/>
      <c r="AB6" s="59"/>
      <c r="AC6" s="59"/>
      <c r="AD6" s="59"/>
      <c r="AE6" s="59"/>
      <c r="AF6" s="59"/>
      <c r="AG6" s="59"/>
      <c r="AH6" s="59"/>
      <c r="AI6" s="59"/>
      <c r="AJ6" s="59"/>
      <c r="AK6" s="59"/>
      <c r="AL6" s="59"/>
    </row>
    <row r="7" spans="1:38" ht="60.95" customHeight="1" x14ac:dyDescent="0.2">
      <c r="A7" s="254"/>
      <c r="B7" s="255"/>
      <c r="C7" s="45">
        <v>4</v>
      </c>
      <c r="D7" s="46" t="s">
        <v>164</v>
      </c>
      <c r="E7" s="47" t="s">
        <v>99</v>
      </c>
      <c r="F7" s="48" t="s">
        <v>26</v>
      </c>
      <c r="G7" s="49" t="s">
        <v>108</v>
      </c>
      <c r="H7" s="49" t="s">
        <v>8</v>
      </c>
      <c r="I7" s="50" t="s">
        <v>9</v>
      </c>
      <c r="J7" s="51">
        <v>125</v>
      </c>
      <c r="K7" s="52">
        <v>0</v>
      </c>
      <c r="L7" s="53">
        <f t="shared" si="0"/>
        <v>0</v>
      </c>
      <c r="M7" s="53">
        <f t="shared" si="1"/>
        <v>0</v>
      </c>
      <c r="N7" s="54">
        <f t="shared" si="2"/>
        <v>0</v>
      </c>
      <c r="O7" s="55">
        <f t="shared" si="3"/>
        <v>0</v>
      </c>
      <c r="P7" s="56"/>
      <c r="Q7" s="56"/>
      <c r="R7" s="56"/>
      <c r="S7" s="57">
        <f t="shared" si="4"/>
        <v>0</v>
      </c>
      <c r="T7" s="58" t="str">
        <f t="shared" si="5"/>
        <v>OK</v>
      </c>
      <c r="U7" s="59"/>
      <c r="V7" s="59"/>
      <c r="W7" s="59"/>
      <c r="X7" s="62"/>
      <c r="Y7" s="62"/>
      <c r="Z7" s="59"/>
      <c r="AA7" s="59"/>
      <c r="AB7" s="59"/>
      <c r="AC7" s="59"/>
      <c r="AD7" s="59"/>
      <c r="AE7" s="59"/>
      <c r="AF7" s="59"/>
      <c r="AG7" s="59"/>
      <c r="AH7" s="59"/>
      <c r="AI7" s="59"/>
      <c r="AJ7" s="59"/>
      <c r="AK7" s="59"/>
      <c r="AL7" s="59"/>
    </row>
    <row r="8" spans="1:38" ht="60.95" customHeight="1" x14ac:dyDescent="0.2">
      <c r="A8" s="254"/>
      <c r="B8" s="255"/>
      <c r="C8" s="148">
        <v>5</v>
      </c>
      <c r="D8" s="46" t="s">
        <v>165</v>
      </c>
      <c r="E8" s="47" t="s">
        <v>99</v>
      </c>
      <c r="F8" s="48" t="s">
        <v>26</v>
      </c>
      <c r="G8" s="49" t="s">
        <v>12</v>
      </c>
      <c r="H8" s="48" t="s">
        <v>8</v>
      </c>
      <c r="I8" s="50" t="s">
        <v>9</v>
      </c>
      <c r="J8" s="80">
        <v>100</v>
      </c>
      <c r="K8" s="52">
        <v>50</v>
      </c>
      <c r="L8" s="53">
        <f t="shared" si="0"/>
        <v>50</v>
      </c>
      <c r="M8" s="53">
        <f t="shared" si="1"/>
        <v>50</v>
      </c>
      <c r="N8" s="54">
        <f t="shared" si="2"/>
        <v>0</v>
      </c>
      <c r="O8" s="55">
        <f t="shared" si="3"/>
        <v>12</v>
      </c>
      <c r="P8" s="56"/>
      <c r="Q8" s="56"/>
      <c r="R8" s="56"/>
      <c r="S8" s="57">
        <f t="shared" si="4"/>
        <v>0</v>
      </c>
      <c r="T8" s="58" t="str">
        <f t="shared" si="5"/>
        <v>OK</v>
      </c>
      <c r="U8" s="59"/>
      <c r="V8" s="59"/>
      <c r="W8" s="59">
        <v>50</v>
      </c>
      <c r="X8" s="59"/>
      <c r="Y8" s="59"/>
      <c r="Z8" s="59"/>
      <c r="AA8" s="59"/>
      <c r="AB8" s="59"/>
      <c r="AC8" s="59"/>
      <c r="AD8" s="59"/>
      <c r="AE8" s="59"/>
      <c r="AF8" s="59"/>
      <c r="AG8" s="59"/>
      <c r="AH8" s="59"/>
      <c r="AI8" s="59"/>
      <c r="AJ8" s="59"/>
      <c r="AK8" s="59"/>
      <c r="AL8" s="59"/>
    </row>
    <row r="9" spans="1:38" ht="60.95" customHeight="1" x14ac:dyDescent="0.2">
      <c r="A9" s="254">
        <v>2</v>
      </c>
      <c r="B9" s="255" t="s">
        <v>212</v>
      </c>
      <c r="C9" s="63">
        <v>6</v>
      </c>
      <c r="D9" s="60" t="s">
        <v>166</v>
      </c>
      <c r="E9" s="47" t="s">
        <v>100</v>
      </c>
      <c r="F9" s="49" t="s">
        <v>27</v>
      </c>
      <c r="G9" s="49" t="s">
        <v>109</v>
      </c>
      <c r="H9" s="49" t="s">
        <v>8</v>
      </c>
      <c r="I9" s="64" t="s">
        <v>9</v>
      </c>
      <c r="J9" s="51">
        <v>93.99</v>
      </c>
      <c r="K9" s="52">
        <v>0</v>
      </c>
      <c r="L9" s="53">
        <f t="shared" si="0"/>
        <v>0</v>
      </c>
      <c r="M9" s="53">
        <f t="shared" si="1"/>
        <v>0</v>
      </c>
      <c r="N9" s="54">
        <f t="shared" si="2"/>
        <v>0</v>
      </c>
      <c r="O9" s="55">
        <f t="shared" si="3"/>
        <v>0</v>
      </c>
      <c r="P9" s="56"/>
      <c r="Q9" s="56"/>
      <c r="R9" s="56"/>
      <c r="S9" s="57">
        <f>K9-(SUM(U9:AL9))+N9</f>
        <v>0</v>
      </c>
      <c r="T9" s="58" t="str">
        <f t="shared" si="5"/>
        <v>OK</v>
      </c>
      <c r="U9" s="59"/>
      <c r="V9" s="62"/>
      <c r="W9" s="59"/>
      <c r="X9" s="59"/>
      <c r="Y9" s="59"/>
      <c r="Z9" s="59"/>
      <c r="AA9" s="59"/>
      <c r="AB9" s="59"/>
      <c r="AC9" s="59"/>
      <c r="AD9" s="65"/>
      <c r="AE9" s="59"/>
      <c r="AF9" s="59"/>
      <c r="AG9" s="59"/>
      <c r="AH9" s="59"/>
      <c r="AI9" s="59"/>
      <c r="AJ9" s="59"/>
      <c r="AK9" s="59"/>
      <c r="AL9" s="59"/>
    </row>
    <row r="10" spans="1:38" ht="60.95" customHeight="1" x14ac:dyDescent="0.2">
      <c r="A10" s="254"/>
      <c r="B10" s="255"/>
      <c r="C10" s="63">
        <v>7</v>
      </c>
      <c r="D10" s="60" t="s">
        <v>167</v>
      </c>
      <c r="E10" s="47" t="s">
        <v>100</v>
      </c>
      <c r="F10" s="49" t="s">
        <v>27</v>
      </c>
      <c r="G10" s="49" t="s">
        <v>109</v>
      </c>
      <c r="H10" s="48" t="s">
        <v>8</v>
      </c>
      <c r="I10" s="64" t="s">
        <v>9</v>
      </c>
      <c r="J10" s="51">
        <v>115</v>
      </c>
      <c r="K10" s="52">
        <v>0</v>
      </c>
      <c r="L10" s="53">
        <f t="shared" si="0"/>
        <v>0</v>
      </c>
      <c r="M10" s="53">
        <f t="shared" si="1"/>
        <v>0</v>
      </c>
      <c r="N10" s="54">
        <f t="shared" si="2"/>
        <v>0</v>
      </c>
      <c r="O10" s="55">
        <f t="shared" si="3"/>
        <v>0</v>
      </c>
      <c r="P10" s="56"/>
      <c r="Q10" s="56"/>
      <c r="R10" s="56"/>
      <c r="S10" s="57">
        <f t="shared" si="4"/>
        <v>0</v>
      </c>
      <c r="T10" s="58" t="str">
        <f t="shared" si="5"/>
        <v>OK</v>
      </c>
      <c r="U10" s="59"/>
      <c r="V10" s="59"/>
      <c r="W10" s="59"/>
      <c r="X10" s="59"/>
      <c r="Y10" s="59"/>
      <c r="Z10" s="59"/>
      <c r="AA10" s="59"/>
      <c r="AB10" s="59"/>
      <c r="AC10" s="59"/>
      <c r="AD10" s="59"/>
      <c r="AE10" s="59"/>
      <c r="AF10" s="59"/>
      <c r="AG10" s="59"/>
      <c r="AH10" s="59"/>
      <c r="AI10" s="59"/>
      <c r="AJ10" s="59"/>
      <c r="AK10" s="59"/>
      <c r="AL10" s="59"/>
    </row>
    <row r="11" spans="1:38" ht="60.95" customHeight="1" x14ac:dyDescent="0.2">
      <c r="A11" s="254"/>
      <c r="B11" s="255"/>
      <c r="C11" s="63">
        <v>8</v>
      </c>
      <c r="D11" s="66" t="s">
        <v>168</v>
      </c>
      <c r="E11" s="47" t="s">
        <v>100</v>
      </c>
      <c r="F11" s="49" t="s">
        <v>27</v>
      </c>
      <c r="G11" s="49" t="s">
        <v>110</v>
      </c>
      <c r="H11" s="48" t="s">
        <v>111</v>
      </c>
      <c r="I11" s="64" t="s">
        <v>9</v>
      </c>
      <c r="J11" s="51">
        <v>260</v>
      </c>
      <c r="K11" s="52">
        <v>0</v>
      </c>
      <c r="L11" s="53">
        <f t="shared" si="0"/>
        <v>0</v>
      </c>
      <c r="M11" s="53">
        <f t="shared" si="1"/>
        <v>0</v>
      </c>
      <c r="N11" s="54">
        <f t="shared" si="2"/>
        <v>0</v>
      </c>
      <c r="O11" s="55">
        <f t="shared" si="3"/>
        <v>0</v>
      </c>
      <c r="P11" s="56"/>
      <c r="Q11" s="56"/>
      <c r="R11" s="56"/>
      <c r="S11" s="57">
        <f t="shared" si="4"/>
        <v>0</v>
      </c>
      <c r="T11" s="58" t="str">
        <f t="shared" si="5"/>
        <v>OK</v>
      </c>
      <c r="U11" s="59"/>
      <c r="V11" s="59"/>
      <c r="W11" s="59"/>
      <c r="X11" s="59"/>
      <c r="Y11" s="59"/>
      <c r="Z11" s="59"/>
      <c r="AA11" s="59"/>
      <c r="AB11" s="59"/>
      <c r="AC11" s="59"/>
      <c r="AD11" s="59"/>
      <c r="AE11" s="59"/>
      <c r="AF11" s="59"/>
      <c r="AG11" s="59"/>
      <c r="AH11" s="59"/>
      <c r="AI11" s="59"/>
      <c r="AJ11" s="59"/>
      <c r="AK11" s="59"/>
      <c r="AL11" s="59"/>
    </row>
    <row r="12" spans="1:38" ht="60.95" customHeight="1" x14ac:dyDescent="0.2">
      <c r="A12" s="254"/>
      <c r="B12" s="255"/>
      <c r="C12" s="63">
        <v>9</v>
      </c>
      <c r="D12" s="66" t="s">
        <v>169</v>
      </c>
      <c r="E12" s="47" t="s">
        <v>100</v>
      </c>
      <c r="F12" s="49" t="s">
        <v>27</v>
      </c>
      <c r="G12" s="49" t="s">
        <v>110</v>
      </c>
      <c r="H12" s="48" t="s">
        <v>111</v>
      </c>
      <c r="I12" s="64" t="s">
        <v>9</v>
      </c>
      <c r="J12" s="51">
        <v>250</v>
      </c>
      <c r="K12" s="52">
        <v>0</v>
      </c>
      <c r="L12" s="53">
        <f t="shared" si="0"/>
        <v>0</v>
      </c>
      <c r="M12" s="53">
        <f t="shared" si="1"/>
        <v>0</v>
      </c>
      <c r="N12" s="54">
        <f t="shared" si="2"/>
        <v>0</v>
      </c>
      <c r="O12" s="55">
        <f t="shared" si="3"/>
        <v>0</v>
      </c>
      <c r="P12" s="56"/>
      <c r="Q12" s="56"/>
      <c r="R12" s="56"/>
      <c r="S12" s="57">
        <f t="shared" si="4"/>
        <v>0</v>
      </c>
      <c r="T12" s="58" t="str">
        <f t="shared" si="5"/>
        <v>OK</v>
      </c>
      <c r="U12" s="59"/>
      <c r="V12" s="59"/>
      <c r="W12" s="59"/>
      <c r="X12" s="59"/>
      <c r="Y12" s="59"/>
      <c r="Z12" s="59"/>
      <c r="AA12" s="59"/>
      <c r="AB12" s="59"/>
      <c r="AC12" s="59"/>
      <c r="AD12" s="59"/>
      <c r="AE12" s="59"/>
      <c r="AF12" s="59"/>
      <c r="AG12" s="59"/>
      <c r="AH12" s="59"/>
      <c r="AI12" s="59"/>
      <c r="AJ12" s="59"/>
      <c r="AK12" s="59"/>
      <c r="AL12" s="59"/>
    </row>
    <row r="13" spans="1:38" ht="60.95" customHeight="1" x14ac:dyDescent="0.2">
      <c r="A13" s="254"/>
      <c r="B13" s="255"/>
      <c r="C13" s="63">
        <v>10</v>
      </c>
      <c r="D13" s="60" t="s">
        <v>19</v>
      </c>
      <c r="E13" s="47" t="s">
        <v>101</v>
      </c>
      <c r="F13" s="67" t="s">
        <v>28</v>
      </c>
      <c r="G13" s="49" t="s">
        <v>112</v>
      </c>
      <c r="H13" s="49" t="s">
        <v>8</v>
      </c>
      <c r="I13" s="49" t="s">
        <v>10</v>
      </c>
      <c r="J13" s="51">
        <v>8</v>
      </c>
      <c r="K13" s="52">
        <v>260</v>
      </c>
      <c r="L13" s="53">
        <f t="shared" si="0"/>
        <v>260</v>
      </c>
      <c r="M13" s="53">
        <f t="shared" si="1"/>
        <v>260</v>
      </c>
      <c r="N13" s="54">
        <f t="shared" si="2"/>
        <v>0</v>
      </c>
      <c r="O13" s="55">
        <f t="shared" si="3"/>
        <v>65</v>
      </c>
      <c r="P13" s="56"/>
      <c r="Q13" s="56"/>
      <c r="R13" s="56"/>
      <c r="S13" s="57">
        <f t="shared" si="4"/>
        <v>0</v>
      </c>
      <c r="T13" s="58" t="str">
        <f t="shared" si="5"/>
        <v>OK</v>
      </c>
      <c r="U13" s="59"/>
      <c r="V13" s="59">
        <v>260</v>
      </c>
      <c r="W13" s="59"/>
      <c r="X13" s="59"/>
      <c r="Y13" s="59"/>
      <c r="Z13" s="59"/>
      <c r="AA13" s="59"/>
      <c r="AB13" s="59"/>
      <c r="AC13" s="59"/>
      <c r="AD13" s="59"/>
      <c r="AE13" s="59"/>
      <c r="AF13" s="59"/>
      <c r="AG13" s="59"/>
      <c r="AH13" s="59"/>
      <c r="AI13" s="59"/>
      <c r="AJ13" s="59"/>
      <c r="AK13" s="59"/>
      <c r="AL13" s="59"/>
    </row>
    <row r="14" spans="1:38" ht="60.95" customHeight="1" x14ac:dyDescent="0.2">
      <c r="A14" s="254"/>
      <c r="B14" s="255"/>
      <c r="C14" s="63">
        <v>11</v>
      </c>
      <c r="D14" s="60" t="s">
        <v>20</v>
      </c>
      <c r="E14" s="47" t="s">
        <v>101</v>
      </c>
      <c r="F14" s="67" t="s">
        <v>28</v>
      </c>
      <c r="G14" s="49" t="s">
        <v>113</v>
      </c>
      <c r="H14" s="49" t="s">
        <v>8</v>
      </c>
      <c r="I14" s="49" t="s">
        <v>10</v>
      </c>
      <c r="J14" s="51">
        <v>7</v>
      </c>
      <c r="K14" s="52">
        <v>0</v>
      </c>
      <c r="L14" s="53">
        <f t="shared" si="0"/>
        <v>0</v>
      </c>
      <c r="M14" s="53">
        <f t="shared" si="1"/>
        <v>0</v>
      </c>
      <c r="N14" s="54">
        <f t="shared" si="2"/>
        <v>0</v>
      </c>
      <c r="O14" s="55">
        <f t="shared" si="3"/>
        <v>0</v>
      </c>
      <c r="P14" s="56"/>
      <c r="Q14" s="56"/>
      <c r="R14" s="56"/>
      <c r="S14" s="57">
        <f t="shared" si="4"/>
        <v>0</v>
      </c>
      <c r="T14" s="58" t="str">
        <f t="shared" si="5"/>
        <v>OK</v>
      </c>
      <c r="U14" s="59"/>
      <c r="V14" s="59"/>
      <c r="W14" s="59"/>
      <c r="X14" s="59"/>
      <c r="Y14" s="59"/>
      <c r="Z14" s="59"/>
      <c r="AA14" s="59"/>
      <c r="AB14" s="59"/>
      <c r="AC14" s="59"/>
      <c r="AD14" s="59"/>
      <c r="AE14" s="59"/>
      <c r="AF14" s="59"/>
      <c r="AG14" s="59"/>
      <c r="AH14" s="59"/>
      <c r="AI14" s="59"/>
      <c r="AJ14" s="59"/>
      <c r="AK14" s="59"/>
      <c r="AL14" s="59"/>
    </row>
    <row r="15" spans="1:38" ht="60.95" customHeight="1" x14ac:dyDescent="0.2">
      <c r="A15" s="68">
        <v>3</v>
      </c>
      <c r="B15" s="69" t="s">
        <v>265</v>
      </c>
      <c r="C15" s="45">
        <v>12</v>
      </c>
      <c r="D15" s="60" t="s">
        <v>170</v>
      </c>
      <c r="E15" s="47" t="s">
        <v>101</v>
      </c>
      <c r="F15" s="67" t="s">
        <v>114</v>
      </c>
      <c r="G15" s="49" t="s">
        <v>115</v>
      </c>
      <c r="H15" s="70" t="s">
        <v>116</v>
      </c>
      <c r="I15" s="134" t="s">
        <v>264</v>
      </c>
      <c r="J15" s="80">
        <v>48.78</v>
      </c>
      <c r="K15" s="52">
        <v>150</v>
      </c>
      <c r="L15" s="53">
        <f t="shared" si="0"/>
        <v>150</v>
      </c>
      <c r="M15" s="53">
        <f t="shared" si="1"/>
        <v>150</v>
      </c>
      <c r="N15" s="54">
        <f t="shared" si="2"/>
        <v>0</v>
      </c>
      <c r="O15" s="55">
        <f t="shared" si="3"/>
        <v>37</v>
      </c>
      <c r="P15" s="56"/>
      <c r="Q15" s="56"/>
      <c r="R15" s="56"/>
      <c r="S15" s="57">
        <f t="shared" si="4"/>
        <v>0</v>
      </c>
      <c r="T15" s="58" t="str">
        <f t="shared" si="5"/>
        <v>OK</v>
      </c>
      <c r="U15" s="59"/>
      <c r="V15" s="59"/>
      <c r="W15" s="59"/>
      <c r="X15" s="59">
        <v>150</v>
      </c>
      <c r="Y15" s="59"/>
      <c r="Z15" s="59"/>
      <c r="AA15" s="59"/>
      <c r="AB15" s="59"/>
      <c r="AC15" s="59"/>
      <c r="AD15" s="59"/>
      <c r="AE15" s="59"/>
      <c r="AF15" s="59"/>
      <c r="AG15" s="59"/>
      <c r="AH15" s="59"/>
      <c r="AI15" s="59"/>
      <c r="AJ15" s="59"/>
      <c r="AK15" s="59"/>
      <c r="AL15" s="59"/>
    </row>
    <row r="16" spans="1:38" ht="60.95" customHeight="1" x14ac:dyDescent="0.2">
      <c r="A16" s="254">
        <v>4</v>
      </c>
      <c r="B16" s="255" t="s">
        <v>214</v>
      </c>
      <c r="C16" s="63">
        <v>13</v>
      </c>
      <c r="D16" s="60" t="s">
        <v>33</v>
      </c>
      <c r="E16" s="47" t="s">
        <v>101</v>
      </c>
      <c r="F16" s="67" t="s">
        <v>30</v>
      </c>
      <c r="G16" s="70" t="s">
        <v>34</v>
      </c>
      <c r="H16" s="49" t="s">
        <v>8</v>
      </c>
      <c r="I16" s="49" t="s">
        <v>9</v>
      </c>
      <c r="J16" s="51">
        <v>102.5</v>
      </c>
      <c r="K16" s="52">
        <v>0</v>
      </c>
      <c r="L16" s="53">
        <f t="shared" si="0"/>
        <v>0</v>
      </c>
      <c r="M16" s="53">
        <f t="shared" si="1"/>
        <v>0</v>
      </c>
      <c r="N16" s="54">
        <f t="shared" si="2"/>
        <v>0</v>
      </c>
      <c r="O16" s="55">
        <f t="shared" si="3"/>
        <v>0</v>
      </c>
      <c r="P16" s="56"/>
      <c r="Q16" s="56"/>
      <c r="R16" s="56"/>
      <c r="S16" s="57">
        <f t="shared" si="4"/>
        <v>0</v>
      </c>
      <c r="T16" s="58" t="str">
        <f t="shared" si="5"/>
        <v>OK</v>
      </c>
      <c r="U16" s="59"/>
      <c r="V16" s="59"/>
      <c r="W16" s="62"/>
      <c r="X16" s="59"/>
      <c r="Y16" s="59"/>
      <c r="Z16" s="62"/>
      <c r="AA16" s="62"/>
      <c r="AB16" s="59"/>
      <c r="AC16" s="59"/>
      <c r="AD16" s="59"/>
      <c r="AE16" s="59"/>
      <c r="AF16" s="59"/>
      <c r="AG16" s="59"/>
      <c r="AH16" s="59"/>
      <c r="AI16" s="59"/>
      <c r="AJ16" s="59"/>
      <c r="AK16" s="59"/>
      <c r="AL16" s="59"/>
    </row>
    <row r="17" spans="1:38" ht="60.95" customHeight="1" x14ac:dyDescent="0.2">
      <c r="A17" s="254"/>
      <c r="B17" s="255"/>
      <c r="C17" s="63">
        <v>14</v>
      </c>
      <c r="D17" s="60" t="s">
        <v>37</v>
      </c>
      <c r="E17" s="47" t="s">
        <v>101</v>
      </c>
      <c r="F17" s="67" t="s">
        <v>30</v>
      </c>
      <c r="G17" s="61" t="s">
        <v>38</v>
      </c>
      <c r="H17" s="49" t="s">
        <v>8</v>
      </c>
      <c r="I17" s="49" t="s">
        <v>9</v>
      </c>
      <c r="J17" s="51">
        <v>102.5</v>
      </c>
      <c r="K17" s="52">
        <v>0</v>
      </c>
      <c r="L17" s="53">
        <f t="shared" si="0"/>
        <v>0</v>
      </c>
      <c r="M17" s="53">
        <f t="shared" si="1"/>
        <v>0</v>
      </c>
      <c r="N17" s="54">
        <f t="shared" si="2"/>
        <v>0</v>
      </c>
      <c r="O17" s="55">
        <f t="shared" si="3"/>
        <v>0</v>
      </c>
      <c r="P17" s="56"/>
      <c r="Q17" s="56"/>
      <c r="R17" s="56"/>
      <c r="S17" s="57">
        <f t="shared" si="4"/>
        <v>0</v>
      </c>
      <c r="T17" s="58" t="str">
        <f t="shared" si="5"/>
        <v>OK</v>
      </c>
      <c r="U17" s="59"/>
      <c r="V17" s="59"/>
      <c r="W17" s="59"/>
      <c r="X17" s="59"/>
      <c r="Y17" s="59"/>
      <c r="Z17" s="59"/>
      <c r="AA17" s="59"/>
      <c r="AB17" s="59"/>
      <c r="AC17" s="59"/>
      <c r="AD17" s="59"/>
      <c r="AE17" s="59"/>
      <c r="AF17" s="59"/>
      <c r="AG17" s="59"/>
      <c r="AH17" s="59"/>
      <c r="AI17" s="59"/>
      <c r="AJ17" s="59"/>
      <c r="AK17" s="59"/>
      <c r="AL17" s="59"/>
    </row>
    <row r="18" spans="1:38" ht="60.95" customHeight="1" x14ac:dyDescent="0.2">
      <c r="A18" s="254">
        <v>5</v>
      </c>
      <c r="B18" s="255" t="s">
        <v>215</v>
      </c>
      <c r="C18" s="45">
        <v>15</v>
      </c>
      <c r="D18" s="60" t="s">
        <v>171</v>
      </c>
      <c r="E18" s="47" t="s">
        <v>102</v>
      </c>
      <c r="F18" s="67" t="s">
        <v>30</v>
      </c>
      <c r="G18" s="49" t="s">
        <v>117</v>
      </c>
      <c r="H18" s="49" t="s">
        <v>8</v>
      </c>
      <c r="I18" s="49" t="s">
        <v>9</v>
      </c>
      <c r="J18" s="51">
        <v>105</v>
      </c>
      <c r="K18" s="52">
        <v>110</v>
      </c>
      <c r="L18" s="53">
        <f t="shared" si="0"/>
        <v>110</v>
      </c>
      <c r="M18" s="53">
        <f t="shared" si="1"/>
        <v>110</v>
      </c>
      <c r="N18" s="54">
        <f t="shared" si="2"/>
        <v>0</v>
      </c>
      <c r="O18" s="55">
        <f t="shared" si="3"/>
        <v>27</v>
      </c>
      <c r="P18" s="56"/>
      <c r="Q18" s="56"/>
      <c r="R18" s="56"/>
      <c r="S18" s="57">
        <f t="shared" si="4"/>
        <v>0</v>
      </c>
      <c r="T18" s="58" t="str">
        <f t="shared" si="5"/>
        <v>OK</v>
      </c>
      <c r="U18" s="59">
        <v>110</v>
      </c>
      <c r="V18" s="59"/>
      <c r="W18" s="59"/>
      <c r="X18" s="59"/>
      <c r="Y18" s="59"/>
      <c r="Z18" s="59"/>
      <c r="AA18" s="59"/>
      <c r="AB18" s="59"/>
      <c r="AC18" s="59"/>
      <c r="AD18" s="59"/>
      <c r="AE18" s="59"/>
      <c r="AF18" s="59"/>
      <c r="AG18" s="59"/>
      <c r="AH18" s="59"/>
      <c r="AI18" s="59"/>
      <c r="AJ18" s="59"/>
      <c r="AK18" s="59"/>
      <c r="AL18" s="59"/>
    </row>
    <row r="19" spans="1:38" ht="60.95" customHeight="1" x14ac:dyDescent="0.2">
      <c r="A19" s="254"/>
      <c r="B19" s="255"/>
      <c r="C19" s="45">
        <v>16</v>
      </c>
      <c r="D19" s="60" t="s">
        <v>172</v>
      </c>
      <c r="E19" s="47" t="s">
        <v>102</v>
      </c>
      <c r="F19" s="67" t="s">
        <v>30</v>
      </c>
      <c r="G19" s="49" t="s">
        <v>118</v>
      </c>
      <c r="H19" s="49" t="s">
        <v>8</v>
      </c>
      <c r="I19" s="49" t="s">
        <v>9</v>
      </c>
      <c r="J19" s="51">
        <v>80</v>
      </c>
      <c r="K19" s="52">
        <v>240</v>
      </c>
      <c r="L19" s="53">
        <f t="shared" si="0"/>
        <v>330</v>
      </c>
      <c r="M19" s="53">
        <f t="shared" si="1"/>
        <v>330</v>
      </c>
      <c r="N19" s="54">
        <v>90</v>
      </c>
      <c r="O19" s="55">
        <f t="shared" si="3"/>
        <v>60</v>
      </c>
      <c r="P19" s="56"/>
      <c r="Q19" s="56"/>
      <c r="R19" s="56"/>
      <c r="S19" s="57">
        <f t="shared" si="4"/>
        <v>0</v>
      </c>
      <c r="T19" s="58" t="str">
        <f t="shared" si="5"/>
        <v>OK</v>
      </c>
      <c r="U19" s="59">
        <v>240</v>
      </c>
      <c r="V19" s="59"/>
      <c r="W19" s="59"/>
      <c r="X19" s="59"/>
      <c r="Y19" s="59">
        <v>90</v>
      </c>
      <c r="Z19" s="59"/>
      <c r="AA19" s="59"/>
      <c r="AB19" s="59"/>
      <c r="AC19" s="59"/>
      <c r="AD19" s="59"/>
      <c r="AE19" s="59"/>
      <c r="AF19" s="59"/>
      <c r="AG19" s="59"/>
      <c r="AH19" s="59"/>
      <c r="AI19" s="59"/>
      <c r="AJ19" s="59"/>
      <c r="AK19" s="59"/>
      <c r="AL19" s="59"/>
    </row>
    <row r="20" spans="1:38" ht="60.95" customHeight="1" x14ac:dyDescent="0.2">
      <c r="A20" s="254"/>
      <c r="B20" s="255"/>
      <c r="C20" s="45">
        <v>17</v>
      </c>
      <c r="D20" s="60" t="s">
        <v>173</v>
      </c>
      <c r="E20" s="47" t="s">
        <v>102</v>
      </c>
      <c r="F20" s="67" t="s">
        <v>30</v>
      </c>
      <c r="G20" s="49" t="s">
        <v>118</v>
      </c>
      <c r="H20" s="49" t="s">
        <v>8</v>
      </c>
      <c r="I20" s="49" t="s">
        <v>9</v>
      </c>
      <c r="J20" s="51">
        <v>185</v>
      </c>
      <c r="K20" s="52">
        <v>0</v>
      </c>
      <c r="L20" s="53">
        <f t="shared" si="0"/>
        <v>0</v>
      </c>
      <c r="M20" s="53">
        <f t="shared" si="1"/>
        <v>0</v>
      </c>
      <c r="N20" s="54">
        <f t="shared" si="2"/>
        <v>0</v>
      </c>
      <c r="O20" s="55">
        <f t="shared" si="3"/>
        <v>0</v>
      </c>
      <c r="P20" s="56"/>
      <c r="Q20" s="56"/>
      <c r="R20" s="56"/>
      <c r="S20" s="57">
        <f t="shared" si="4"/>
        <v>0</v>
      </c>
      <c r="T20" s="58" t="str">
        <f t="shared" si="5"/>
        <v>OK</v>
      </c>
      <c r="U20" s="59"/>
      <c r="V20" s="59"/>
      <c r="W20" s="59"/>
      <c r="X20" s="59"/>
      <c r="Y20" s="59"/>
      <c r="Z20" s="59"/>
      <c r="AA20" s="59"/>
      <c r="AB20" s="59"/>
      <c r="AC20" s="59"/>
      <c r="AD20" s="59"/>
      <c r="AE20" s="59"/>
      <c r="AF20" s="59"/>
      <c r="AG20" s="59"/>
      <c r="AH20" s="59"/>
      <c r="AI20" s="59"/>
      <c r="AJ20" s="59"/>
      <c r="AK20" s="59"/>
      <c r="AL20" s="59"/>
    </row>
    <row r="21" spans="1:38" ht="60.95" customHeight="1" x14ac:dyDescent="0.2">
      <c r="A21" s="254"/>
      <c r="B21" s="255"/>
      <c r="C21" s="45">
        <v>18</v>
      </c>
      <c r="D21" s="60" t="s">
        <v>174</v>
      </c>
      <c r="E21" s="47" t="s">
        <v>102</v>
      </c>
      <c r="F21" s="67" t="s">
        <v>30</v>
      </c>
      <c r="G21" s="49" t="s">
        <v>118</v>
      </c>
      <c r="H21" s="49" t="s">
        <v>8</v>
      </c>
      <c r="I21" s="49" t="s">
        <v>9</v>
      </c>
      <c r="J21" s="51">
        <v>185</v>
      </c>
      <c r="K21" s="52">
        <v>0</v>
      </c>
      <c r="L21" s="53">
        <f t="shared" si="0"/>
        <v>0</v>
      </c>
      <c r="M21" s="53">
        <f t="shared" si="1"/>
        <v>0</v>
      </c>
      <c r="N21" s="54">
        <f t="shared" si="2"/>
        <v>0</v>
      </c>
      <c r="O21" s="55">
        <f t="shared" si="3"/>
        <v>0</v>
      </c>
      <c r="P21" s="56"/>
      <c r="Q21" s="56"/>
      <c r="R21" s="56"/>
      <c r="S21" s="57">
        <f t="shared" si="4"/>
        <v>0</v>
      </c>
      <c r="T21" s="58" t="str">
        <f t="shared" si="5"/>
        <v>OK</v>
      </c>
      <c r="U21" s="59"/>
      <c r="V21" s="59"/>
      <c r="W21" s="59"/>
      <c r="X21" s="59"/>
      <c r="Y21" s="59"/>
      <c r="Z21" s="59"/>
      <c r="AA21" s="59"/>
      <c r="AB21" s="59"/>
      <c r="AC21" s="59"/>
      <c r="AD21" s="59"/>
      <c r="AE21" s="59"/>
      <c r="AF21" s="59"/>
      <c r="AG21" s="59"/>
      <c r="AH21" s="59"/>
      <c r="AI21" s="59"/>
      <c r="AJ21" s="59"/>
      <c r="AK21" s="59"/>
      <c r="AL21" s="59"/>
    </row>
    <row r="22" spans="1:38" ht="60.95" customHeight="1" x14ac:dyDescent="0.2">
      <c r="A22" s="254">
        <v>6</v>
      </c>
      <c r="B22" s="255" t="s">
        <v>216</v>
      </c>
      <c r="C22" s="63">
        <v>19</v>
      </c>
      <c r="D22" s="60" t="s">
        <v>31</v>
      </c>
      <c r="E22" s="47" t="s">
        <v>101</v>
      </c>
      <c r="F22" s="67" t="s">
        <v>30</v>
      </c>
      <c r="G22" s="70" t="s">
        <v>36</v>
      </c>
      <c r="H22" s="49" t="s">
        <v>8</v>
      </c>
      <c r="I22" s="49" t="s">
        <v>9</v>
      </c>
      <c r="J22" s="51">
        <v>64.650000000000006</v>
      </c>
      <c r="K22" s="52">
        <v>0</v>
      </c>
      <c r="L22" s="53">
        <f t="shared" si="0"/>
        <v>0</v>
      </c>
      <c r="M22" s="53">
        <f t="shared" si="1"/>
        <v>0</v>
      </c>
      <c r="N22" s="54">
        <f t="shared" si="2"/>
        <v>0</v>
      </c>
      <c r="O22" s="55">
        <f t="shared" si="3"/>
        <v>0</v>
      </c>
      <c r="P22" s="56"/>
      <c r="Q22" s="56"/>
      <c r="R22" s="56"/>
      <c r="S22" s="57">
        <f t="shared" si="4"/>
        <v>0</v>
      </c>
      <c r="T22" s="58" t="str">
        <f t="shared" si="5"/>
        <v>OK</v>
      </c>
      <c r="U22" s="59"/>
      <c r="V22" s="59"/>
      <c r="W22" s="59"/>
      <c r="X22" s="59"/>
      <c r="Y22" s="59"/>
      <c r="Z22" s="59"/>
      <c r="AA22" s="59"/>
      <c r="AB22" s="59"/>
      <c r="AC22" s="59"/>
      <c r="AD22" s="59"/>
      <c r="AE22" s="59"/>
      <c r="AF22" s="59"/>
      <c r="AG22" s="59"/>
      <c r="AH22" s="59"/>
      <c r="AI22" s="59"/>
      <c r="AJ22" s="59"/>
      <c r="AK22" s="59"/>
      <c r="AL22" s="59"/>
    </row>
    <row r="23" spans="1:38" ht="60.95" customHeight="1" x14ac:dyDescent="0.2">
      <c r="A23" s="254"/>
      <c r="B23" s="255"/>
      <c r="C23" s="63">
        <v>20</v>
      </c>
      <c r="D23" s="60" t="s">
        <v>35</v>
      </c>
      <c r="E23" s="47" t="s">
        <v>101</v>
      </c>
      <c r="F23" s="67" t="s">
        <v>30</v>
      </c>
      <c r="G23" s="70" t="s">
        <v>32</v>
      </c>
      <c r="H23" s="49" t="s">
        <v>8</v>
      </c>
      <c r="I23" s="49" t="s">
        <v>9</v>
      </c>
      <c r="J23" s="51">
        <v>64.650000000000006</v>
      </c>
      <c r="K23" s="52">
        <v>0</v>
      </c>
      <c r="L23" s="53">
        <f t="shared" si="0"/>
        <v>0</v>
      </c>
      <c r="M23" s="53">
        <f t="shared" si="1"/>
        <v>0</v>
      </c>
      <c r="N23" s="54">
        <f t="shared" si="2"/>
        <v>0</v>
      </c>
      <c r="O23" s="55">
        <f t="shared" si="3"/>
        <v>0</v>
      </c>
      <c r="P23" s="56"/>
      <c r="Q23" s="56"/>
      <c r="R23" s="56"/>
      <c r="S23" s="57">
        <f t="shared" si="4"/>
        <v>0</v>
      </c>
      <c r="T23" s="58" t="str">
        <f t="shared" si="5"/>
        <v>OK</v>
      </c>
      <c r="U23" s="59"/>
      <c r="V23" s="59"/>
      <c r="W23" s="59"/>
      <c r="X23" s="59"/>
      <c r="Y23" s="59"/>
      <c r="Z23" s="59"/>
      <c r="AA23" s="59"/>
      <c r="AB23" s="59"/>
      <c r="AC23" s="59"/>
      <c r="AD23" s="59"/>
      <c r="AE23" s="59"/>
      <c r="AF23" s="59"/>
      <c r="AG23" s="59"/>
      <c r="AH23" s="59"/>
      <c r="AI23" s="59"/>
      <c r="AJ23" s="59"/>
      <c r="AK23" s="59"/>
      <c r="AL23" s="59"/>
    </row>
    <row r="24" spans="1:38" ht="60.95" customHeight="1" x14ac:dyDescent="0.2">
      <c r="A24" s="254"/>
      <c r="B24" s="255"/>
      <c r="C24" s="63">
        <v>21</v>
      </c>
      <c r="D24" s="60" t="s">
        <v>73</v>
      </c>
      <c r="E24" s="47" t="s">
        <v>101</v>
      </c>
      <c r="F24" s="67" t="s">
        <v>30</v>
      </c>
      <c r="G24" s="70" t="s">
        <v>32</v>
      </c>
      <c r="H24" s="49" t="s">
        <v>8</v>
      </c>
      <c r="I24" s="49" t="s">
        <v>9</v>
      </c>
      <c r="J24" s="51">
        <v>64.650000000000006</v>
      </c>
      <c r="K24" s="52">
        <v>0</v>
      </c>
      <c r="L24" s="53">
        <f t="shared" si="0"/>
        <v>0</v>
      </c>
      <c r="M24" s="53">
        <f t="shared" si="1"/>
        <v>0</v>
      </c>
      <c r="N24" s="54">
        <f t="shared" si="2"/>
        <v>0</v>
      </c>
      <c r="O24" s="55">
        <f t="shared" si="3"/>
        <v>0</v>
      </c>
      <c r="P24" s="56"/>
      <c r="Q24" s="56"/>
      <c r="R24" s="56"/>
      <c r="S24" s="57">
        <f t="shared" si="4"/>
        <v>0</v>
      </c>
      <c r="T24" s="58" t="str">
        <f t="shared" si="5"/>
        <v>OK</v>
      </c>
      <c r="U24" s="59"/>
      <c r="V24" s="59"/>
      <c r="W24" s="59"/>
      <c r="X24" s="59"/>
      <c r="Y24" s="59"/>
      <c r="Z24" s="59"/>
      <c r="AA24" s="59"/>
      <c r="AB24" s="59"/>
      <c r="AC24" s="59"/>
      <c r="AD24" s="59"/>
      <c r="AE24" s="59"/>
      <c r="AF24" s="59"/>
      <c r="AG24" s="59"/>
      <c r="AH24" s="59"/>
      <c r="AI24" s="59"/>
      <c r="AJ24" s="59"/>
      <c r="AK24" s="59"/>
      <c r="AL24" s="59"/>
    </row>
    <row r="25" spans="1:38" ht="60.95" customHeight="1" x14ac:dyDescent="0.2">
      <c r="A25" s="68">
        <v>7</v>
      </c>
      <c r="B25" s="69" t="s">
        <v>217</v>
      </c>
      <c r="C25" s="45">
        <v>22</v>
      </c>
      <c r="D25" s="60" t="s">
        <v>40</v>
      </c>
      <c r="E25" s="47" t="s">
        <v>101</v>
      </c>
      <c r="F25" s="70" t="s">
        <v>119</v>
      </c>
      <c r="G25" s="61" t="s">
        <v>120</v>
      </c>
      <c r="H25" s="49" t="s">
        <v>111</v>
      </c>
      <c r="I25" s="49" t="s">
        <v>153</v>
      </c>
      <c r="J25" s="51">
        <v>526.30999999999995</v>
      </c>
      <c r="K25" s="52">
        <v>0</v>
      </c>
      <c r="L25" s="53">
        <f t="shared" si="0"/>
        <v>0</v>
      </c>
      <c r="M25" s="53">
        <f t="shared" si="1"/>
        <v>0</v>
      </c>
      <c r="N25" s="54">
        <f t="shared" si="2"/>
        <v>0</v>
      </c>
      <c r="O25" s="55">
        <f t="shared" si="3"/>
        <v>0</v>
      </c>
      <c r="P25" s="56"/>
      <c r="Q25" s="56"/>
      <c r="R25" s="56"/>
      <c r="S25" s="57">
        <f t="shared" si="4"/>
        <v>0</v>
      </c>
      <c r="T25" s="58" t="str">
        <f t="shared" si="5"/>
        <v>OK</v>
      </c>
      <c r="U25" s="59"/>
      <c r="V25" s="59"/>
      <c r="W25" s="59"/>
      <c r="X25" s="59"/>
      <c r="Y25" s="59"/>
      <c r="Z25" s="59"/>
      <c r="AA25" s="59"/>
      <c r="AB25" s="59"/>
      <c r="AC25" s="59"/>
      <c r="AD25" s="59"/>
      <c r="AE25" s="59"/>
      <c r="AF25" s="59"/>
      <c r="AG25" s="59"/>
      <c r="AH25" s="59"/>
      <c r="AI25" s="59"/>
      <c r="AJ25" s="59"/>
      <c r="AK25" s="59"/>
      <c r="AL25" s="59"/>
    </row>
    <row r="26" spans="1:38" ht="60.95" customHeight="1" x14ac:dyDescent="0.2">
      <c r="A26" s="254">
        <v>8</v>
      </c>
      <c r="B26" s="255" t="s">
        <v>218</v>
      </c>
      <c r="C26" s="45">
        <v>23</v>
      </c>
      <c r="D26" s="60" t="s">
        <v>74</v>
      </c>
      <c r="E26" s="47" t="s">
        <v>103</v>
      </c>
      <c r="F26" s="70" t="s">
        <v>121</v>
      </c>
      <c r="G26" s="70">
        <v>33367002</v>
      </c>
      <c r="H26" s="49" t="s">
        <v>8</v>
      </c>
      <c r="I26" s="49">
        <v>3336733</v>
      </c>
      <c r="J26" s="51">
        <v>166.67</v>
      </c>
      <c r="K26" s="52">
        <v>750</v>
      </c>
      <c r="L26" s="53">
        <f t="shared" si="0"/>
        <v>0</v>
      </c>
      <c r="M26" s="53">
        <f t="shared" si="1"/>
        <v>0</v>
      </c>
      <c r="N26" s="54">
        <f t="shared" si="2"/>
        <v>0</v>
      </c>
      <c r="O26" s="55">
        <f t="shared" si="3"/>
        <v>187</v>
      </c>
      <c r="P26" s="56"/>
      <c r="Q26" s="56"/>
      <c r="R26" s="56"/>
      <c r="S26" s="57">
        <f t="shared" si="4"/>
        <v>750</v>
      </c>
      <c r="T26" s="58" t="str">
        <f t="shared" si="5"/>
        <v>OK</v>
      </c>
      <c r="U26" s="59"/>
      <c r="V26" s="59"/>
      <c r="W26" s="59"/>
      <c r="X26" s="59"/>
      <c r="Y26" s="59"/>
      <c r="Z26" s="59"/>
      <c r="AA26" s="59"/>
      <c r="AB26" s="59"/>
      <c r="AC26" s="59"/>
      <c r="AD26" s="59"/>
      <c r="AE26" s="59"/>
      <c r="AF26" s="59"/>
      <c r="AG26" s="59"/>
      <c r="AH26" s="59"/>
      <c r="AI26" s="59"/>
      <c r="AJ26" s="59"/>
      <c r="AK26" s="59"/>
      <c r="AL26" s="59"/>
    </row>
    <row r="27" spans="1:38" ht="60.95" customHeight="1" x14ac:dyDescent="0.2">
      <c r="A27" s="254"/>
      <c r="B27" s="255"/>
      <c r="C27" s="45">
        <v>24</v>
      </c>
      <c r="D27" s="60" t="s">
        <v>75</v>
      </c>
      <c r="E27" s="47" t="s">
        <v>103</v>
      </c>
      <c r="F27" s="70" t="s">
        <v>121</v>
      </c>
      <c r="G27" s="49" t="s">
        <v>122</v>
      </c>
      <c r="H27" s="49" t="s">
        <v>8</v>
      </c>
      <c r="I27" s="49" t="s">
        <v>9</v>
      </c>
      <c r="J27" s="51">
        <v>19.829999999999998</v>
      </c>
      <c r="K27" s="52">
        <v>0</v>
      </c>
      <c r="L27" s="53">
        <f t="shared" si="0"/>
        <v>0</v>
      </c>
      <c r="M27" s="53">
        <f t="shared" si="1"/>
        <v>0</v>
      </c>
      <c r="N27" s="54">
        <f t="shared" si="2"/>
        <v>0</v>
      </c>
      <c r="O27" s="55">
        <f t="shared" si="3"/>
        <v>0</v>
      </c>
      <c r="P27" s="56"/>
      <c r="Q27" s="56"/>
      <c r="R27" s="56"/>
      <c r="S27" s="57">
        <f t="shared" si="4"/>
        <v>0</v>
      </c>
      <c r="T27" s="58" t="str">
        <f t="shared" si="5"/>
        <v>OK</v>
      </c>
      <c r="U27" s="59"/>
      <c r="V27" s="59"/>
      <c r="W27" s="59"/>
      <c r="X27" s="59"/>
      <c r="Y27" s="59"/>
      <c r="Z27" s="59"/>
      <c r="AA27" s="59"/>
      <c r="AB27" s="59"/>
      <c r="AC27" s="59"/>
      <c r="AD27" s="59"/>
      <c r="AE27" s="59"/>
      <c r="AF27" s="59"/>
      <c r="AG27" s="59"/>
      <c r="AH27" s="59"/>
      <c r="AI27" s="59"/>
      <c r="AJ27" s="59"/>
      <c r="AK27" s="59"/>
      <c r="AL27" s="59"/>
    </row>
    <row r="28" spans="1:38" ht="60.95" customHeight="1" x14ac:dyDescent="0.2">
      <c r="A28" s="68">
        <v>9</v>
      </c>
      <c r="B28" s="69" t="s">
        <v>213</v>
      </c>
      <c r="C28" s="45">
        <v>25</v>
      </c>
      <c r="D28" s="60" t="s">
        <v>76</v>
      </c>
      <c r="E28" s="47" t="s">
        <v>101</v>
      </c>
      <c r="F28" s="71" t="s">
        <v>123</v>
      </c>
      <c r="G28" s="70" t="s">
        <v>124</v>
      </c>
      <c r="H28" s="49" t="s">
        <v>125</v>
      </c>
      <c r="I28" s="49" t="s">
        <v>154</v>
      </c>
      <c r="J28" s="51">
        <v>1150</v>
      </c>
      <c r="K28" s="52">
        <v>0</v>
      </c>
      <c r="L28" s="53">
        <f t="shared" si="0"/>
        <v>0</v>
      </c>
      <c r="M28" s="53">
        <f t="shared" si="1"/>
        <v>0</v>
      </c>
      <c r="N28" s="54">
        <f t="shared" si="2"/>
        <v>0</v>
      </c>
      <c r="O28" s="55">
        <f t="shared" si="3"/>
        <v>0</v>
      </c>
      <c r="P28" s="56"/>
      <c r="Q28" s="56"/>
      <c r="R28" s="56"/>
      <c r="S28" s="57">
        <f t="shared" si="4"/>
        <v>0</v>
      </c>
      <c r="T28" s="58" t="str">
        <f t="shared" si="5"/>
        <v>OK</v>
      </c>
      <c r="U28" s="59"/>
      <c r="V28" s="59"/>
      <c r="W28" s="59"/>
      <c r="X28" s="59"/>
      <c r="Y28" s="59"/>
      <c r="Z28" s="59"/>
      <c r="AA28" s="59"/>
      <c r="AB28" s="59"/>
      <c r="AC28" s="59"/>
      <c r="AD28" s="59"/>
      <c r="AE28" s="59"/>
      <c r="AF28" s="59"/>
      <c r="AG28" s="59"/>
      <c r="AH28" s="59"/>
      <c r="AI28" s="59"/>
      <c r="AJ28" s="59"/>
      <c r="AK28" s="59"/>
      <c r="AL28" s="59"/>
    </row>
    <row r="29" spans="1:38" ht="60.95" customHeight="1" x14ac:dyDescent="0.2">
      <c r="A29" s="254">
        <v>10</v>
      </c>
      <c r="B29" s="255" t="s">
        <v>217</v>
      </c>
      <c r="C29" s="45">
        <v>26</v>
      </c>
      <c r="D29" s="60" t="s">
        <v>77</v>
      </c>
      <c r="E29" s="47" t="s">
        <v>101</v>
      </c>
      <c r="F29" s="71" t="s">
        <v>123</v>
      </c>
      <c r="G29" s="72" t="s">
        <v>126</v>
      </c>
      <c r="H29" s="49" t="s">
        <v>8</v>
      </c>
      <c r="I29" s="49" t="s">
        <v>9</v>
      </c>
      <c r="J29" s="51">
        <v>550</v>
      </c>
      <c r="K29" s="52">
        <v>0</v>
      </c>
      <c r="L29" s="53">
        <f t="shared" si="0"/>
        <v>0</v>
      </c>
      <c r="M29" s="53">
        <f t="shared" si="1"/>
        <v>0</v>
      </c>
      <c r="N29" s="54">
        <f t="shared" si="2"/>
        <v>0</v>
      </c>
      <c r="O29" s="55">
        <f t="shared" si="3"/>
        <v>0</v>
      </c>
      <c r="P29" s="56"/>
      <c r="Q29" s="56"/>
      <c r="R29" s="56"/>
      <c r="S29" s="57">
        <f t="shared" si="4"/>
        <v>0</v>
      </c>
      <c r="T29" s="58" t="str">
        <f t="shared" si="5"/>
        <v>OK</v>
      </c>
      <c r="U29" s="59"/>
      <c r="V29" s="59"/>
      <c r="W29" s="59"/>
      <c r="X29" s="59"/>
      <c r="Y29" s="59"/>
      <c r="Z29" s="59"/>
      <c r="AA29" s="59"/>
      <c r="AB29" s="59"/>
      <c r="AC29" s="59"/>
      <c r="AD29" s="59"/>
      <c r="AE29" s="59"/>
      <c r="AF29" s="59"/>
      <c r="AG29" s="59"/>
      <c r="AH29" s="59"/>
      <c r="AI29" s="59"/>
      <c r="AJ29" s="59"/>
      <c r="AK29" s="59"/>
      <c r="AL29" s="59"/>
    </row>
    <row r="30" spans="1:38" ht="60.95" customHeight="1" x14ac:dyDescent="0.2">
      <c r="A30" s="254"/>
      <c r="B30" s="255"/>
      <c r="C30" s="45">
        <v>27</v>
      </c>
      <c r="D30" s="60" t="s">
        <v>78</v>
      </c>
      <c r="E30" s="47" t="s">
        <v>101</v>
      </c>
      <c r="F30" s="70" t="s">
        <v>29</v>
      </c>
      <c r="G30" s="70" t="s">
        <v>127</v>
      </c>
      <c r="H30" s="49" t="s">
        <v>8</v>
      </c>
      <c r="I30" s="49" t="s">
        <v>9</v>
      </c>
      <c r="J30" s="51">
        <v>376.66</v>
      </c>
      <c r="K30" s="52">
        <v>0</v>
      </c>
      <c r="L30" s="53">
        <f t="shared" si="0"/>
        <v>0</v>
      </c>
      <c r="M30" s="53">
        <f t="shared" si="1"/>
        <v>0</v>
      </c>
      <c r="N30" s="54">
        <f t="shared" si="2"/>
        <v>0</v>
      </c>
      <c r="O30" s="55">
        <f t="shared" si="3"/>
        <v>0</v>
      </c>
      <c r="P30" s="56"/>
      <c r="Q30" s="56"/>
      <c r="R30" s="56"/>
      <c r="S30" s="57">
        <f t="shared" si="4"/>
        <v>0</v>
      </c>
      <c r="T30" s="58" t="str">
        <f t="shared" si="5"/>
        <v>OK</v>
      </c>
      <c r="U30" s="59"/>
      <c r="V30" s="59"/>
      <c r="W30" s="59"/>
      <c r="X30" s="59"/>
      <c r="Y30" s="59"/>
      <c r="Z30" s="59"/>
      <c r="AA30" s="59"/>
      <c r="AB30" s="59"/>
      <c r="AC30" s="59"/>
      <c r="AD30" s="59"/>
      <c r="AE30" s="59"/>
      <c r="AF30" s="59"/>
      <c r="AG30" s="59"/>
      <c r="AH30" s="59"/>
      <c r="AI30" s="59"/>
      <c r="AJ30" s="59"/>
      <c r="AK30" s="59"/>
      <c r="AL30" s="59"/>
    </row>
    <row r="31" spans="1:38" ht="60.95" customHeight="1" x14ac:dyDescent="0.2">
      <c r="A31" s="254"/>
      <c r="B31" s="255"/>
      <c r="C31" s="45">
        <v>28</v>
      </c>
      <c r="D31" s="60" t="s">
        <v>79</v>
      </c>
      <c r="E31" s="47" t="s">
        <v>101</v>
      </c>
      <c r="F31" s="70" t="s">
        <v>29</v>
      </c>
      <c r="G31" s="70" t="s">
        <v>127</v>
      </c>
      <c r="H31" s="49" t="s">
        <v>8</v>
      </c>
      <c r="I31" s="49" t="s">
        <v>9</v>
      </c>
      <c r="J31" s="51">
        <v>320</v>
      </c>
      <c r="K31" s="52">
        <v>0</v>
      </c>
      <c r="L31" s="53">
        <f t="shared" si="0"/>
        <v>0</v>
      </c>
      <c r="M31" s="53">
        <f t="shared" si="1"/>
        <v>0</v>
      </c>
      <c r="N31" s="54">
        <f t="shared" si="2"/>
        <v>0</v>
      </c>
      <c r="O31" s="55">
        <f t="shared" si="3"/>
        <v>0</v>
      </c>
      <c r="P31" s="56"/>
      <c r="Q31" s="56"/>
      <c r="R31" s="56"/>
      <c r="S31" s="57">
        <f t="shared" si="4"/>
        <v>0</v>
      </c>
      <c r="T31" s="58" t="str">
        <f t="shared" si="5"/>
        <v>OK</v>
      </c>
      <c r="U31" s="59"/>
      <c r="V31" s="59"/>
      <c r="W31" s="59"/>
      <c r="X31" s="59"/>
      <c r="Y31" s="59"/>
      <c r="Z31" s="59"/>
      <c r="AA31" s="59"/>
      <c r="AB31" s="59"/>
      <c r="AC31" s="59"/>
      <c r="AD31" s="59"/>
      <c r="AE31" s="59"/>
      <c r="AF31" s="59"/>
      <c r="AG31" s="59"/>
      <c r="AH31" s="59"/>
      <c r="AI31" s="59"/>
      <c r="AJ31" s="59"/>
      <c r="AK31" s="59"/>
      <c r="AL31" s="59"/>
    </row>
    <row r="32" spans="1:38" ht="60.95" customHeight="1" x14ac:dyDescent="0.2">
      <c r="A32" s="254">
        <v>11</v>
      </c>
      <c r="B32" s="255" t="s">
        <v>219</v>
      </c>
      <c r="C32" s="45">
        <v>29</v>
      </c>
      <c r="D32" s="60" t="s">
        <v>80</v>
      </c>
      <c r="E32" s="47" t="s">
        <v>104</v>
      </c>
      <c r="F32" s="70" t="s">
        <v>121</v>
      </c>
      <c r="G32" s="70" t="s">
        <v>128</v>
      </c>
      <c r="H32" s="49" t="s">
        <v>129</v>
      </c>
      <c r="I32" s="49" t="s">
        <v>9</v>
      </c>
      <c r="J32" s="51">
        <v>37.51</v>
      </c>
      <c r="K32" s="52">
        <v>0</v>
      </c>
      <c r="L32" s="53">
        <f t="shared" si="0"/>
        <v>0</v>
      </c>
      <c r="M32" s="53">
        <f t="shared" si="1"/>
        <v>0</v>
      </c>
      <c r="N32" s="54">
        <f t="shared" si="2"/>
        <v>0</v>
      </c>
      <c r="O32" s="55">
        <f t="shared" si="3"/>
        <v>0</v>
      </c>
      <c r="P32" s="56"/>
      <c r="Q32" s="56"/>
      <c r="R32" s="56"/>
      <c r="S32" s="57">
        <f t="shared" si="4"/>
        <v>0</v>
      </c>
      <c r="T32" s="58" t="str">
        <f t="shared" si="5"/>
        <v>OK</v>
      </c>
      <c r="U32" s="59"/>
      <c r="V32" s="59"/>
      <c r="W32" s="59"/>
      <c r="X32" s="59"/>
      <c r="Y32" s="59"/>
      <c r="Z32" s="59"/>
      <c r="AA32" s="59"/>
      <c r="AB32" s="59"/>
      <c r="AC32" s="59"/>
      <c r="AD32" s="59"/>
      <c r="AE32" s="59"/>
      <c r="AF32" s="59"/>
      <c r="AG32" s="59"/>
      <c r="AH32" s="59"/>
      <c r="AI32" s="59"/>
      <c r="AJ32" s="59"/>
      <c r="AK32" s="59"/>
      <c r="AL32" s="59"/>
    </row>
    <row r="33" spans="1:38" ht="60.95" customHeight="1" x14ac:dyDescent="0.2">
      <c r="A33" s="254"/>
      <c r="B33" s="255"/>
      <c r="C33" s="45">
        <v>30</v>
      </c>
      <c r="D33" s="60" t="s">
        <v>81</v>
      </c>
      <c r="E33" s="47" t="s">
        <v>104</v>
      </c>
      <c r="F33" s="70" t="s">
        <v>121</v>
      </c>
      <c r="G33" s="70" t="s">
        <v>128</v>
      </c>
      <c r="H33" s="49" t="s">
        <v>111</v>
      </c>
      <c r="I33" s="49" t="s">
        <v>9</v>
      </c>
      <c r="J33" s="51">
        <v>17.670000000000002</v>
      </c>
      <c r="K33" s="52">
        <v>0</v>
      </c>
      <c r="L33" s="53">
        <f t="shared" si="0"/>
        <v>0</v>
      </c>
      <c r="M33" s="53">
        <f t="shared" si="1"/>
        <v>0</v>
      </c>
      <c r="N33" s="54">
        <f t="shared" si="2"/>
        <v>0</v>
      </c>
      <c r="O33" s="55">
        <f t="shared" si="3"/>
        <v>0</v>
      </c>
      <c r="P33" s="56"/>
      <c r="Q33" s="56"/>
      <c r="R33" s="56"/>
      <c r="S33" s="57">
        <f t="shared" si="4"/>
        <v>0</v>
      </c>
      <c r="T33" s="58" t="str">
        <f t="shared" si="5"/>
        <v>OK</v>
      </c>
      <c r="U33" s="59"/>
      <c r="V33" s="59"/>
      <c r="W33" s="59"/>
      <c r="X33" s="59"/>
      <c r="Y33" s="59"/>
      <c r="Z33" s="59"/>
      <c r="AA33" s="59"/>
      <c r="AB33" s="59"/>
      <c r="AC33" s="59"/>
      <c r="AD33" s="59"/>
      <c r="AE33" s="59"/>
      <c r="AF33" s="59"/>
      <c r="AG33" s="59"/>
      <c r="AH33" s="59"/>
      <c r="AI33" s="59"/>
      <c r="AJ33" s="59"/>
      <c r="AK33" s="59"/>
      <c r="AL33" s="59"/>
    </row>
    <row r="34" spans="1:38" ht="60.95" customHeight="1" x14ac:dyDescent="0.2">
      <c r="A34" s="68">
        <v>12</v>
      </c>
      <c r="B34" s="69" t="s">
        <v>220</v>
      </c>
      <c r="C34" s="45">
        <v>31</v>
      </c>
      <c r="D34" s="60" t="s">
        <v>21</v>
      </c>
      <c r="E34" s="47" t="s">
        <v>105</v>
      </c>
      <c r="F34" s="70" t="s">
        <v>130</v>
      </c>
      <c r="G34" s="70" t="s">
        <v>131</v>
      </c>
      <c r="H34" s="49" t="s">
        <v>111</v>
      </c>
      <c r="I34" s="49" t="s">
        <v>9</v>
      </c>
      <c r="J34" s="51">
        <v>25.9</v>
      </c>
      <c r="K34" s="52">
        <v>0</v>
      </c>
      <c r="L34" s="53">
        <f t="shared" si="0"/>
        <v>0</v>
      </c>
      <c r="M34" s="53">
        <f t="shared" si="1"/>
        <v>0</v>
      </c>
      <c r="N34" s="54">
        <f t="shared" si="2"/>
        <v>0</v>
      </c>
      <c r="O34" s="55">
        <f t="shared" si="3"/>
        <v>0</v>
      </c>
      <c r="P34" s="56"/>
      <c r="Q34" s="56"/>
      <c r="R34" s="56"/>
      <c r="S34" s="57">
        <f t="shared" si="4"/>
        <v>0</v>
      </c>
      <c r="T34" s="58" t="str">
        <f t="shared" si="5"/>
        <v>OK</v>
      </c>
      <c r="U34" s="59"/>
      <c r="V34" s="59"/>
      <c r="W34" s="59"/>
      <c r="X34" s="59"/>
      <c r="Y34" s="59"/>
      <c r="Z34" s="59"/>
      <c r="AA34" s="59"/>
      <c r="AB34" s="59"/>
      <c r="AC34" s="59"/>
      <c r="AD34" s="59"/>
      <c r="AE34" s="59"/>
      <c r="AF34" s="59"/>
      <c r="AG34" s="59"/>
      <c r="AH34" s="59"/>
      <c r="AI34" s="59"/>
      <c r="AJ34" s="59"/>
      <c r="AK34" s="59"/>
      <c r="AL34" s="59"/>
    </row>
    <row r="35" spans="1:38" ht="60.95" customHeight="1" x14ac:dyDescent="0.2">
      <c r="A35" s="254">
        <v>13</v>
      </c>
      <c r="B35" s="255" t="s">
        <v>212</v>
      </c>
      <c r="C35" s="45">
        <v>32</v>
      </c>
      <c r="D35" s="60" t="s">
        <v>82</v>
      </c>
      <c r="E35" s="47" t="s">
        <v>106</v>
      </c>
      <c r="F35" s="70" t="s">
        <v>27</v>
      </c>
      <c r="G35" s="70" t="s">
        <v>132</v>
      </c>
      <c r="H35" s="49" t="s">
        <v>8</v>
      </c>
      <c r="I35" s="49" t="s">
        <v>9</v>
      </c>
      <c r="J35" s="51">
        <v>127.5</v>
      </c>
      <c r="K35" s="52">
        <v>100</v>
      </c>
      <c r="L35" s="53">
        <f t="shared" si="0"/>
        <v>100</v>
      </c>
      <c r="M35" s="53">
        <f t="shared" si="1"/>
        <v>100</v>
      </c>
      <c r="N35" s="54">
        <f t="shared" si="2"/>
        <v>0</v>
      </c>
      <c r="O35" s="55">
        <f t="shared" si="3"/>
        <v>25</v>
      </c>
      <c r="P35" s="56"/>
      <c r="Q35" s="56"/>
      <c r="R35" s="56"/>
      <c r="S35" s="57">
        <f t="shared" si="4"/>
        <v>0</v>
      </c>
      <c r="T35" s="58" t="str">
        <f t="shared" si="5"/>
        <v>OK</v>
      </c>
      <c r="U35" s="59"/>
      <c r="V35" s="59">
        <v>100</v>
      </c>
      <c r="W35" s="59"/>
      <c r="X35" s="59"/>
      <c r="Y35" s="59"/>
      <c r="Z35" s="59"/>
      <c r="AA35" s="59"/>
      <c r="AB35" s="59"/>
      <c r="AC35" s="59"/>
      <c r="AD35" s="59"/>
      <c r="AE35" s="59"/>
      <c r="AF35" s="59"/>
      <c r="AG35" s="59"/>
      <c r="AH35" s="59"/>
      <c r="AI35" s="59"/>
      <c r="AJ35" s="59"/>
      <c r="AK35" s="59"/>
      <c r="AL35" s="59"/>
    </row>
    <row r="36" spans="1:38" ht="60.95" customHeight="1" x14ac:dyDescent="0.2">
      <c r="A36" s="254"/>
      <c r="B36" s="255"/>
      <c r="C36" s="45">
        <v>33</v>
      </c>
      <c r="D36" s="60" t="s">
        <v>83</v>
      </c>
      <c r="E36" s="47" t="s">
        <v>106</v>
      </c>
      <c r="F36" s="70" t="s">
        <v>27</v>
      </c>
      <c r="G36" s="73" t="s">
        <v>132</v>
      </c>
      <c r="H36" s="49" t="s">
        <v>8</v>
      </c>
      <c r="I36" s="49" t="s">
        <v>9</v>
      </c>
      <c r="J36" s="51">
        <v>131</v>
      </c>
      <c r="K36" s="52">
        <v>200</v>
      </c>
      <c r="L36" s="53">
        <f t="shared" si="0"/>
        <v>200</v>
      </c>
      <c r="M36" s="53">
        <f t="shared" si="1"/>
        <v>200</v>
      </c>
      <c r="N36" s="54">
        <f t="shared" si="2"/>
        <v>0</v>
      </c>
      <c r="O36" s="55">
        <f t="shared" si="3"/>
        <v>50</v>
      </c>
      <c r="P36" s="56"/>
      <c r="Q36" s="56"/>
      <c r="R36" s="56"/>
      <c r="S36" s="57">
        <f t="shared" si="4"/>
        <v>0</v>
      </c>
      <c r="T36" s="58" t="str">
        <f t="shared" si="5"/>
        <v>OK</v>
      </c>
      <c r="U36" s="59"/>
      <c r="V36" s="59">
        <v>200</v>
      </c>
      <c r="W36" s="59"/>
      <c r="X36" s="59"/>
      <c r="Y36" s="59"/>
      <c r="Z36" s="59"/>
      <c r="AA36" s="59"/>
      <c r="AB36" s="59"/>
      <c r="AC36" s="59"/>
      <c r="AD36" s="59"/>
      <c r="AE36" s="59"/>
      <c r="AF36" s="59"/>
      <c r="AG36" s="59"/>
      <c r="AH36" s="59"/>
      <c r="AI36" s="59"/>
      <c r="AJ36" s="59"/>
      <c r="AK36" s="59"/>
      <c r="AL36" s="59"/>
    </row>
    <row r="37" spans="1:38" ht="60.95" customHeight="1" x14ac:dyDescent="0.2">
      <c r="A37" s="254"/>
      <c r="B37" s="255"/>
      <c r="C37" s="45">
        <v>34</v>
      </c>
      <c r="D37" s="60" t="s">
        <v>84</v>
      </c>
      <c r="E37" s="47" t="s">
        <v>107</v>
      </c>
      <c r="F37" s="70" t="s">
        <v>27</v>
      </c>
      <c r="G37" s="70" t="s">
        <v>133</v>
      </c>
      <c r="H37" s="49" t="s">
        <v>13</v>
      </c>
      <c r="I37" s="49" t="s">
        <v>9</v>
      </c>
      <c r="J37" s="51">
        <v>3800</v>
      </c>
      <c r="K37" s="52">
        <v>1</v>
      </c>
      <c r="L37" s="53">
        <f t="shared" si="0"/>
        <v>1</v>
      </c>
      <c r="M37" s="53">
        <f t="shared" si="1"/>
        <v>1</v>
      </c>
      <c r="N37" s="54">
        <f t="shared" si="2"/>
        <v>0</v>
      </c>
      <c r="O37" s="55">
        <f t="shared" si="3"/>
        <v>0</v>
      </c>
      <c r="P37" s="56"/>
      <c r="Q37" s="56"/>
      <c r="R37" s="56"/>
      <c r="S37" s="57">
        <f t="shared" si="4"/>
        <v>0</v>
      </c>
      <c r="T37" s="58" t="str">
        <f t="shared" si="5"/>
        <v>OK</v>
      </c>
      <c r="U37" s="59"/>
      <c r="V37" s="59">
        <v>1</v>
      </c>
      <c r="W37" s="59"/>
      <c r="X37" s="59"/>
      <c r="Y37" s="59"/>
      <c r="Z37" s="59"/>
      <c r="AA37" s="59"/>
      <c r="AB37" s="59"/>
      <c r="AC37" s="59"/>
      <c r="AD37" s="59"/>
      <c r="AE37" s="59"/>
      <c r="AF37" s="59"/>
      <c r="AG37" s="59"/>
      <c r="AH37" s="59"/>
      <c r="AI37" s="59"/>
      <c r="AJ37" s="59"/>
      <c r="AK37" s="59"/>
      <c r="AL37" s="59"/>
    </row>
    <row r="38" spans="1:38" ht="60.95" customHeight="1" x14ac:dyDescent="0.2">
      <c r="A38" s="254"/>
      <c r="B38" s="255"/>
      <c r="C38" s="45">
        <v>35</v>
      </c>
      <c r="D38" s="74" t="s">
        <v>85</v>
      </c>
      <c r="E38" s="47" t="s">
        <v>107</v>
      </c>
      <c r="F38" s="70" t="s">
        <v>27</v>
      </c>
      <c r="G38" s="70" t="s">
        <v>133</v>
      </c>
      <c r="H38" s="49" t="s">
        <v>111</v>
      </c>
      <c r="I38" s="49" t="s">
        <v>9</v>
      </c>
      <c r="J38" s="51">
        <v>650</v>
      </c>
      <c r="K38" s="52">
        <v>10</v>
      </c>
      <c r="L38" s="53">
        <f t="shared" si="0"/>
        <v>10</v>
      </c>
      <c r="M38" s="53">
        <f t="shared" si="1"/>
        <v>10</v>
      </c>
      <c r="N38" s="54">
        <f t="shared" si="2"/>
        <v>0</v>
      </c>
      <c r="O38" s="55">
        <f t="shared" si="3"/>
        <v>2</v>
      </c>
      <c r="P38" s="56"/>
      <c r="Q38" s="56"/>
      <c r="R38" s="56"/>
      <c r="S38" s="57">
        <f t="shared" si="4"/>
        <v>0</v>
      </c>
      <c r="T38" s="58" t="str">
        <f t="shared" si="5"/>
        <v>OK</v>
      </c>
      <c r="U38" s="59"/>
      <c r="V38" s="59">
        <v>10</v>
      </c>
      <c r="W38" s="59"/>
      <c r="X38" s="59"/>
      <c r="Y38" s="59"/>
      <c r="Z38" s="59"/>
      <c r="AA38" s="59"/>
      <c r="AB38" s="59"/>
      <c r="AC38" s="59"/>
      <c r="AD38" s="59"/>
      <c r="AE38" s="59"/>
      <c r="AF38" s="59"/>
      <c r="AG38" s="59"/>
      <c r="AH38" s="59"/>
      <c r="AI38" s="59"/>
      <c r="AJ38" s="59"/>
      <c r="AK38" s="59"/>
      <c r="AL38" s="59"/>
    </row>
    <row r="39" spans="1:38" ht="60.95" customHeight="1" x14ac:dyDescent="0.2">
      <c r="A39" s="254">
        <v>14</v>
      </c>
      <c r="B39" s="255" t="s">
        <v>213</v>
      </c>
      <c r="C39" s="45">
        <v>36</v>
      </c>
      <c r="D39" s="60" t="s">
        <v>86</v>
      </c>
      <c r="E39" s="47" t="s">
        <v>101</v>
      </c>
      <c r="F39" s="70" t="s">
        <v>130</v>
      </c>
      <c r="G39" s="73" t="s">
        <v>134</v>
      </c>
      <c r="H39" s="49" t="s">
        <v>135</v>
      </c>
      <c r="I39" s="49" t="s">
        <v>9</v>
      </c>
      <c r="J39" s="51">
        <v>131.41999999999999</v>
      </c>
      <c r="K39" s="52">
        <v>0</v>
      </c>
      <c r="L39" s="53">
        <f t="shared" si="0"/>
        <v>0</v>
      </c>
      <c r="M39" s="53">
        <f t="shared" si="1"/>
        <v>0</v>
      </c>
      <c r="N39" s="54">
        <f t="shared" si="2"/>
        <v>0</v>
      </c>
      <c r="O39" s="55">
        <f t="shared" si="3"/>
        <v>0</v>
      </c>
      <c r="P39" s="56"/>
      <c r="Q39" s="56"/>
      <c r="R39" s="56"/>
      <c r="S39" s="57">
        <f t="shared" si="4"/>
        <v>0</v>
      </c>
      <c r="T39" s="58" t="str">
        <f t="shared" si="5"/>
        <v>OK</v>
      </c>
      <c r="U39" s="59"/>
      <c r="V39" s="59"/>
      <c r="W39" s="59"/>
      <c r="X39" s="59"/>
      <c r="Y39" s="59"/>
      <c r="Z39" s="59"/>
      <c r="AA39" s="59"/>
      <c r="AB39" s="59"/>
      <c r="AC39" s="59"/>
      <c r="AD39" s="59"/>
      <c r="AE39" s="59"/>
      <c r="AF39" s="59"/>
      <c r="AG39" s="59"/>
      <c r="AH39" s="59"/>
      <c r="AI39" s="59"/>
      <c r="AJ39" s="59"/>
      <c r="AK39" s="59"/>
      <c r="AL39" s="59"/>
    </row>
    <row r="40" spans="1:38" ht="60.95" customHeight="1" x14ac:dyDescent="0.2">
      <c r="A40" s="254"/>
      <c r="B40" s="255"/>
      <c r="C40" s="45">
        <v>37</v>
      </c>
      <c r="D40" s="60" t="s">
        <v>87</v>
      </c>
      <c r="E40" s="47" t="s">
        <v>101</v>
      </c>
      <c r="F40" s="70" t="s">
        <v>136</v>
      </c>
      <c r="G40" s="50" t="s">
        <v>137</v>
      </c>
      <c r="H40" s="49" t="s">
        <v>8</v>
      </c>
      <c r="I40" s="49" t="s">
        <v>39</v>
      </c>
      <c r="J40" s="51">
        <v>7.68</v>
      </c>
      <c r="K40" s="52">
        <v>0</v>
      </c>
      <c r="L40" s="53">
        <f t="shared" si="0"/>
        <v>0</v>
      </c>
      <c r="M40" s="53">
        <f t="shared" si="1"/>
        <v>0</v>
      </c>
      <c r="N40" s="54">
        <f t="shared" si="2"/>
        <v>0</v>
      </c>
      <c r="O40" s="55">
        <f t="shared" si="3"/>
        <v>0</v>
      </c>
      <c r="P40" s="56"/>
      <c r="Q40" s="56"/>
      <c r="R40" s="56"/>
      <c r="S40" s="57">
        <f t="shared" si="4"/>
        <v>0</v>
      </c>
      <c r="T40" s="58" t="str">
        <f t="shared" si="5"/>
        <v>OK</v>
      </c>
      <c r="U40" s="59"/>
      <c r="V40" s="59"/>
      <c r="W40" s="59"/>
      <c r="X40" s="59"/>
      <c r="Y40" s="59"/>
      <c r="Z40" s="59"/>
      <c r="AA40" s="59"/>
      <c r="AB40" s="59"/>
      <c r="AC40" s="59"/>
      <c r="AD40" s="59"/>
      <c r="AE40" s="59"/>
      <c r="AF40" s="59"/>
      <c r="AG40" s="59"/>
      <c r="AH40" s="59"/>
      <c r="AI40" s="59"/>
      <c r="AJ40" s="59"/>
      <c r="AK40" s="59"/>
      <c r="AL40" s="59"/>
    </row>
    <row r="41" spans="1:38" ht="60.95" customHeight="1" x14ac:dyDescent="0.2">
      <c r="A41" s="254">
        <v>15</v>
      </c>
      <c r="B41" s="255" t="s">
        <v>211</v>
      </c>
      <c r="C41" s="45">
        <v>38</v>
      </c>
      <c r="D41" s="60" t="s">
        <v>88</v>
      </c>
      <c r="E41" s="47" t="s">
        <v>99</v>
      </c>
      <c r="F41" s="70" t="s">
        <v>26</v>
      </c>
      <c r="G41" s="72" t="s">
        <v>138</v>
      </c>
      <c r="H41" s="49" t="s">
        <v>8</v>
      </c>
      <c r="I41" s="49" t="s">
        <v>9</v>
      </c>
      <c r="J41" s="51">
        <v>220</v>
      </c>
      <c r="K41" s="52">
        <v>0</v>
      </c>
      <c r="L41" s="53">
        <f t="shared" si="0"/>
        <v>0</v>
      </c>
      <c r="M41" s="53">
        <f t="shared" si="1"/>
        <v>0</v>
      </c>
      <c r="N41" s="54">
        <f t="shared" si="2"/>
        <v>0</v>
      </c>
      <c r="O41" s="55">
        <f t="shared" si="3"/>
        <v>0</v>
      </c>
      <c r="P41" s="56"/>
      <c r="Q41" s="56"/>
      <c r="R41" s="56"/>
      <c r="S41" s="57">
        <f t="shared" si="4"/>
        <v>0</v>
      </c>
      <c r="T41" s="58" t="str">
        <f t="shared" si="5"/>
        <v>OK</v>
      </c>
      <c r="U41" s="59"/>
      <c r="V41" s="59"/>
      <c r="W41" s="59"/>
      <c r="X41" s="59"/>
      <c r="Y41" s="59"/>
      <c r="Z41" s="59"/>
      <c r="AA41" s="59"/>
      <c r="AB41" s="59"/>
      <c r="AC41" s="59"/>
      <c r="AD41" s="59"/>
      <c r="AE41" s="59"/>
      <c r="AF41" s="59"/>
      <c r="AG41" s="59"/>
      <c r="AH41" s="59"/>
      <c r="AI41" s="59"/>
      <c r="AJ41" s="59"/>
      <c r="AK41" s="59"/>
      <c r="AL41" s="59"/>
    </row>
    <row r="42" spans="1:38" ht="60.95" customHeight="1" x14ac:dyDescent="0.2">
      <c r="A42" s="254"/>
      <c r="B42" s="255"/>
      <c r="C42" s="45">
        <v>39</v>
      </c>
      <c r="D42" s="60" t="s">
        <v>89</v>
      </c>
      <c r="E42" s="47" t="s">
        <v>99</v>
      </c>
      <c r="F42" s="70" t="s">
        <v>130</v>
      </c>
      <c r="G42" s="61" t="s">
        <v>139</v>
      </c>
      <c r="H42" s="49" t="s">
        <v>8</v>
      </c>
      <c r="I42" s="49" t="s">
        <v>9</v>
      </c>
      <c r="J42" s="51">
        <v>530</v>
      </c>
      <c r="K42" s="52">
        <v>0</v>
      </c>
      <c r="L42" s="53">
        <f t="shared" si="0"/>
        <v>0</v>
      </c>
      <c r="M42" s="53">
        <f t="shared" si="1"/>
        <v>0</v>
      </c>
      <c r="N42" s="54">
        <f t="shared" si="2"/>
        <v>0</v>
      </c>
      <c r="O42" s="55">
        <f t="shared" si="3"/>
        <v>0</v>
      </c>
      <c r="P42" s="56"/>
      <c r="Q42" s="56"/>
      <c r="R42" s="56"/>
      <c r="S42" s="57">
        <f t="shared" si="4"/>
        <v>0</v>
      </c>
      <c r="T42" s="58" t="str">
        <f t="shared" si="5"/>
        <v>OK</v>
      </c>
      <c r="U42" s="59"/>
      <c r="V42" s="59"/>
      <c r="W42" s="59"/>
      <c r="X42" s="59"/>
      <c r="Y42" s="59"/>
      <c r="Z42" s="59"/>
      <c r="AA42" s="59"/>
      <c r="AB42" s="59"/>
      <c r="AC42" s="59"/>
      <c r="AD42" s="59"/>
      <c r="AE42" s="59"/>
      <c r="AF42" s="59"/>
      <c r="AG42" s="59"/>
      <c r="AH42" s="59"/>
      <c r="AI42" s="59"/>
      <c r="AJ42" s="59"/>
      <c r="AK42" s="59"/>
      <c r="AL42" s="59"/>
    </row>
    <row r="43" spans="1:38" ht="60.95" customHeight="1" x14ac:dyDescent="0.2">
      <c r="A43" s="254"/>
      <c r="B43" s="255"/>
      <c r="C43" s="45">
        <v>40</v>
      </c>
      <c r="D43" s="60" t="s">
        <v>90</v>
      </c>
      <c r="E43" s="47" t="s">
        <v>99</v>
      </c>
      <c r="F43" s="70" t="s">
        <v>130</v>
      </c>
      <c r="G43" s="50" t="s">
        <v>140</v>
      </c>
      <c r="H43" s="49" t="s">
        <v>111</v>
      </c>
      <c r="I43" s="49" t="s">
        <v>9</v>
      </c>
      <c r="J43" s="51">
        <v>530</v>
      </c>
      <c r="K43" s="52">
        <v>20</v>
      </c>
      <c r="L43" s="53">
        <f t="shared" si="0"/>
        <v>0</v>
      </c>
      <c r="M43" s="53">
        <f t="shared" si="1"/>
        <v>0</v>
      </c>
      <c r="N43" s="54">
        <f t="shared" si="2"/>
        <v>0</v>
      </c>
      <c r="O43" s="55">
        <f t="shared" si="3"/>
        <v>5</v>
      </c>
      <c r="P43" s="56"/>
      <c r="Q43" s="56"/>
      <c r="R43" s="56"/>
      <c r="S43" s="57">
        <f t="shared" si="4"/>
        <v>20</v>
      </c>
      <c r="T43" s="58" t="str">
        <f t="shared" si="5"/>
        <v>OK</v>
      </c>
      <c r="U43" s="59"/>
      <c r="V43" s="59"/>
      <c r="W43" s="59"/>
      <c r="X43" s="59"/>
      <c r="Y43" s="59"/>
      <c r="Z43" s="59"/>
      <c r="AA43" s="59"/>
      <c r="AB43" s="59"/>
      <c r="AC43" s="59"/>
      <c r="AD43" s="59"/>
      <c r="AE43" s="59"/>
      <c r="AF43" s="59"/>
      <c r="AG43" s="59"/>
      <c r="AH43" s="59"/>
      <c r="AI43" s="59"/>
      <c r="AJ43" s="59"/>
      <c r="AK43" s="59"/>
      <c r="AL43" s="59"/>
    </row>
    <row r="44" spans="1:38" ht="60.95" customHeight="1" x14ac:dyDescent="0.2">
      <c r="A44" s="254"/>
      <c r="B44" s="255"/>
      <c r="C44" s="45">
        <v>41</v>
      </c>
      <c r="D44" s="75" t="s">
        <v>91</v>
      </c>
      <c r="E44" s="47" t="s">
        <v>99</v>
      </c>
      <c r="F44" s="70" t="s">
        <v>29</v>
      </c>
      <c r="G44" s="61" t="s">
        <v>141</v>
      </c>
      <c r="H44" s="49" t="s">
        <v>111</v>
      </c>
      <c r="I44" s="49" t="s">
        <v>9</v>
      </c>
      <c r="J44" s="51">
        <v>700</v>
      </c>
      <c r="K44" s="52">
        <v>0</v>
      </c>
      <c r="L44" s="53">
        <f t="shared" si="0"/>
        <v>0</v>
      </c>
      <c r="M44" s="53">
        <f t="shared" si="1"/>
        <v>0</v>
      </c>
      <c r="N44" s="54">
        <f t="shared" si="2"/>
        <v>0</v>
      </c>
      <c r="O44" s="55">
        <f t="shared" si="3"/>
        <v>0</v>
      </c>
      <c r="P44" s="56"/>
      <c r="Q44" s="56"/>
      <c r="R44" s="56"/>
      <c r="S44" s="57">
        <f t="shared" si="4"/>
        <v>0</v>
      </c>
      <c r="T44" s="58" t="str">
        <f t="shared" si="5"/>
        <v>OK</v>
      </c>
      <c r="U44" s="59"/>
      <c r="V44" s="59"/>
      <c r="W44" s="59"/>
      <c r="X44" s="59"/>
      <c r="Y44" s="59"/>
      <c r="Z44" s="59"/>
      <c r="AA44" s="59"/>
      <c r="AB44" s="59"/>
      <c r="AC44" s="59"/>
      <c r="AD44" s="59"/>
      <c r="AE44" s="59"/>
      <c r="AF44" s="59"/>
      <c r="AG44" s="59"/>
      <c r="AH44" s="59"/>
      <c r="AI44" s="59"/>
      <c r="AJ44" s="59"/>
      <c r="AK44" s="59"/>
      <c r="AL44" s="59"/>
    </row>
    <row r="45" spans="1:38" ht="60.95" customHeight="1" x14ac:dyDescent="0.2">
      <c r="A45" s="254"/>
      <c r="B45" s="255"/>
      <c r="C45" s="45">
        <v>42</v>
      </c>
      <c r="D45" s="60" t="s">
        <v>92</v>
      </c>
      <c r="E45" s="47" t="s">
        <v>99</v>
      </c>
      <c r="F45" s="70" t="s">
        <v>29</v>
      </c>
      <c r="G45" s="61" t="s">
        <v>141</v>
      </c>
      <c r="H45" s="49" t="s">
        <v>111</v>
      </c>
      <c r="I45" s="49" t="s">
        <v>9</v>
      </c>
      <c r="J45" s="51">
        <v>200</v>
      </c>
      <c r="K45" s="52">
        <v>0</v>
      </c>
      <c r="L45" s="53">
        <f t="shared" si="0"/>
        <v>0</v>
      </c>
      <c r="M45" s="53">
        <f t="shared" si="1"/>
        <v>0</v>
      </c>
      <c r="N45" s="54">
        <f t="shared" si="2"/>
        <v>0</v>
      </c>
      <c r="O45" s="55">
        <f t="shared" si="3"/>
        <v>0</v>
      </c>
      <c r="P45" s="56"/>
      <c r="Q45" s="56"/>
      <c r="R45" s="56"/>
      <c r="S45" s="57">
        <f t="shared" si="4"/>
        <v>0</v>
      </c>
      <c r="T45" s="58" t="str">
        <f t="shared" si="5"/>
        <v>OK</v>
      </c>
      <c r="U45" s="59"/>
      <c r="V45" s="59"/>
      <c r="W45" s="59"/>
      <c r="X45" s="59"/>
      <c r="Y45" s="59"/>
      <c r="Z45" s="59"/>
      <c r="AA45" s="59"/>
      <c r="AB45" s="59"/>
      <c r="AC45" s="59"/>
      <c r="AD45" s="59"/>
      <c r="AE45" s="59"/>
      <c r="AF45" s="59"/>
      <c r="AG45" s="59"/>
      <c r="AH45" s="59"/>
      <c r="AI45" s="59"/>
      <c r="AJ45" s="59"/>
      <c r="AK45" s="59"/>
      <c r="AL45" s="59"/>
    </row>
    <row r="46" spans="1:38" ht="60.95" customHeight="1" x14ac:dyDescent="0.2">
      <c r="A46" s="254">
        <v>16</v>
      </c>
      <c r="B46" s="255" t="s">
        <v>213</v>
      </c>
      <c r="C46" s="45">
        <v>43</v>
      </c>
      <c r="D46" s="60" t="s">
        <v>175</v>
      </c>
      <c r="E46" s="47" t="s">
        <v>101</v>
      </c>
      <c r="F46" s="70" t="s">
        <v>27</v>
      </c>
      <c r="G46" s="76" t="s">
        <v>142</v>
      </c>
      <c r="H46" s="49" t="s">
        <v>8</v>
      </c>
      <c r="I46" s="49" t="s">
        <v>9</v>
      </c>
      <c r="J46" s="51">
        <v>121.83</v>
      </c>
      <c r="K46" s="52">
        <v>0</v>
      </c>
      <c r="L46" s="53">
        <f t="shared" si="0"/>
        <v>0</v>
      </c>
      <c r="M46" s="53">
        <f t="shared" si="1"/>
        <v>0</v>
      </c>
      <c r="N46" s="54">
        <f t="shared" si="2"/>
        <v>0</v>
      </c>
      <c r="O46" s="55">
        <f t="shared" si="3"/>
        <v>0</v>
      </c>
      <c r="P46" s="56"/>
      <c r="Q46" s="56"/>
      <c r="R46" s="56"/>
      <c r="S46" s="57">
        <f t="shared" si="4"/>
        <v>0</v>
      </c>
      <c r="T46" s="58" t="str">
        <f t="shared" si="5"/>
        <v>OK</v>
      </c>
      <c r="U46" s="59"/>
      <c r="V46" s="59"/>
      <c r="W46" s="59"/>
      <c r="X46" s="59"/>
      <c r="Y46" s="59"/>
      <c r="Z46" s="59"/>
      <c r="AA46" s="59"/>
      <c r="AB46" s="59"/>
      <c r="AC46" s="59"/>
      <c r="AD46" s="59"/>
      <c r="AE46" s="59"/>
      <c r="AF46" s="59"/>
      <c r="AG46" s="59"/>
      <c r="AH46" s="59"/>
      <c r="AI46" s="59"/>
      <c r="AJ46" s="59"/>
      <c r="AK46" s="59"/>
      <c r="AL46" s="59"/>
    </row>
    <row r="47" spans="1:38" ht="60.95" customHeight="1" x14ac:dyDescent="0.2">
      <c r="A47" s="254"/>
      <c r="B47" s="255"/>
      <c r="C47" s="45">
        <v>44</v>
      </c>
      <c r="D47" s="77" t="s">
        <v>93</v>
      </c>
      <c r="E47" s="47" t="s">
        <v>101</v>
      </c>
      <c r="F47" s="70" t="s">
        <v>29</v>
      </c>
      <c r="G47" s="76" t="s">
        <v>143</v>
      </c>
      <c r="H47" s="49" t="s">
        <v>111</v>
      </c>
      <c r="I47" s="49" t="s">
        <v>9</v>
      </c>
      <c r="J47" s="51">
        <v>590</v>
      </c>
      <c r="K47" s="52">
        <v>0</v>
      </c>
      <c r="L47" s="53">
        <f t="shared" si="0"/>
        <v>0</v>
      </c>
      <c r="M47" s="53">
        <f t="shared" si="1"/>
        <v>0</v>
      </c>
      <c r="N47" s="54">
        <f t="shared" si="2"/>
        <v>0</v>
      </c>
      <c r="O47" s="55">
        <f t="shared" si="3"/>
        <v>0</v>
      </c>
      <c r="P47" s="56"/>
      <c r="Q47" s="56"/>
      <c r="R47" s="56"/>
      <c r="S47" s="57">
        <f t="shared" si="4"/>
        <v>0</v>
      </c>
      <c r="T47" s="58" t="str">
        <f t="shared" si="5"/>
        <v>OK</v>
      </c>
      <c r="U47" s="59"/>
      <c r="V47" s="59"/>
      <c r="W47" s="59"/>
      <c r="X47" s="59"/>
      <c r="Y47" s="59"/>
      <c r="Z47" s="59"/>
      <c r="AA47" s="59"/>
      <c r="AB47" s="59"/>
      <c r="AC47" s="59"/>
      <c r="AD47" s="59"/>
      <c r="AE47" s="59"/>
      <c r="AF47" s="59"/>
      <c r="AG47" s="59"/>
      <c r="AH47" s="59"/>
      <c r="AI47" s="59"/>
      <c r="AJ47" s="59"/>
      <c r="AK47" s="59"/>
      <c r="AL47" s="59"/>
    </row>
    <row r="48" spans="1:38" ht="60.95" customHeight="1" x14ac:dyDescent="0.2">
      <c r="A48" s="68">
        <v>17</v>
      </c>
      <c r="B48" s="69" t="s">
        <v>221</v>
      </c>
      <c r="C48" s="45">
        <v>45</v>
      </c>
      <c r="D48" s="74" t="s">
        <v>94</v>
      </c>
      <c r="E48" s="47" t="s">
        <v>101</v>
      </c>
      <c r="F48" s="70" t="s">
        <v>144</v>
      </c>
      <c r="G48" s="76" t="s">
        <v>145</v>
      </c>
      <c r="H48" s="49" t="s">
        <v>8</v>
      </c>
      <c r="I48" s="78" t="s">
        <v>155</v>
      </c>
      <c r="J48" s="51">
        <v>321</v>
      </c>
      <c r="K48" s="52">
        <v>0</v>
      </c>
      <c r="L48" s="53">
        <f t="shared" si="0"/>
        <v>0</v>
      </c>
      <c r="M48" s="53">
        <f t="shared" si="1"/>
        <v>0</v>
      </c>
      <c r="N48" s="54">
        <f t="shared" si="2"/>
        <v>0</v>
      </c>
      <c r="O48" s="55">
        <f t="shared" si="3"/>
        <v>0</v>
      </c>
      <c r="P48" s="56"/>
      <c r="Q48" s="56"/>
      <c r="R48" s="56"/>
      <c r="S48" s="57">
        <f t="shared" si="4"/>
        <v>0</v>
      </c>
      <c r="T48" s="58" t="str">
        <f t="shared" si="5"/>
        <v>OK</v>
      </c>
      <c r="U48" s="59"/>
      <c r="V48" s="59"/>
      <c r="W48" s="59"/>
      <c r="X48" s="59"/>
      <c r="Y48" s="59"/>
      <c r="Z48" s="59"/>
      <c r="AA48" s="59"/>
      <c r="AB48" s="59"/>
      <c r="AC48" s="59"/>
      <c r="AD48" s="59"/>
      <c r="AE48" s="59"/>
      <c r="AF48" s="59"/>
      <c r="AG48" s="59"/>
      <c r="AH48" s="59"/>
      <c r="AI48" s="59"/>
      <c r="AJ48" s="59"/>
      <c r="AK48" s="59"/>
      <c r="AL48" s="59"/>
    </row>
    <row r="49" spans="1:38" ht="60.95" customHeight="1" x14ac:dyDescent="0.2">
      <c r="A49" s="68">
        <v>18</v>
      </c>
      <c r="B49" s="69" t="s">
        <v>211</v>
      </c>
      <c r="C49" s="45">
        <v>46</v>
      </c>
      <c r="D49" s="60" t="s">
        <v>95</v>
      </c>
      <c r="E49" s="47" t="s">
        <v>101</v>
      </c>
      <c r="F49" s="70" t="s">
        <v>136</v>
      </c>
      <c r="G49" s="61" t="s">
        <v>146</v>
      </c>
      <c r="H49" s="70" t="s">
        <v>147</v>
      </c>
      <c r="I49" s="49" t="s">
        <v>39</v>
      </c>
      <c r="J49" s="51">
        <v>52.5</v>
      </c>
      <c r="K49" s="52">
        <v>0</v>
      </c>
      <c r="L49" s="53">
        <f t="shared" si="0"/>
        <v>0</v>
      </c>
      <c r="M49" s="53">
        <f t="shared" si="1"/>
        <v>0</v>
      </c>
      <c r="N49" s="54">
        <f t="shared" si="2"/>
        <v>0</v>
      </c>
      <c r="O49" s="55">
        <f t="shared" si="3"/>
        <v>0</v>
      </c>
      <c r="P49" s="56"/>
      <c r="Q49" s="56"/>
      <c r="R49" s="56"/>
      <c r="S49" s="57">
        <f t="shared" si="4"/>
        <v>0</v>
      </c>
      <c r="T49" s="58" t="str">
        <f t="shared" si="5"/>
        <v>OK</v>
      </c>
      <c r="U49" s="59"/>
      <c r="V49" s="59"/>
      <c r="W49" s="59"/>
      <c r="X49" s="59"/>
      <c r="Y49" s="59"/>
      <c r="Z49" s="59"/>
      <c r="AA49" s="59"/>
      <c r="AB49" s="59"/>
      <c r="AC49" s="59"/>
      <c r="AD49" s="59"/>
      <c r="AE49" s="59"/>
      <c r="AF49" s="59"/>
      <c r="AG49" s="59"/>
      <c r="AH49" s="59"/>
      <c r="AI49" s="59"/>
      <c r="AJ49" s="59"/>
      <c r="AK49" s="59"/>
      <c r="AL49" s="59"/>
    </row>
    <row r="50" spans="1:38" ht="60.95" customHeight="1" x14ac:dyDescent="0.2">
      <c r="A50" s="68">
        <v>19</v>
      </c>
      <c r="B50" s="69" t="s">
        <v>213</v>
      </c>
      <c r="C50" s="45">
        <v>47</v>
      </c>
      <c r="D50" s="60" t="s">
        <v>96</v>
      </c>
      <c r="E50" s="47" t="s">
        <v>101</v>
      </c>
      <c r="F50" s="70" t="s">
        <v>148</v>
      </c>
      <c r="G50" s="49" t="s">
        <v>149</v>
      </c>
      <c r="H50" s="49" t="s">
        <v>8</v>
      </c>
      <c r="I50" s="49" t="s">
        <v>9</v>
      </c>
      <c r="J50" s="51">
        <v>153.33000000000001</v>
      </c>
      <c r="K50" s="52">
        <v>0</v>
      </c>
      <c r="L50" s="53">
        <f t="shared" si="0"/>
        <v>0</v>
      </c>
      <c r="M50" s="53">
        <f t="shared" si="1"/>
        <v>0</v>
      </c>
      <c r="N50" s="54">
        <f t="shared" si="2"/>
        <v>0</v>
      </c>
      <c r="O50" s="55">
        <f t="shared" si="3"/>
        <v>0</v>
      </c>
      <c r="P50" s="56"/>
      <c r="Q50" s="56"/>
      <c r="R50" s="56"/>
      <c r="S50" s="57">
        <f t="shared" si="4"/>
        <v>0</v>
      </c>
      <c r="T50" s="58" t="str">
        <f t="shared" si="5"/>
        <v>OK</v>
      </c>
      <c r="U50" s="59"/>
      <c r="V50" s="59"/>
      <c r="W50" s="59"/>
      <c r="X50" s="59"/>
      <c r="Y50" s="59"/>
      <c r="Z50" s="59"/>
      <c r="AA50" s="59"/>
      <c r="AB50" s="59"/>
      <c r="AC50" s="59"/>
      <c r="AD50" s="59"/>
      <c r="AE50" s="59"/>
      <c r="AF50" s="59"/>
      <c r="AG50" s="59"/>
      <c r="AH50" s="59"/>
      <c r="AI50" s="59"/>
      <c r="AJ50" s="59"/>
      <c r="AK50" s="59"/>
      <c r="AL50" s="59"/>
    </row>
    <row r="51" spans="1:38" ht="60.95" customHeight="1" x14ac:dyDescent="0.2">
      <c r="A51" s="254">
        <v>20</v>
      </c>
      <c r="B51" s="255" t="s">
        <v>217</v>
      </c>
      <c r="C51" s="45">
        <v>48</v>
      </c>
      <c r="D51" s="60" t="s">
        <v>97</v>
      </c>
      <c r="E51" s="47" t="s">
        <v>101</v>
      </c>
      <c r="F51" s="70" t="s">
        <v>27</v>
      </c>
      <c r="G51" s="76" t="s">
        <v>150</v>
      </c>
      <c r="H51" s="49" t="s">
        <v>8</v>
      </c>
      <c r="I51" s="79" t="s">
        <v>9</v>
      </c>
      <c r="J51" s="80">
        <v>953.86</v>
      </c>
      <c r="K51" s="52">
        <v>0</v>
      </c>
      <c r="L51" s="53">
        <f t="shared" si="0"/>
        <v>0</v>
      </c>
      <c r="M51" s="53">
        <f t="shared" si="1"/>
        <v>0</v>
      </c>
      <c r="N51" s="54">
        <f t="shared" si="2"/>
        <v>0</v>
      </c>
      <c r="O51" s="55">
        <f t="shared" si="3"/>
        <v>0</v>
      </c>
      <c r="P51" s="56"/>
      <c r="Q51" s="56"/>
      <c r="R51" s="56"/>
      <c r="S51" s="57">
        <f t="shared" si="4"/>
        <v>0</v>
      </c>
      <c r="T51" s="58" t="str">
        <f t="shared" si="5"/>
        <v>OK</v>
      </c>
      <c r="U51" s="59"/>
      <c r="V51" s="59"/>
      <c r="W51" s="59"/>
      <c r="X51" s="59"/>
      <c r="Y51" s="59"/>
      <c r="Z51" s="59"/>
      <c r="AA51" s="59"/>
      <c r="AB51" s="59"/>
      <c r="AC51" s="59"/>
      <c r="AD51" s="59"/>
      <c r="AE51" s="59"/>
      <c r="AF51" s="59"/>
      <c r="AG51" s="59"/>
      <c r="AH51" s="59"/>
      <c r="AI51" s="59"/>
      <c r="AJ51" s="59"/>
      <c r="AK51" s="59"/>
      <c r="AL51" s="59"/>
    </row>
    <row r="52" spans="1:38" ht="60.95" customHeight="1" x14ac:dyDescent="0.2">
      <c r="A52" s="254"/>
      <c r="B52" s="255"/>
      <c r="C52" s="47">
        <v>49</v>
      </c>
      <c r="D52" s="60" t="s">
        <v>98</v>
      </c>
      <c r="E52" s="47" t="s">
        <v>101</v>
      </c>
      <c r="F52" s="70" t="s">
        <v>27</v>
      </c>
      <c r="G52" s="76" t="s">
        <v>151</v>
      </c>
      <c r="H52" s="49" t="s">
        <v>8</v>
      </c>
      <c r="I52" s="79" t="s">
        <v>156</v>
      </c>
      <c r="J52" s="80">
        <v>1290.8399999999999</v>
      </c>
      <c r="K52" s="52">
        <v>0</v>
      </c>
      <c r="L52" s="53">
        <f t="shared" si="0"/>
        <v>0</v>
      </c>
      <c r="M52" s="53">
        <f t="shared" si="1"/>
        <v>0</v>
      </c>
      <c r="N52" s="54">
        <f t="shared" si="2"/>
        <v>0</v>
      </c>
      <c r="O52" s="55">
        <f t="shared" si="3"/>
        <v>0</v>
      </c>
      <c r="P52" s="56"/>
      <c r="Q52" s="56"/>
      <c r="R52" s="56"/>
      <c r="S52" s="57">
        <f t="shared" si="4"/>
        <v>0</v>
      </c>
      <c r="T52" s="58" t="str">
        <f t="shared" si="5"/>
        <v>OK</v>
      </c>
      <c r="U52" s="59"/>
      <c r="V52" s="59"/>
      <c r="W52" s="59"/>
      <c r="X52" s="59"/>
      <c r="Y52" s="59"/>
      <c r="Z52" s="59"/>
      <c r="AA52" s="59"/>
      <c r="AB52" s="59"/>
      <c r="AC52" s="59"/>
      <c r="AD52" s="59"/>
      <c r="AE52" s="59"/>
      <c r="AF52" s="59"/>
      <c r="AG52" s="59"/>
      <c r="AH52" s="59"/>
      <c r="AI52" s="59"/>
      <c r="AJ52" s="59"/>
      <c r="AK52" s="59"/>
      <c r="AL52" s="59"/>
    </row>
    <row r="53" spans="1:38" ht="30.6" customHeight="1" x14ac:dyDescent="0.2">
      <c r="A53" s="93"/>
      <c r="B53" s="93"/>
      <c r="C53" s="94"/>
      <c r="D53" s="95"/>
      <c r="E53" s="94"/>
      <c r="F53" s="96"/>
      <c r="G53" s="97"/>
      <c r="H53" s="98"/>
      <c r="I53" s="99"/>
      <c r="J53" s="100"/>
      <c r="K53" s="96">
        <f>SUM(K4:K52)</f>
        <v>1891</v>
      </c>
      <c r="L53" s="96">
        <f t="shared" ref="L53:S53" si="6">SUM(L4:L52)</f>
        <v>1211</v>
      </c>
      <c r="M53" s="96">
        <f t="shared" si="6"/>
        <v>1211</v>
      </c>
      <c r="N53" s="96">
        <f t="shared" si="6"/>
        <v>90</v>
      </c>
      <c r="O53" s="96">
        <f t="shared" si="6"/>
        <v>470</v>
      </c>
      <c r="P53" s="96">
        <f t="shared" si="6"/>
        <v>0</v>
      </c>
      <c r="Q53" s="96">
        <f t="shared" si="6"/>
        <v>0</v>
      </c>
      <c r="R53" s="96">
        <f t="shared" si="6"/>
        <v>0</v>
      </c>
      <c r="S53" s="96">
        <f t="shared" si="6"/>
        <v>770</v>
      </c>
      <c r="T53" s="92"/>
      <c r="U53" s="101">
        <f>SUMPRODUCT($J$4:$J$52,U4:U52)</f>
        <v>30750</v>
      </c>
      <c r="V53" s="101">
        <f t="shared" ref="V53:AK53" si="7">SUMPRODUCT($J$4:$J$52,V4:V52)</f>
        <v>51330</v>
      </c>
      <c r="W53" s="101">
        <f t="shared" si="7"/>
        <v>5000</v>
      </c>
      <c r="X53" s="101">
        <f t="shared" si="7"/>
        <v>7317</v>
      </c>
      <c r="Y53" s="101">
        <f t="shared" si="7"/>
        <v>7200</v>
      </c>
      <c r="Z53" s="101">
        <f t="shared" si="7"/>
        <v>0</v>
      </c>
      <c r="AA53" s="101">
        <f t="shared" si="7"/>
        <v>0</v>
      </c>
      <c r="AB53" s="101">
        <f t="shared" si="7"/>
        <v>0</v>
      </c>
      <c r="AC53" s="101">
        <f t="shared" si="7"/>
        <v>0</v>
      </c>
      <c r="AD53" s="101">
        <f t="shared" si="7"/>
        <v>0</v>
      </c>
      <c r="AE53" s="101">
        <f t="shared" si="7"/>
        <v>0</v>
      </c>
      <c r="AF53" s="101">
        <f t="shared" si="7"/>
        <v>0</v>
      </c>
      <c r="AG53" s="101">
        <f t="shared" si="7"/>
        <v>0</v>
      </c>
      <c r="AH53" s="101">
        <f t="shared" si="7"/>
        <v>0</v>
      </c>
      <c r="AI53" s="101">
        <f t="shared" si="7"/>
        <v>0</v>
      </c>
      <c r="AJ53" s="101">
        <f t="shared" si="7"/>
        <v>0</v>
      </c>
      <c r="AK53" s="101">
        <f t="shared" si="7"/>
        <v>0</v>
      </c>
      <c r="AL53" s="101">
        <f>SUMPRODUCT($J$4:$J$52,AL4:AL52)</f>
        <v>0</v>
      </c>
    </row>
    <row r="54" spans="1:38" ht="15.75" thickBot="1" x14ac:dyDescent="0.25">
      <c r="K54" s="84">
        <f t="shared" ref="K54:R54" si="8">SUMPRODUCT($J$4:$J$52,K4:K52)</f>
        <v>229999.5</v>
      </c>
      <c r="L54" s="84">
        <f t="shared" si="8"/>
        <v>101597</v>
      </c>
      <c r="M54" s="84">
        <f t="shared" si="8"/>
        <v>101597</v>
      </c>
      <c r="N54" s="84">
        <f t="shared" si="8"/>
        <v>7200</v>
      </c>
      <c r="O54" s="84">
        <f t="shared" si="8"/>
        <v>56014.649999999994</v>
      </c>
      <c r="P54" s="84">
        <f t="shared" si="8"/>
        <v>0</v>
      </c>
      <c r="Q54" s="84">
        <f t="shared" si="8"/>
        <v>0</v>
      </c>
      <c r="R54" s="84">
        <f t="shared" si="8"/>
        <v>0</v>
      </c>
      <c r="U54" s="101"/>
      <c r="V54" s="103"/>
      <c r="W54" s="103"/>
      <c r="X54" s="103"/>
      <c r="Y54" s="103"/>
      <c r="Z54" s="103"/>
      <c r="AA54" s="103"/>
      <c r="AB54" s="103"/>
      <c r="AC54" s="103"/>
      <c r="AD54" s="103"/>
      <c r="AE54" s="103"/>
      <c r="AF54" s="103"/>
      <c r="AG54" s="103"/>
      <c r="AH54" s="103"/>
      <c r="AI54" s="103"/>
      <c r="AJ54" s="103"/>
      <c r="AK54" s="103"/>
      <c r="AL54" s="103"/>
    </row>
    <row r="55" spans="1:38" ht="15.75" x14ac:dyDescent="0.2">
      <c r="D55" s="87" t="s">
        <v>25</v>
      </c>
      <c r="S55" s="88"/>
    </row>
    <row r="56" spans="1:38" ht="30" x14ac:dyDescent="0.2">
      <c r="D56" s="89" t="s">
        <v>72</v>
      </c>
      <c r="L56" s="90"/>
      <c r="M56" s="90"/>
    </row>
    <row r="57" spans="1:38" ht="30.75" thickBot="1" x14ac:dyDescent="0.25">
      <c r="D57" s="91" t="s">
        <v>41</v>
      </c>
      <c r="L57" s="90"/>
      <c r="M57" s="90"/>
      <c r="U57" s="106"/>
    </row>
    <row r="58" spans="1:38" ht="60.95" customHeight="1" x14ac:dyDescent="0.2">
      <c r="N58" s="131"/>
    </row>
    <row r="59" spans="1:38" ht="60.95" customHeight="1" x14ac:dyDescent="0.2">
      <c r="N59" s="131"/>
    </row>
  </sheetData>
  <autoFilter ref="A3:AL57" xr:uid="{00000000-0001-0000-0000-000000000000}"/>
  <mergeCells count="31">
    <mergeCell ref="A41:A45"/>
    <mergeCell ref="B41:B45"/>
    <mergeCell ref="A46:A47"/>
    <mergeCell ref="B46:B47"/>
    <mergeCell ref="A51:A52"/>
    <mergeCell ref="B51:B52"/>
    <mergeCell ref="A32:A33"/>
    <mergeCell ref="B32:B33"/>
    <mergeCell ref="A35:A38"/>
    <mergeCell ref="B35:B38"/>
    <mergeCell ref="A39:A40"/>
    <mergeCell ref="B39:B40"/>
    <mergeCell ref="A22:A24"/>
    <mergeCell ref="B22:B24"/>
    <mergeCell ref="A26:A27"/>
    <mergeCell ref="B26:B27"/>
    <mergeCell ref="A29:A31"/>
    <mergeCell ref="B29:B31"/>
    <mergeCell ref="A9:A14"/>
    <mergeCell ref="B9:B14"/>
    <mergeCell ref="A16:A17"/>
    <mergeCell ref="B16:B17"/>
    <mergeCell ref="A18:A21"/>
    <mergeCell ref="B18:B21"/>
    <mergeCell ref="A4:A8"/>
    <mergeCell ref="B4:B8"/>
    <mergeCell ref="A1:C1"/>
    <mergeCell ref="D1:J1"/>
    <mergeCell ref="K1:T1"/>
    <mergeCell ref="A2:J2"/>
    <mergeCell ref="K2:T2"/>
  </mergeCells>
  <conditionalFormatting sqref="U4:AL53 U54">
    <cfRule type="cellIs" dxfId="52" priority="5" operator="greaterThan">
      <formula>0</formula>
    </cfRule>
    <cfRule type="cellIs" dxfId="51" priority="6" stopIfTrue="1" operator="greaterThan">
      <formula>0</formula>
    </cfRule>
    <cfRule type="cellIs" dxfId="50" priority="7" stopIfTrue="1" operator="greaterThan">
      <formula>0</formula>
    </cfRule>
    <cfRule type="cellIs" dxfId="49" priority="8" stopIfTrue="1" operator="greaterThan">
      <formula>0</formula>
    </cfRule>
  </conditionalFormatting>
  <pageMargins left="0.511811024" right="0.511811024" top="0.78740157499999996" bottom="0.78740157499999996" header="0.31496062000000002" footer="0.31496062000000002"/>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C42BC-436A-410D-94A2-A7008EA9E866}">
  <dimension ref="A1:AL57"/>
  <sheetViews>
    <sheetView topLeftCell="A34" zoomScale="60" zoomScaleNormal="60" workbookViewId="0">
      <selection activeCell="V64" sqref="V64"/>
    </sheetView>
  </sheetViews>
  <sheetFormatPr defaultColWidth="9.7109375" defaultRowHeight="28.5" customHeight="1" x14ac:dyDescent="0.2"/>
  <cols>
    <col min="1" max="1" width="7.140625" style="81" customWidth="1"/>
    <col min="2" max="2" width="19.42578125" style="81" customWidth="1"/>
    <col min="3" max="3" width="8.7109375" style="82" customWidth="1"/>
    <col min="4" max="4" width="31.140625" style="81" customWidth="1"/>
    <col min="5" max="5" width="19.140625" style="81" customWidth="1"/>
    <col min="6" max="6" width="14.140625" style="81" hidden="1" customWidth="1"/>
    <col min="7" max="7" width="15.28515625" style="81" hidden="1" customWidth="1"/>
    <col min="8" max="8" width="8.85546875" style="81" customWidth="1"/>
    <col min="9" max="9" width="13.140625" style="81" customWidth="1"/>
    <col min="10" max="10" width="13.7109375" style="83" customWidth="1"/>
    <col min="11" max="18" width="9.42578125" style="88" customWidth="1"/>
    <col min="19" max="19" width="9.42578125" style="85" customWidth="1"/>
    <col min="20" max="20" width="9.42578125" style="86" customWidth="1"/>
    <col min="21" max="21" width="18.28515625" style="104" customWidth="1"/>
    <col min="22" max="22" width="16.7109375" style="104" customWidth="1"/>
    <col min="23" max="23" width="14.85546875" style="104" customWidth="1"/>
    <col min="24" max="24" width="14.140625" style="104" customWidth="1"/>
    <col min="25" max="25" width="15.28515625" style="104" customWidth="1"/>
    <col min="26" max="26" width="15.42578125" style="104" customWidth="1"/>
    <col min="27" max="27" width="17.85546875" style="104" customWidth="1"/>
    <col min="28" max="28" width="14" style="104" customWidth="1"/>
    <col min="29" max="29" width="16.5703125" style="104" customWidth="1"/>
    <col min="30" max="30" width="14.5703125" style="104" customWidth="1"/>
    <col min="31" max="31" width="14" style="104" customWidth="1"/>
    <col min="32" max="32" width="15.7109375" style="104" customWidth="1"/>
    <col min="33" max="33" width="14.7109375" style="105" customWidth="1"/>
    <col min="34" max="34" width="15.140625" style="105" customWidth="1"/>
    <col min="35" max="35" width="15.28515625" style="105" customWidth="1"/>
    <col min="36" max="36" width="15.85546875" style="105" customWidth="1"/>
    <col min="37" max="37" width="14.140625" style="105" customWidth="1"/>
    <col min="38" max="38" width="16.7109375" style="105" customWidth="1"/>
    <col min="39" max="16384" width="9.7109375" style="40"/>
  </cols>
  <sheetData>
    <row r="1" spans="1:38" ht="28.5" customHeight="1" x14ac:dyDescent="0.2">
      <c r="A1" s="247" t="s">
        <v>157</v>
      </c>
      <c r="B1" s="247"/>
      <c r="C1" s="247"/>
      <c r="D1" s="247" t="s">
        <v>158</v>
      </c>
      <c r="E1" s="247"/>
      <c r="F1" s="247"/>
      <c r="G1" s="247"/>
      <c r="H1" s="247"/>
      <c r="I1" s="247"/>
      <c r="J1" s="247"/>
      <c r="K1" s="247" t="s">
        <v>159</v>
      </c>
      <c r="L1" s="247"/>
      <c r="M1" s="247"/>
      <c r="N1" s="247"/>
      <c r="O1" s="247"/>
      <c r="P1" s="247"/>
      <c r="Q1" s="247"/>
      <c r="R1" s="247"/>
      <c r="S1" s="247"/>
      <c r="T1" s="247"/>
      <c r="U1" s="132" t="s">
        <v>286</v>
      </c>
      <c r="V1" s="102" t="s">
        <v>71</v>
      </c>
      <c r="W1" s="102" t="s">
        <v>71</v>
      </c>
      <c r="X1" s="102" t="s">
        <v>71</v>
      </c>
      <c r="Y1" s="102" t="s">
        <v>71</v>
      </c>
      <c r="Z1" s="102" t="s">
        <v>71</v>
      </c>
      <c r="AA1" s="102" t="s">
        <v>71</v>
      </c>
      <c r="AB1" s="102" t="s">
        <v>71</v>
      </c>
      <c r="AC1" s="102" t="s">
        <v>71</v>
      </c>
      <c r="AD1" s="102" t="s">
        <v>71</v>
      </c>
      <c r="AE1" s="102" t="s">
        <v>71</v>
      </c>
      <c r="AF1" s="102" t="s">
        <v>71</v>
      </c>
      <c r="AG1" s="102" t="s">
        <v>71</v>
      </c>
      <c r="AH1" s="102" t="s">
        <v>71</v>
      </c>
      <c r="AI1" s="102" t="s">
        <v>71</v>
      </c>
      <c r="AJ1" s="102" t="s">
        <v>71</v>
      </c>
      <c r="AK1" s="102" t="s">
        <v>71</v>
      </c>
      <c r="AL1" s="102" t="s">
        <v>71</v>
      </c>
    </row>
    <row r="2" spans="1:38" ht="28.5" customHeight="1" x14ac:dyDescent="0.2">
      <c r="A2" s="251" t="s">
        <v>198</v>
      </c>
      <c r="B2" s="252"/>
      <c r="C2" s="252"/>
      <c r="D2" s="252"/>
      <c r="E2" s="252"/>
      <c r="F2" s="252"/>
      <c r="G2" s="252"/>
      <c r="H2" s="252"/>
      <c r="I2" s="252"/>
      <c r="J2" s="253"/>
      <c r="K2" s="248"/>
      <c r="L2" s="249"/>
      <c r="M2" s="249"/>
      <c r="N2" s="249"/>
      <c r="O2" s="249"/>
      <c r="P2" s="249"/>
      <c r="Q2" s="249"/>
      <c r="R2" s="249"/>
      <c r="S2" s="249"/>
      <c r="T2" s="250"/>
      <c r="U2" s="132" t="str">
        <f>B22</f>
        <v>TOK DE GLAMOUR COSMÉTICOS LTDA, CNPJ: 23.318.560/0001-94</v>
      </c>
      <c r="V2" s="102" t="s">
        <v>176</v>
      </c>
      <c r="W2" s="102" t="s">
        <v>176</v>
      </c>
      <c r="X2" s="102" t="s">
        <v>176</v>
      </c>
      <c r="Y2" s="102" t="s">
        <v>176</v>
      </c>
      <c r="Z2" s="102" t="s">
        <v>176</v>
      </c>
      <c r="AA2" s="102" t="s">
        <v>176</v>
      </c>
      <c r="AB2" s="102" t="s">
        <v>176</v>
      </c>
      <c r="AC2" s="102" t="s">
        <v>176</v>
      </c>
      <c r="AD2" s="102" t="s">
        <v>176</v>
      </c>
      <c r="AE2" s="102" t="s">
        <v>176</v>
      </c>
      <c r="AF2" s="102" t="s">
        <v>176</v>
      </c>
      <c r="AG2" s="102" t="s">
        <v>176</v>
      </c>
      <c r="AH2" s="102" t="s">
        <v>176</v>
      </c>
      <c r="AI2" s="102" t="s">
        <v>176</v>
      </c>
      <c r="AJ2" s="102" t="s">
        <v>176</v>
      </c>
      <c r="AK2" s="102" t="s">
        <v>176</v>
      </c>
      <c r="AL2" s="102" t="s">
        <v>176</v>
      </c>
    </row>
    <row r="3" spans="1:38" s="44" customFormat="1" ht="28.5" customHeight="1" x14ac:dyDescent="0.2">
      <c r="A3" s="41" t="s">
        <v>22</v>
      </c>
      <c r="B3" s="41" t="s">
        <v>14</v>
      </c>
      <c r="C3" s="41" t="s">
        <v>2</v>
      </c>
      <c r="D3" s="41" t="s">
        <v>15</v>
      </c>
      <c r="E3" s="41" t="s">
        <v>16</v>
      </c>
      <c r="F3" s="41" t="s">
        <v>24</v>
      </c>
      <c r="G3" s="41" t="s">
        <v>17</v>
      </c>
      <c r="H3" s="41" t="s">
        <v>3</v>
      </c>
      <c r="I3" s="41" t="s">
        <v>18</v>
      </c>
      <c r="J3" s="41" t="s">
        <v>23</v>
      </c>
      <c r="K3" s="108" t="s">
        <v>5</v>
      </c>
      <c r="L3" s="42" t="s">
        <v>196</v>
      </c>
      <c r="M3" s="42" t="s">
        <v>197</v>
      </c>
      <c r="N3" s="107" t="s">
        <v>195</v>
      </c>
      <c r="O3" s="42" t="s">
        <v>46</v>
      </c>
      <c r="P3" s="42" t="s">
        <v>47</v>
      </c>
      <c r="Q3" s="42" t="s">
        <v>48</v>
      </c>
      <c r="R3" s="42" t="s">
        <v>49</v>
      </c>
      <c r="S3" s="109" t="s">
        <v>0</v>
      </c>
      <c r="T3" s="110" t="s">
        <v>1</v>
      </c>
      <c r="U3" s="133">
        <v>46274</v>
      </c>
      <c r="V3" s="43" t="s">
        <v>179</v>
      </c>
      <c r="W3" s="43" t="s">
        <v>179</v>
      </c>
      <c r="X3" s="43" t="s">
        <v>180</v>
      </c>
      <c r="Y3" s="43" t="s">
        <v>181</v>
      </c>
      <c r="Z3" s="43" t="s">
        <v>182</v>
      </c>
      <c r="AA3" s="43" t="s">
        <v>183</v>
      </c>
      <c r="AB3" s="43" t="s">
        <v>184</v>
      </c>
      <c r="AC3" s="43" t="s">
        <v>185</v>
      </c>
      <c r="AD3" s="43" t="s">
        <v>186</v>
      </c>
      <c r="AE3" s="43" t="s">
        <v>187</v>
      </c>
      <c r="AF3" s="43" t="s">
        <v>188</v>
      </c>
      <c r="AG3" s="43" t="s">
        <v>189</v>
      </c>
      <c r="AH3" s="43" t="s">
        <v>190</v>
      </c>
      <c r="AI3" s="43" t="s">
        <v>191</v>
      </c>
      <c r="AJ3" s="43" t="s">
        <v>192</v>
      </c>
      <c r="AK3" s="43" t="s">
        <v>193</v>
      </c>
      <c r="AL3" s="43" t="s">
        <v>194</v>
      </c>
    </row>
    <row r="4" spans="1:38" ht="28.5" customHeight="1" x14ac:dyDescent="0.2">
      <c r="A4" s="254">
        <v>1</v>
      </c>
      <c r="B4" s="255" t="s">
        <v>211</v>
      </c>
      <c r="C4" s="45">
        <v>1</v>
      </c>
      <c r="D4" s="46" t="s">
        <v>161</v>
      </c>
      <c r="E4" s="47" t="s">
        <v>99</v>
      </c>
      <c r="F4" s="48" t="s">
        <v>26</v>
      </c>
      <c r="G4" s="49" t="s">
        <v>108</v>
      </c>
      <c r="H4" s="48" t="s">
        <v>8</v>
      </c>
      <c r="I4" s="50" t="s">
        <v>9</v>
      </c>
      <c r="J4" s="51">
        <v>150</v>
      </c>
      <c r="K4" s="52">
        <v>0</v>
      </c>
      <c r="L4" s="53">
        <f>IF(SUM(U4:AL4)&gt;K4+N4,K4+N4,SUM(U4:AL4))</f>
        <v>0</v>
      </c>
      <c r="M4" s="53">
        <f>SUM(U4:AL4)</f>
        <v>0</v>
      </c>
      <c r="N4" s="54">
        <f>0+0-0</f>
        <v>0</v>
      </c>
      <c r="O4" s="55">
        <f>ROUND(IF(K4*0.25-0.5&lt;0,0,K4*0.25-0.5),0)-P4-R4</f>
        <v>0</v>
      </c>
      <c r="P4" s="56"/>
      <c r="Q4" s="56"/>
      <c r="R4" s="56"/>
      <c r="S4" s="57">
        <f>K4-(SUM(U4:AL4))+N4</f>
        <v>0</v>
      </c>
      <c r="T4" s="58" t="str">
        <f>IF(S4&lt;0,"ATENÇÃO","OK")</f>
        <v>OK</v>
      </c>
      <c r="U4" s="59"/>
      <c r="V4" s="59"/>
      <c r="W4" s="59"/>
      <c r="X4" s="59"/>
      <c r="Y4" s="59"/>
      <c r="Z4" s="59"/>
      <c r="AA4" s="59"/>
      <c r="AB4" s="59"/>
      <c r="AC4" s="59"/>
      <c r="AD4" s="59"/>
      <c r="AE4" s="59"/>
      <c r="AF4" s="59"/>
      <c r="AG4" s="59"/>
      <c r="AH4" s="59"/>
      <c r="AI4" s="59"/>
      <c r="AJ4" s="59"/>
      <c r="AK4" s="59"/>
      <c r="AL4" s="59"/>
    </row>
    <row r="5" spans="1:38" ht="28.5" customHeight="1" x14ac:dyDescent="0.2">
      <c r="A5" s="254"/>
      <c r="B5" s="255"/>
      <c r="C5" s="45">
        <v>2</v>
      </c>
      <c r="D5" s="60" t="s">
        <v>162</v>
      </c>
      <c r="E5" s="47" t="s">
        <v>99</v>
      </c>
      <c r="F5" s="49" t="s">
        <v>26</v>
      </c>
      <c r="G5" s="61" t="s">
        <v>11</v>
      </c>
      <c r="H5" s="49" t="s">
        <v>8</v>
      </c>
      <c r="I5" s="50" t="s">
        <v>9</v>
      </c>
      <c r="J5" s="51">
        <v>70</v>
      </c>
      <c r="K5" s="52">
        <v>0</v>
      </c>
      <c r="L5" s="53">
        <f t="shared" ref="L5:L52" si="0">IF(SUM(U5:AL5)&gt;K5+N5,K5+N5,SUM(U5:AL5))</f>
        <v>0</v>
      </c>
      <c r="M5" s="53">
        <f t="shared" ref="M5:M52" si="1">SUM(U5:AL5)</f>
        <v>0</v>
      </c>
      <c r="N5" s="54">
        <f t="shared" ref="N5:N52" si="2">0+0-0</f>
        <v>0</v>
      </c>
      <c r="O5" s="55">
        <f t="shared" ref="O5:O52" si="3">ROUND(IF(K5*0.25-0.5&lt;0,0,K5*0.25-0.5),0)-P5-R5</f>
        <v>0</v>
      </c>
      <c r="P5" s="56"/>
      <c r="Q5" s="56"/>
      <c r="R5" s="56"/>
      <c r="S5" s="57">
        <f t="shared" ref="S5:S52" si="4">K5-(SUM(U5:AL5))+N5</f>
        <v>0</v>
      </c>
      <c r="T5" s="58" t="str">
        <f t="shared" ref="T5:T52" si="5">IF(S5&lt;0,"ATENÇÃO","OK")</f>
        <v>OK</v>
      </c>
      <c r="U5" s="59"/>
      <c r="V5" s="59"/>
      <c r="W5" s="59"/>
      <c r="X5" s="59"/>
      <c r="Y5" s="59"/>
      <c r="Z5" s="59"/>
      <c r="AA5" s="59"/>
      <c r="AB5" s="59"/>
      <c r="AC5" s="59"/>
      <c r="AD5" s="59"/>
      <c r="AE5" s="59"/>
      <c r="AF5" s="59"/>
      <c r="AG5" s="59"/>
      <c r="AH5" s="59"/>
      <c r="AI5" s="59"/>
      <c r="AJ5" s="59"/>
      <c r="AK5" s="59"/>
      <c r="AL5" s="59"/>
    </row>
    <row r="6" spans="1:38" ht="28.5" customHeight="1" x14ac:dyDescent="0.2">
      <c r="A6" s="254"/>
      <c r="B6" s="255"/>
      <c r="C6" s="45">
        <v>3</v>
      </c>
      <c r="D6" s="46" t="s">
        <v>163</v>
      </c>
      <c r="E6" s="47" t="s">
        <v>99</v>
      </c>
      <c r="F6" s="48" t="s">
        <v>26</v>
      </c>
      <c r="G6" s="49" t="s">
        <v>11</v>
      </c>
      <c r="H6" s="49" t="s">
        <v>8</v>
      </c>
      <c r="I6" s="50" t="s">
        <v>9</v>
      </c>
      <c r="J6" s="51">
        <v>90</v>
      </c>
      <c r="K6" s="52">
        <v>0</v>
      </c>
      <c r="L6" s="53">
        <f t="shared" si="0"/>
        <v>0</v>
      </c>
      <c r="M6" s="53">
        <f t="shared" si="1"/>
        <v>0</v>
      </c>
      <c r="N6" s="54">
        <f t="shared" si="2"/>
        <v>0</v>
      </c>
      <c r="O6" s="55">
        <f t="shared" si="3"/>
        <v>0</v>
      </c>
      <c r="P6" s="56"/>
      <c r="Q6" s="56"/>
      <c r="R6" s="56"/>
      <c r="S6" s="57">
        <f t="shared" si="4"/>
        <v>0</v>
      </c>
      <c r="T6" s="58" t="str">
        <f t="shared" si="5"/>
        <v>OK</v>
      </c>
      <c r="U6" s="59"/>
      <c r="V6" s="59"/>
      <c r="W6" s="59"/>
      <c r="X6" s="59"/>
      <c r="Y6" s="59"/>
      <c r="Z6" s="59"/>
      <c r="AA6" s="59"/>
      <c r="AB6" s="59"/>
      <c r="AC6" s="59"/>
      <c r="AD6" s="59"/>
      <c r="AE6" s="59"/>
      <c r="AF6" s="59"/>
      <c r="AG6" s="59"/>
      <c r="AH6" s="59"/>
      <c r="AI6" s="59"/>
      <c r="AJ6" s="59"/>
      <c r="AK6" s="59"/>
      <c r="AL6" s="59"/>
    </row>
    <row r="7" spans="1:38" ht="28.5" customHeight="1" x14ac:dyDescent="0.2">
      <c r="A7" s="254"/>
      <c r="B7" s="255"/>
      <c r="C7" s="45">
        <v>4</v>
      </c>
      <c r="D7" s="46" t="s">
        <v>164</v>
      </c>
      <c r="E7" s="47" t="s">
        <v>99</v>
      </c>
      <c r="F7" s="48" t="s">
        <v>26</v>
      </c>
      <c r="G7" s="49" t="s">
        <v>108</v>
      </c>
      <c r="H7" s="49" t="s">
        <v>8</v>
      </c>
      <c r="I7" s="50" t="s">
        <v>9</v>
      </c>
      <c r="J7" s="51">
        <v>125</v>
      </c>
      <c r="K7" s="52">
        <v>0</v>
      </c>
      <c r="L7" s="53">
        <f t="shared" si="0"/>
        <v>0</v>
      </c>
      <c r="M7" s="53">
        <f t="shared" si="1"/>
        <v>0</v>
      </c>
      <c r="N7" s="54">
        <f t="shared" si="2"/>
        <v>0</v>
      </c>
      <c r="O7" s="55">
        <f t="shared" si="3"/>
        <v>0</v>
      </c>
      <c r="P7" s="56"/>
      <c r="Q7" s="56"/>
      <c r="R7" s="56"/>
      <c r="S7" s="57">
        <f t="shared" si="4"/>
        <v>0</v>
      </c>
      <c r="T7" s="58" t="str">
        <f t="shared" si="5"/>
        <v>OK</v>
      </c>
      <c r="U7" s="59"/>
      <c r="V7" s="59"/>
      <c r="W7" s="59"/>
      <c r="X7" s="62"/>
      <c r="Y7" s="62"/>
      <c r="Z7" s="59"/>
      <c r="AA7" s="59"/>
      <c r="AB7" s="59"/>
      <c r="AC7" s="59"/>
      <c r="AD7" s="59"/>
      <c r="AE7" s="59"/>
      <c r="AF7" s="59"/>
      <c r="AG7" s="59"/>
      <c r="AH7" s="59"/>
      <c r="AI7" s="59"/>
      <c r="AJ7" s="59"/>
      <c r="AK7" s="59"/>
      <c r="AL7" s="59"/>
    </row>
    <row r="8" spans="1:38" ht="28.5" customHeight="1" x14ac:dyDescent="0.2">
      <c r="A8" s="254"/>
      <c r="B8" s="255"/>
      <c r="C8" s="45">
        <v>5</v>
      </c>
      <c r="D8" s="46" t="s">
        <v>165</v>
      </c>
      <c r="E8" s="47" t="s">
        <v>99</v>
      </c>
      <c r="F8" s="48" t="s">
        <v>26</v>
      </c>
      <c r="G8" s="49" t="s">
        <v>12</v>
      </c>
      <c r="H8" s="48" t="s">
        <v>8</v>
      </c>
      <c r="I8" s="50" t="s">
        <v>9</v>
      </c>
      <c r="J8" s="51">
        <v>100</v>
      </c>
      <c r="K8" s="52">
        <v>0</v>
      </c>
      <c r="L8" s="53">
        <f t="shared" si="0"/>
        <v>0</v>
      </c>
      <c r="M8" s="53">
        <f t="shared" si="1"/>
        <v>0</v>
      </c>
      <c r="N8" s="54">
        <f t="shared" si="2"/>
        <v>0</v>
      </c>
      <c r="O8" s="55">
        <f t="shared" si="3"/>
        <v>0</v>
      </c>
      <c r="P8" s="56"/>
      <c r="Q8" s="56"/>
      <c r="R8" s="56"/>
      <c r="S8" s="57">
        <f t="shared" si="4"/>
        <v>0</v>
      </c>
      <c r="T8" s="58" t="str">
        <f t="shared" si="5"/>
        <v>OK</v>
      </c>
      <c r="U8" s="59"/>
      <c r="V8" s="59"/>
      <c r="W8" s="59"/>
      <c r="X8" s="59"/>
      <c r="Y8" s="59"/>
      <c r="Z8" s="59"/>
      <c r="AA8" s="59"/>
      <c r="AB8" s="59"/>
      <c r="AC8" s="59"/>
      <c r="AD8" s="59"/>
      <c r="AE8" s="59"/>
      <c r="AF8" s="59"/>
      <c r="AG8" s="59"/>
      <c r="AH8" s="59"/>
      <c r="AI8" s="59"/>
      <c r="AJ8" s="59"/>
      <c r="AK8" s="59"/>
      <c r="AL8" s="59"/>
    </row>
    <row r="9" spans="1:38" ht="28.5" customHeight="1" x14ac:dyDescent="0.2">
      <c r="A9" s="254">
        <v>2</v>
      </c>
      <c r="B9" s="255" t="s">
        <v>212</v>
      </c>
      <c r="C9" s="63">
        <v>6</v>
      </c>
      <c r="D9" s="60" t="s">
        <v>166</v>
      </c>
      <c r="E9" s="47" t="s">
        <v>100</v>
      </c>
      <c r="F9" s="49" t="s">
        <v>27</v>
      </c>
      <c r="G9" s="49" t="s">
        <v>109</v>
      </c>
      <c r="H9" s="49" t="s">
        <v>8</v>
      </c>
      <c r="I9" s="64" t="s">
        <v>9</v>
      </c>
      <c r="J9" s="51">
        <v>93.99</v>
      </c>
      <c r="K9" s="52">
        <v>0</v>
      </c>
      <c r="L9" s="53">
        <f t="shared" si="0"/>
        <v>0</v>
      </c>
      <c r="M9" s="53">
        <f t="shared" si="1"/>
        <v>0</v>
      </c>
      <c r="N9" s="54">
        <f t="shared" si="2"/>
        <v>0</v>
      </c>
      <c r="O9" s="55">
        <f t="shared" si="3"/>
        <v>0</v>
      </c>
      <c r="P9" s="56"/>
      <c r="Q9" s="56"/>
      <c r="R9" s="56"/>
      <c r="S9" s="57">
        <f>K9-(SUM(U9:AL9))+N9</f>
        <v>0</v>
      </c>
      <c r="T9" s="58" t="str">
        <f t="shared" si="5"/>
        <v>OK</v>
      </c>
      <c r="U9" s="59"/>
      <c r="V9" s="62"/>
      <c r="W9" s="59"/>
      <c r="X9" s="59"/>
      <c r="Y9" s="59"/>
      <c r="Z9" s="59"/>
      <c r="AA9" s="59"/>
      <c r="AB9" s="59"/>
      <c r="AC9" s="59"/>
      <c r="AD9" s="65"/>
      <c r="AE9" s="59"/>
      <c r="AF9" s="59"/>
      <c r="AG9" s="59"/>
      <c r="AH9" s="59"/>
      <c r="AI9" s="59"/>
      <c r="AJ9" s="59"/>
      <c r="AK9" s="59"/>
      <c r="AL9" s="59"/>
    </row>
    <row r="10" spans="1:38" ht="28.5" customHeight="1" x14ac:dyDescent="0.2">
      <c r="A10" s="254"/>
      <c r="B10" s="255"/>
      <c r="C10" s="63">
        <v>7</v>
      </c>
      <c r="D10" s="60" t="s">
        <v>167</v>
      </c>
      <c r="E10" s="47" t="s">
        <v>100</v>
      </c>
      <c r="F10" s="49" t="s">
        <v>27</v>
      </c>
      <c r="G10" s="49" t="s">
        <v>109</v>
      </c>
      <c r="H10" s="48" t="s">
        <v>8</v>
      </c>
      <c r="I10" s="64" t="s">
        <v>9</v>
      </c>
      <c r="J10" s="51">
        <v>115</v>
      </c>
      <c r="K10" s="52">
        <v>0</v>
      </c>
      <c r="L10" s="53">
        <f t="shared" si="0"/>
        <v>0</v>
      </c>
      <c r="M10" s="53">
        <f t="shared" si="1"/>
        <v>0</v>
      </c>
      <c r="N10" s="54">
        <f t="shared" si="2"/>
        <v>0</v>
      </c>
      <c r="O10" s="55">
        <f t="shared" si="3"/>
        <v>0</v>
      </c>
      <c r="P10" s="56"/>
      <c r="Q10" s="56"/>
      <c r="R10" s="56"/>
      <c r="S10" s="57">
        <f t="shared" si="4"/>
        <v>0</v>
      </c>
      <c r="T10" s="58" t="str">
        <f t="shared" si="5"/>
        <v>OK</v>
      </c>
      <c r="U10" s="59"/>
      <c r="V10" s="59"/>
      <c r="W10" s="59"/>
      <c r="X10" s="59"/>
      <c r="Y10" s="59"/>
      <c r="Z10" s="59"/>
      <c r="AA10" s="59"/>
      <c r="AB10" s="59"/>
      <c r="AC10" s="59"/>
      <c r="AD10" s="59"/>
      <c r="AE10" s="59"/>
      <c r="AF10" s="59"/>
      <c r="AG10" s="59"/>
      <c r="AH10" s="59"/>
      <c r="AI10" s="59"/>
      <c r="AJ10" s="59"/>
      <c r="AK10" s="59"/>
      <c r="AL10" s="59"/>
    </row>
    <row r="11" spans="1:38" ht="28.5" customHeight="1" x14ac:dyDescent="0.2">
      <c r="A11" s="254"/>
      <c r="B11" s="255"/>
      <c r="C11" s="63">
        <v>8</v>
      </c>
      <c r="D11" s="66" t="s">
        <v>168</v>
      </c>
      <c r="E11" s="47" t="s">
        <v>100</v>
      </c>
      <c r="F11" s="49" t="s">
        <v>27</v>
      </c>
      <c r="G11" s="49" t="s">
        <v>110</v>
      </c>
      <c r="H11" s="48" t="s">
        <v>111</v>
      </c>
      <c r="I11" s="64" t="s">
        <v>9</v>
      </c>
      <c r="J11" s="51">
        <v>260</v>
      </c>
      <c r="K11" s="52">
        <v>0</v>
      </c>
      <c r="L11" s="53">
        <f t="shared" si="0"/>
        <v>0</v>
      </c>
      <c r="M11" s="53">
        <f t="shared" si="1"/>
        <v>0</v>
      </c>
      <c r="N11" s="54">
        <f t="shared" si="2"/>
        <v>0</v>
      </c>
      <c r="O11" s="55">
        <f t="shared" si="3"/>
        <v>0</v>
      </c>
      <c r="P11" s="56"/>
      <c r="Q11" s="56"/>
      <c r="R11" s="56"/>
      <c r="S11" s="57">
        <f t="shared" si="4"/>
        <v>0</v>
      </c>
      <c r="T11" s="58" t="str">
        <f t="shared" si="5"/>
        <v>OK</v>
      </c>
      <c r="U11" s="59"/>
      <c r="V11" s="59"/>
      <c r="W11" s="59"/>
      <c r="X11" s="59"/>
      <c r="Y11" s="59"/>
      <c r="Z11" s="59"/>
      <c r="AA11" s="59"/>
      <c r="AB11" s="59"/>
      <c r="AC11" s="59"/>
      <c r="AD11" s="59"/>
      <c r="AE11" s="59"/>
      <c r="AF11" s="59"/>
      <c r="AG11" s="59"/>
      <c r="AH11" s="59"/>
      <c r="AI11" s="59"/>
      <c r="AJ11" s="59"/>
      <c r="AK11" s="59"/>
      <c r="AL11" s="59"/>
    </row>
    <row r="12" spans="1:38" ht="28.5" customHeight="1" x14ac:dyDescent="0.2">
      <c r="A12" s="254"/>
      <c r="B12" s="255"/>
      <c r="C12" s="63">
        <v>9</v>
      </c>
      <c r="D12" s="66" t="s">
        <v>169</v>
      </c>
      <c r="E12" s="47" t="s">
        <v>100</v>
      </c>
      <c r="F12" s="49" t="s">
        <v>27</v>
      </c>
      <c r="G12" s="49" t="s">
        <v>110</v>
      </c>
      <c r="H12" s="48" t="s">
        <v>111</v>
      </c>
      <c r="I12" s="64" t="s">
        <v>9</v>
      </c>
      <c r="J12" s="51">
        <v>250</v>
      </c>
      <c r="K12" s="52">
        <v>0</v>
      </c>
      <c r="L12" s="53">
        <f t="shared" si="0"/>
        <v>0</v>
      </c>
      <c r="M12" s="53">
        <f t="shared" si="1"/>
        <v>0</v>
      </c>
      <c r="N12" s="54">
        <f t="shared" si="2"/>
        <v>0</v>
      </c>
      <c r="O12" s="55">
        <f t="shared" si="3"/>
        <v>0</v>
      </c>
      <c r="P12" s="56"/>
      <c r="Q12" s="56"/>
      <c r="R12" s="56"/>
      <c r="S12" s="57">
        <f t="shared" si="4"/>
        <v>0</v>
      </c>
      <c r="T12" s="58" t="str">
        <f t="shared" si="5"/>
        <v>OK</v>
      </c>
      <c r="U12" s="59"/>
      <c r="V12" s="59"/>
      <c r="W12" s="59"/>
      <c r="X12" s="59"/>
      <c r="Y12" s="59"/>
      <c r="Z12" s="59"/>
      <c r="AA12" s="59"/>
      <c r="AB12" s="59"/>
      <c r="AC12" s="59"/>
      <c r="AD12" s="59"/>
      <c r="AE12" s="59"/>
      <c r="AF12" s="59"/>
      <c r="AG12" s="59"/>
      <c r="AH12" s="59"/>
      <c r="AI12" s="59"/>
      <c r="AJ12" s="59"/>
      <c r="AK12" s="59"/>
      <c r="AL12" s="59"/>
    </row>
    <row r="13" spans="1:38" ht="28.5" customHeight="1" x14ac:dyDescent="0.2">
      <c r="A13" s="254"/>
      <c r="B13" s="255"/>
      <c r="C13" s="63">
        <v>10</v>
      </c>
      <c r="D13" s="60" t="s">
        <v>19</v>
      </c>
      <c r="E13" s="47" t="s">
        <v>101</v>
      </c>
      <c r="F13" s="67" t="s">
        <v>28</v>
      </c>
      <c r="G13" s="49" t="s">
        <v>112</v>
      </c>
      <c r="H13" s="49" t="s">
        <v>8</v>
      </c>
      <c r="I13" s="49" t="s">
        <v>10</v>
      </c>
      <c r="J13" s="51">
        <v>8</v>
      </c>
      <c r="K13" s="52">
        <v>0</v>
      </c>
      <c r="L13" s="53">
        <f t="shared" si="0"/>
        <v>0</v>
      </c>
      <c r="M13" s="53">
        <f t="shared" si="1"/>
        <v>0</v>
      </c>
      <c r="N13" s="54">
        <f t="shared" si="2"/>
        <v>0</v>
      </c>
      <c r="O13" s="55">
        <f t="shared" si="3"/>
        <v>0</v>
      </c>
      <c r="P13" s="56"/>
      <c r="Q13" s="56"/>
      <c r="R13" s="56"/>
      <c r="S13" s="57">
        <f t="shared" si="4"/>
        <v>0</v>
      </c>
      <c r="T13" s="58" t="str">
        <f t="shared" si="5"/>
        <v>OK</v>
      </c>
      <c r="U13" s="59"/>
      <c r="V13" s="59"/>
      <c r="W13" s="59"/>
      <c r="X13" s="59"/>
      <c r="Y13" s="59"/>
      <c r="Z13" s="59"/>
      <c r="AA13" s="59"/>
      <c r="AB13" s="59"/>
      <c r="AC13" s="59"/>
      <c r="AD13" s="59"/>
      <c r="AE13" s="59"/>
      <c r="AF13" s="59"/>
      <c r="AG13" s="59"/>
      <c r="AH13" s="59"/>
      <c r="AI13" s="59"/>
      <c r="AJ13" s="59"/>
      <c r="AK13" s="59"/>
      <c r="AL13" s="59"/>
    </row>
    <row r="14" spans="1:38" ht="28.5" customHeight="1" x14ac:dyDescent="0.2">
      <c r="A14" s="254"/>
      <c r="B14" s="255"/>
      <c r="C14" s="63">
        <v>11</v>
      </c>
      <c r="D14" s="60" t="s">
        <v>20</v>
      </c>
      <c r="E14" s="47" t="s">
        <v>101</v>
      </c>
      <c r="F14" s="67" t="s">
        <v>28</v>
      </c>
      <c r="G14" s="49" t="s">
        <v>113</v>
      </c>
      <c r="H14" s="49" t="s">
        <v>8</v>
      </c>
      <c r="I14" s="49" t="s">
        <v>10</v>
      </c>
      <c r="J14" s="51">
        <v>7</v>
      </c>
      <c r="K14" s="52">
        <v>0</v>
      </c>
      <c r="L14" s="53">
        <f t="shared" si="0"/>
        <v>0</v>
      </c>
      <c r="M14" s="53">
        <f t="shared" si="1"/>
        <v>0</v>
      </c>
      <c r="N14" s="54">
        <f t="shared" si="2"/>
        <v>0</v>
      </c>
      <c r="O14" s="55">
        <f t="shared" si="3"/>
        <v>0</v>
      </c>
      <c r="P14" s="56"/>
      <c r="Q14" s="56"/>
      <c r="R14" s="56"/>
      <c r="S14" s="57">
        <f t="shared" si="4"/>
        <v>0</v>
      </c>
      <c r="T14" s="58" t="str">
        <f t="shared" si="5"/>
        <v>OK</v>
      </c>
      <c r="U14" s="59"/>
      <c r="V14" s="59"/>
      <c r="W14" s="59"/>
      <c r="X14" s="59"/>
      <c r="Y14" s="59"/>
      <c r="Z14" s="59"/>
      <c r="AA14" s="59"/>
      <c r="AB14" s="59"/>
      <c r="AC14" s="59"/>
      <c r="AD14" s="59"/>
      <c r="AE14" s="59"/>
      <c r="AF14" s="59"/>
      <c r="AG14" s="59"/>
      <c r="AH14" s="59"/>
      <c r="AI14" s="59"/>
      <c r="AJ14" s="59"/>
      <c r="AK14" s="59"/>
      <c r="AL14" s="59"/>
    </row>
    <row r="15" spans="1:38" ht="28.5" customHeight="1" x14ac:dyDescent="0.2">
      <c r="A15" s="68">
        <v>3</v>
      </c>
      <c r="B15" s="69" t="s">
        <v>213</v>
      </c>
      <c r="C15" s="45">
        <v>12</v>
      </c>
      <c r="D15" s="60" t="s">
        <v>170</v>
      </c>
      <c r="E15" s="47" t="s">
        <v>101</v>
      </c>
      <c r="F15" s="67" t="s">
        <v>114</v>
      </c>
      <c r="G15" s="49" t="s">
        <v>115</v>
      </c>
      <c r="H15" s="49" t="s">
        <v>116</v>
      </c>
      <c r="I15" s="49" t="s">
        <v>152</v>
      </c>
      <c r="J15" s="51">
        <v>48.78</v>
      </c>
      <c r="K15" s="52">
        <v>0</v>
      </c>
      <c r="L15" s="53">
        <f t="shared" si="0"/>
        <v>0</v>
      </c>
      <c r="M15" s="53">
        <f t="shared" si="1"/>
        <v>0</v>
      </c>
      <c r="N15" s="54">
        <f t="shared" si="2"/>
        <v>0</v>
      </c>
      <c r="O15" s="55">
        <f t="shared" si="3"/>
        <v>0</v>
      </c>
      <c r="P15" s="56"/>
      <c r="Q15" s="56"/>
      <c r="R15" s="56"/>
      <c r="S15" s="57">
        <f t="shared" si="4"/>
        <v>0</v>
      </c>
      <c r="T15" s="58" t="str">
        <f t="shared" si="5"/>
        <v>OK</v>
      </c>
      <c r="U15" s="59"/>
      <c r="V15" s="59"/>
      <c r="W15" s="59"/>
      <c r="X15" s="59"/>
      <c r="Y15" s="59"/>
      <c r="Z15" s="59"/>
      <c r="AA15" s="59"/>
      <c r="AB15" s="59"/>
      <c r="AC15" s="59"/>
      <c r="AD15" s="59"/>
      <c r="AE15" s="59"/>
      <c r="AF15" s="59"/>
      <c r="AG15" s="59"/>
      <c r="AH15" s="59"/>
      <c r="AI15" s="59"/>
      <c r="AJ15" s="59"/>
      <c r="AK15" s="59"/>
      <c r="AL15" s="59"/>
    </row>
    <row r="16" spans="1:38" ht="28.5" customHeight="1" x14ac:dyDescent="0.2">
      <c r="A16" s="254">
        <v>4</v>
      </c>
      <c r="B16" s="255" t="s">
        <v>214</v>
      </c>
      <c r="C16" s="63">
        <v>13</v>
      </c>
      <c r="D16" s="60" t="s">
        <v>33</v>
      </c>
      <c r="E16" s="47" t="s">
        <v>101</v>
      </c>
      <c r="F16" s="67" t="s">
        <v>30</v>
      </c>
      <c r="G16" s="70" t="s">
        <v>34</v>
      </c>
      <c r="H16" s="49" t="s">
        <v>8</v>
      </c>
      <c r="I16" s="49" t="s">
        <v>9</v>
      </c>
      <c r="J16" s="51">
        <v>102.5</v>
      </c>
      <c r="K16" s="52">
        <v>0</v>
      </c>
      <c r="L16" s="53">
        <f t="shared" si="0"/>
        <v>0</v>
      </c>
      <c r="M16" s="53">
        <f t="shared" si="1"/>
        <v>0</v>
      </c>
      <c r="N16" s="54">
        <f t="shared" si="2"/>
        <v>0</v>
      </c>
      <c r="O16" s="55">
        <f t="shared" si="3"/>
        <v>0</v>
      </c>
      <c r="P16" s="56"/>
      <c r="Q16" s="56"/>
      <c r="R16" s="56"/>
      <c r="S16" s="57">
        <f t="shared" si="4"/>
        <v>0</v>
      </c>
      <c r="T16" s="58" t="str">
        <f t="shared" si="5"/>
        <v>OK</v>
      </c>
      <c r="U16" s="59"/>
      <c r="V16" s="59"/>
      <c r="W16" s="62"/>
      <c r="X16" s="59"/>
      <c r="Y16" s="59"/>
      <c r="Z16" s="62"/>
      <c r="AA16" s="62"/>
      <c r="AB16" s="59"/>
      <c r="AC16" s="59"/>
      <c r="AD16" s="59"/>
      <c r="AE16" s="59"/>
      <c r="AF16" s="59"/>
      <c r="AG16" s="59"/>
      <c r="AH16" s="59"/>
      <c r="AI16" s="59"/>
      <c r="AJ16" s="59"/>
      <c r="AK16" s="59"/>
      <c r="AL16" s="59"/>
    </row>
    <row r="17" spans="1:38" ht="28.5" customHeight="1" x14ac:dyDescent="0.2">
      <c r="A17" s="254"/>
      <c r="B17" s="255"/>
      <c r="C17" s="63">
        <v>14</v>
      </c>
      <c r="D17" s="60" t="s">
        <v>37</v>
      </c>
      <c r="E17" s="47" t="s">
        <v>101</v>
      </c>
      <c r="F17" s="67" t="s">
        <v>30</v>
      </c>
      <c r="G17" s="61" t="s">
        <v>38</v>
      </c>
      <c r="H17" s="49" t="s">
        <v>8</v>
      </c>
      <c r="I17" s="49" t="s">
        <v>9</v>
      </c>
      <c r="J17" s="51">
        <v>102.5</v>
      </c>
      <c r="K17" s="52">
        <v>0</v>
      </c>
      <c r="L17" s="53">
        <f t="shared" si="0"/>
        <v>0</v>
      </c>
      <c r="M17" s="53">
        <f t="shared" si="1"/>
        <v>0</v>
      </c>
      <c r="N17" s="54">
        <f t="shared" si="2"/>
        <v>0</v>
      </c>
      <c r="O17" s="55">
        <f t="shared" si="3"/>
        <v>0</v>
      </c>
      <c r="P17" s="56"/>
      <c r="Q17" s="56"/>
      <c r="R17" s="56"/>
      <c r="S17" s="57">
        <f t="shared" si="4"/>
        <v>0</v>
      </c>
      <c r="T17" s="58" t="str">
        <f t="shared" si="5"/>
        <v>OK</v>
      </c>
      <c r="U17" s="59"/>
      <c r="V17" s="59"/>
      <c r="W17" s="59"/>
      <c r="X17" s="59"/>
      <c r="Y17" s="59"/>
      <c r="Z17" s="59"/>
      <c r="AA17" s="59"/>
      <c r="AB17" s="59"/>
      <c r="AC17" s="59"/>
      <c r="AD17" s="59"/>
      <c r="AE17" s="59"/>
      <c r="AF17" s="59"/>
      <c r="AG17" s="59"/>
      <c r="AH17" s="59"/>
      <c r="AI17" s="59"/>
      <c r="AJ17" s="59"/>
      <c r="AK17" s="59"/>
      <c r="AL17" s="59"/>
    </row>
    <row r="18" spans="1:38" ht="28.5" customHeight="1" x14ac:dyDescent="0.2">
      <c r="A18" s="254">
        <v>5</v>
      </c>
      <c r="B18" s="255" t="s">
        <v>215</v>
      </c>
      <c r="C18" s="45">
        <v>15</v>
      </c>
      <c r="D18" s="60" t="s">
        <v>171</v>
      </c>
      <c r="E18" s="47" t="s">
        <v>102</v>
      </c>
      <c r="F18" s="67" t="s">
        <v>30</v>
      </c>
      <c r="G18" s="49" t="s">
        <v>117</v>
      </c>
      <c r="H18" s="49" t="s">
        <v>8</v>
      </c>
      <c r="I18" s="49" t="s">
        <v>9</v>
      </c>
      <c r="J18" s="51">
        <v>105</v>
      </c>
      <c r="K18" s="52">
        <v>0</v>
      </c>
      <c r="L18" s="53">
        <f t="shared" si="0"/>
        <v>0</v>
      </c>
      <c r="M18" s="53">
        <f t="shared" si="1"/>
        <v>0</v>
      </c>
      <c r="N18" s="54">
        <f t="shared" si="2"/>
        <v>0</v>
      </c>
      <c r="O18" s="55">
        <f t="shared" si="3"/>
        <v>0</v>
      </c>
      <c r="P18" s="56"/>
      <c r="Q18" s="56"/>
      <c r="R18" s="56"/>
      <c r="S18" s="57">
        <f t="shared" si="4"/>
        <v>0</v>
      </c>
      <c r="T18" s="58" t="str">
        <f t="shared" si="5"/>
        <v>OK</v>
      </c>
      <c r="U18" s="59"/>
      <c r="V18" s="59"/>
      <c r="W18" s="59"/>
      <c r="X18" s="59"/>
      <c r="Y18" s="59"/>
      <c r="Z18" s="59"/>
      <c r="AA18" s="59"/>
      <c r="AB18" s="59"/>
      <c r="AC18" s="59"/>
      <c r="AD18" s="59"/>
      <c r="AE18" s="59"/>
      <c r="AF18" s="59"/>
      <c r="AG18" s="59"/>
      <c r="AH18" s="59"/>
      <c r="AI18" s="59"/>
      <c r="AJ18" s="59"/>
      <c r="AK18" s="59"/>
      <c r="AL18" s="59"/>
    </row>
    <row r="19" spans="1:38" ht="28.5" customHeight="1" x14ac:dyDescent="0.2">
      <c r="A19" s="254"/>
      <c r="B19" s="255"/>
      <c r="C19" s="45">
        <v>16</v>
      </c>
      <c r="D19" s="60" t="s">
        <v>172</v>
      </c>
      <c r="E19" s="47" t="s">
        <v>102</v>
      </c>
      <c r="F19" s="67" t="s">
        <v>30</v>
      </c>
      <c r="G19" s="49" t="s">
        <v>118</v>
      </c>
      <c r="H19" s="49" t="s">
        <v>8</v>
      </c>
      <c r="I19" s="49" t="s">
        <v>9</v>
      </c>
      <c r="J19" s="51">
        <v>80</v>
      </c>
      <c r="K19" s="52">
        <v>0</v>
      </c>
      <c r="L19" s="53">
        <f t="shared" si="0"/>
        <v>0</v>
      </c>
      <c r="M19" s="53">
        <f t="shared" si="1"/>
        <v>0</v>
      </c>
      <c r="N19" s="54">
        <f t="shared" si="2"/>
        <v>0</v>
      </c>
      <c r="O19" s="55">
        <f t="shared" si="3"/>
        <v>0</v>
      </c>
      <c r="P19" s="56"/>
      <c r="Q19" s="56"/>
      <c r="R19" s="56"/>
      <c r="S19" s="57">
        <f t="shared" si="4"/>
        <v>0</v>
      </c>
      <c r="T19" s="58" t="str">
        <f t="shared" si="5"/>
        <v>OK</v>
      </c>
      <c r="U19" s="59"/>
      <c r="V19" s="59"/>
      <c r="W19" s="59"/>
      <c r="X19" s="59"/>
      <c r="Y19" s="59"/>
      <c r="Z19" s="59"/>
      <c r="AA19" s="59"/>
      <c r="AB19" s="59"/>
      <c r="AC19" s="59"/>
      <c r="AD19" s="59"/>
      <c r="AE19" s="59"/>
      <c r="AF19" s="59"/>
      <c r="AG19" s="59"/>
      <c r="AH19" s="59"/>
      <c r="AI19" s="59"/>
      <c r="AJ19" s="59"/>
      <c r="AK19" s="59"/>
      <c r="AL19" s="59"/>
    </row>
    <row r="20" spans="1:38" ht="28.5" customHeight="1" x14ac:dyDescent="0.2">
      <c r="A20" s="254"/>
      <c r="B20" s="255"/>
      <c r="C20" s="45">
        <v>17</v>
      </c>
      <c r="D20" s="60" t="s">
        <v>173</v>
      </c>
      <c r="E20" s="47" t="s">
        <v>102</v>
      </c>
      <c r="F20" s="67" t="s">
        <v>30</v>
      </c>
      <c r="G20" s="49" t="s">
        <v>118</v>
      </c>
      <c r="H20" s="49" t="s">
        <v>8</v>
      </c>
      <c r="I20" s="49" t="s">
        <v>9</v>
      </c>
      <c r="J20" s="51">
        <v>185</v>
      </c>
      <c r="K20" s="52">
        <v>0</v>
      </c>
      <c r="L20" s="53">
        <f t="shared" si="0"/>
        <v>0</v>
      </c>
      <c r="M20" s="53">
        <f t="shared" si="1"/>
        <v>0</v>
      </c>
      <c r="N20" s="54">
        <f t="shared" si="2"/>
        <v>0</v>
      </c>
      <c r="O20" s="55">
        <f t="shared" si="3"/>
        <v>0</v>
      </c>
      <c r="P20" s="56"/>
      <c r="Q20" s="56"/>
      <c r="R20" s="56"/>
      <c r="S20" s="57">
        <f t="shared" si="4"/>
        <v>0</v>
      </c>
      <c r="T20" s="58" t="str">
        <f t="shared" si="5"/>
        <v>OK</v>
      </c>
      <c r="U20" s="59"/>
      <c r="V20" s="59"/>
      <c r="W20" s="59"/>
      <c r="X20" s="59"/>
      <c r="Y20" s="59"/>
      <c r="Z20" s="59"/>
      <c r="AA20" s="59"/>
      <c r="AB20" s="59"/>
      <c r="AC20" s="59"/>
      <c r="AD20" s="59"/>
      <c r="AE20" s="59"/>
      <c r="AF20" s="59"/>
      <c r="AG20" s="59"/>
      <c r="AH20" s="59"/>
      <c r="AI20" s="59"/>
      <c r="AJ20" s="59"/>
      <c r="AK20" s="59"/>
      <c r="AL20" s="59"/>
    </row>
    <row r="21" spans="1:38" ht="28.5" customHeight="1" x14ac:dyDescent="0.2">
      <c r="A21" s="254"/>
      <c r="B21" s="255"/>
      <c r="C21" s="45">
        <v>18</v>
      </c>
      <c r="D21" s="60" t="s">
        <v>174</v>
      </c>
      <c r="E21" s="47" t="s">
        <v>102</v>
      </c>
      <c r="F21" s="67" t="s">
        <v>30</v>
      </c>
      <c r="G21" s="49" t="s">
        <v>118</v>
      </c>
      <c r="H21" s="49" t="s">
        <v>8</v>
      </c>
      <c r="I21" s="49" t="s">
        <v>9</v>
      </c>
      <c r="J21" s="51">
        <v>185</v>
      </c>
      <c r="K21" s="52">
        <v>0</v>
      </c>
      <c r="L21" s="53">
        <f t="shared" si="0"/>
        <v>0</v>
      </c>
      <c r="M21" s="53">
        <f t="shared" si="1"/>
        <v>0</v>
      </c>
      <c r="N21" s="54">
        <f t="shared" si="2"/>
        <v>0</v>
      </c>
      <c r="O21" s="55">
        <f t="shared" si="3"/>
        <v>0</v>
      </c>
      <c r="P21" s="56"/>
      <c r="Q21" s="56"/>
      <c r="R21" s="56"/>
      <c r="S21" s="57">
        <f t="shared" si="4"/>
        <v>0</v>
      </c>
      <c r="T21" s="58" t="str">
        <f t="shared" si="5"/>
        <v>OK</v>
      </c>
      <c r="U21" s="59"/>
      <c r="V21" s="59"/>
      <c r="W21" s="59"/>
      <c r="X21" s="59"/>
      <c r="Y21" s="59"/>
      <c r="Z21" s="59"/>
      <c r="AA21" s="59"/>
      <c r="AB21" s="59"/>
      <c r="AC21" s="59"/>
      <c r="AD21" s="59"/>
      <c r="AE21" s="59"/>
      <c r="AF21" s="59"/>
      <c r="AG21" s="59"/>
      <c r="AH21" s="59"/>
      <c r="AI21" s="59"/>
      <c r="AJ21" s="59"/>
      <c r="AK21" s="59"/>
      <c r="AL21" s="59"/>
    </row>
    <row r="22" spans="1:38" ht="28.5" customHeight="1" x14ac:dyDescent="0.2">
      <c r="A22" s="254">
        <v>6</v>
      </c>
      <c r="B22" s="255" t="s">
        <v>216</v>
      </c>
      <c r="C22" s="63">
        <v>19</v>
      </c>
      <c r="D22" s="60" t="s">
        <v>31</v>
      </c>
      <c r="E22" s="47" t="s">
        <v>101</v>
      </c>
      <c r="F22" s="67" t="s">
        <v>30</v>
      </c>
      <c r="G22" s="70" t="s">
        <v>36</v>
      </c>
      <c r="H22" s="49" t="s">
        <v>8</v>
      </c>
      <c r="I22" s="49" t="s">
        <v>9</v>
      </c>
      <c r="J22" s="51">
        <v>64.650000000000006</v>
      </c>
      <c r="K22" s="52">
        <v>0</v>
      </c>
      <c r="L22" s="53">
        <f t="shared" si="0"/>
        <v>0</v>
      </c>
      <c r="M22" s="53">
        <f t="shared" si="1"/>
        <v>0</v>
      </c>
      <c r="N22" s="54">
        <f t="shared" si="2"/>
        <v>0</v>
      </c>
      <c r="O22" s="55">
        <f t="shared" si="3"/>
        <v>0</v>
      </c>
      <c r="P22" s="56"/>
      <c r="Q22" s="56"/>
      <c r="R22" s="56"/>
      <c r="S22" s="57">
        <f t="shared" si="4"/>
        <v>0</v>
      </c>
      <c r="T22" s="58" t="str">
        <f t="shared" si="5"/>
        <v>OK</v>
      </c>
      <c r="U22" s="59"/>
      <c r="V22" s="59"/>
      <c r="W22" s="59"/>
      <c r="X22" s="59"/>
      <c r="Y22" s="59"/>
      <c r="Z22" s="59"/>
      <c r="AA22" s="59"/>
      <c r="AB22" s="59"/>
      <c r="AC22" s="59"/>
      <c r="AD22" s="59"/>
      <c r="AE22" s="59"/>
      <c r="AF22" s="59"/>
      <c r="AG22" s="59"/>
      <c r="AH22" s="59"/>
      <c r="AI22" s="59"/>
      <c r="AJ22" s="59"/>
      <c r="AK22" s="59"/>
      <c r="AL22" s="59"/>
    </row>
    <row r="23" spans="1:38" ht="28.5" customHeight="1" x14ac:dyDescent="0.2">
      <c r="A23" s="254"/>
      <c r="B23" s="255"/>
      <c r="C23" s="63">
        <v>20</v>
      </c>
      <c r="D23" s="60" t="s">
        <v>35</v>
      </c>
      <c r="E23" s="47" t="s">
        <v>101</v>
      </c>
      <c r="F23" s="67" t="s">
        <v>30</v>
      </c>
      <c r="G23" s="70" t="s">
        <v>32</v>
      </c>
      <c r="H23" s="49" t="s">
        <v>8</v>
      </c>
      <c r="I23" s="49" t="s">
        <v>9</v>
      </c>
      <c r="J23" s="51">
        <v>64.650000000000006</v>
      </c>
      <c r="K23" s="52">
        <v>3</v>
      </c>
      <c r="L23" s="53">
        <f t="shared" si="0"/>
        <v>3</v>
      </c>
      <c r="M23" s="53">
        <f t="shared" si="1"/>
        <v>3</v>
      </c>
      <c r="N23" s="54">
        <f t="shared" si="2"/>
        <v>0</v>
      </c>
      <c r="O23" s="55">
        <f t="shared" si="3"/>
        <v>0</v>
      </c>
      <c r="P23" s="56"/>
      <c r="Q23" s="56"/>
      <c r="R23" s="56"/>
      <c r="S23" s="57">
        <f t="shared" si="4"/>
        <v>0</v>
      </c>
      <c r="T23" s="58" t="str">
        <f t="shared" si="5"/>
        <v>OK</v>
      </c>
      <c r="U23" s="59">
        <v>3</v>
      </c>
      <c r="V23" s="59"/>
      <c r="W23" s="59"/>
      <c r="X23" s="59"/>
      <c r="Y23" s="59"/>
      <c r="Z23" s="59"/>
      <c r="AA23" s="59"/>
      <c r="AB23" s="59"/>
      <c r="AC23" s="59"/>
      <c r="AD23" s="59"/>
      <c r="AE23" s="59"/>
      <c r="AF23" s="59"/>
      <c r="AG23" s="59"/>
      <c r="AH23" s="59"/>
      <c r="AI23" s="59"/>
      <c r="AJ23" s="59"/>
      <c r="AK23" s="59"/>
      <c r="AL23" s="59"/>
    </row>
    <row r="24" spans="1:38" ht="28.5" customHeight="1" x14ac:dyDescent="0.2">
      <c r="A24" s="254"/>
      <c r="B24" s="255"/>
      <c r="C24" s="63">
        <v>21</v>
      </c>
      <c r="D24" s="60" t="s">
        <v>73</v>
      </c>
      <c r="E24" s="47" t="s">
        <v>101</v>
      </c>
      <c r="F24" s="67" t="s">
        <v>30</v>
      </c>
      <c r="G24" s="70" t="s">
        <v>32</v>
      </c>
      <c r="H24" s="49" t="s">
        <v>8</v>
      </c>
      <c r="I24" s="49" t="s">
        <v>9</v>
      </c>
      <c r="J24" s="51">
        <v>64.650000000000006</v>
      </c>
      <c r="K24" s="52">
        <v>0</v>
      </c>
      <c r="L24" s="53">
        <f t="shared" si="0"/>
        <v>0</v>
      </c>
      <c r="M24" s="53">
        <f t="shared" si="1"/>
        <v>0</v>
      </c>
      <c r="N24" s="54">
        <f t="shared" si="2"/>
        <v>0</v>
      </c>
      <c r="O24" s="55">
        <f t="shared" si="3"/>
        <v>0</v>
      </c>
      <c r="P24" s="56"/>
      <c r="Q24" s="56"/>
      <c r="R24" s="56"/>
      <c r="S24" s="57">
        <f t="shared" si="4"/>
        <v>0</v>
      </c>
      <c r="T24" s="58" t="str">
        <f t="shared" si="5"/>
        <v>OK</v>
      </c>
      <c r="U24" s="59"/>
      <c r="V24" s="59"/>
      <c r="W24" s="59"/>
      <c r="X24" s="59"/>
      <c r="Y24" s="59"/>
      <c r="Z24" s="59"/>
      <c r="AA24" s="59"/>
      <c r="AB24" s="59"/>
      <c r="AC24" s="59"/>
      <c r="AD24" s="59"/>
      <c r="AE24" s="59"/>
      <c r="AF24" s="59"/>
      <c r="AG24" s="59"/>
      <c r="AH24" s="59"/>
      <c r="AI24" s="59"/>
      <c r="AJ24" s="59"/>
      <c r="AK24" s="59"/>
      <c r="AL24" s="59"/>
    </row>
    <row r="25" spans="1:38" ht="28.5" customHeight="1" x14ac:dyDescent="0.2">
      <c r="A25" s="68">
        <v>7</v>
      </c>
      <c r="B25" s="69" t="s">
        <v>217</v>
      </c>
      <c r="C25" s="45">
        <v>22</v>
      </c>
      <c r="D25" s="60" t="s">
        <v>40</v>
      </c>
      <c r="E25" s="47" t="s">
        <v>101</v>
      </c>
      <c r="F25" s="70" t="s">
        <v>119</v>
      </c>
      <c r="G25" s="61" t="s">
        <v>120</v>
      </c>
      <c r="H25" s="49" t="s">
        <v>111</v>
      </c>
      <c r="I25" s="49" t="s">
        <v>153</v>
      </c>
      <c r="J25" s="51">
        <v>526.30999999999995</v>
      </c>
      <c r="K25" s="52">
        <v>0</v>
      </c>
      <c r="L25" s="53">
        <f t="shared" si="0"/>
        <v>0</v>
      </c>
      <c r="M25" s="53">
        <f t="shared" si="1"/>
        <v>0</v>
      </c>
      <c r="N25" s="54">
        <f t="shared" si="2"/>
        <v>0</v>
      </c>
      <c r="O25" s="55">
        <f t="shared" si="3"/>
        <v>0</v>
      </c>
      <c r="P25" s="56"/>
      <c r="Q25" s="56"/>
      <c r="R25" s="56"/>
      <c r="S25" s="57">
        <f t="shared" si="4"/>
        <v>0</v>
      </c>
      <c r="T25" s="58" t="str">
        <f t="shared" si="5"/>
        <v>OK</v>
      </c>
      <c r="U25" s="59"/>
      <c r="V25" s="59"/>
      <c r="W25" s="59"/>
      <c r="X25" s="59"/>
      <c r="Y25" s="59"/>
      <c r="Z25" s="59"/>
      <c r="AA25" s="59"/>
      <c r="AB25" s="59"/>
      <c r="AC25" s="59"/>
      <c r="AD25" s="59"/>
      <c r="AE25" s="59"/>
      <c r="AF25" s="59"/>
      <c r="AG25" s="59"/>
      <c r="AH25" s="59"/>
      <c r="AI25" s="59"/>
      <c r="AJ25" s="59"/>
      <c r="AK25" s="59"/>
      <c r="AL25" s="59"/>
    </row>
    <row r="26" spans="1:38" ht="28.5" customHeight="1" x14ac:dyDescent="0.2">
      <c r="A26" s="254">
        <v>8</v>
      </c>
      <c r="B26" s="255" t="s">
        <v>218</v>
      </c>
      <c r="C26" s="45">
        <v>23</v>
      </c>
      <c r="D26" s="60" t="s">
        <v>74</v>
      </c>
      <c r="E26" s="47" t="s">
        <v>103</v>
      </c>
      <c r="F26" s="70" t="s">
        <v>121</v>
      </c>
      <c r="G26" s="70">
        <v>33367002</v>
      </c>
      <c r="H26" s="49" t="s">
        <v>8</v>
      </c>
      <c r="I26" s="49">
        <v>3336733</v>
      </c>
      <c r="J26" s="51">
        <v>166.67</v>
      </c>
      <c r="K26" s="52">
        <v>0</v>
      </c>
      <c r="L26" s="53">
        <f t="shared" si="0"/>
        <v>0</v>
      </c>
      <c r="M26" s="53">
        <f t="shared" si="1"/>
        <v>0</v>
      </c>
      <c r="N26" s="54">
        <f t="shared" si="2"/>
        <v>0</v>
      </c>
      <c r="O26" s="55">
        <f t="shared" si="3"/>
        <v>0</v>
      </c>
      <c r="P26" s="56"/>
      <c r="Q26" s="56"/>
      <c r="R26" s="56"/>
      <c r="S26" s="57">
        <f t="shared" si="4"/>
        <v>0</v>
      </c>
      <c r="T26" s="58" t="str">
        <f t="shared" si="5"/>
        <v>OK</v>
      </c>
      <c r="U26" s="59"/>
      <c r="V26" s="59"/>
      <c r="W26" s="59"/>
      <c r="X26" s="59"/>
      <c r="Y26" s="59"/>
      <c r="Z26" s="59"/>
      <c r="AA26" s="59"/>
      <c r="AB26" s="59"/>
      <c r="AC26" s="59"/>
      <c r="AD26" s="59"/>
      <c r="AE26" s="59"/>
      <c r="AF26" s="59"/>
      <c r="AG26" s="59"/>
      <c r="AH26" s="59"/>
      <c r="AI26" s="59"/>
      <c r="AJ26" s="59"/>
      <c r="AK26" s="59"/>
      <c r="AL26" s="59"/>
    </row>
    <row r="27" spans="1:38" ht="28.5" customHeight="1" x14ac:dyDescent="0.2">
      <c r="A27" s="254"/>
      <c r="B27" s="255"/>
      <c r="C27" s="45">
        <v>24</v>
      </c>
      <c r="D27" s="60" t="s">
        <v>75</v>
      </c>
      <c r="E27" s="47" t="s">
        <v>103</v>
      </c>
      <c r="F27" s="70" t="s">
        <v>121</v>
      </c>
      <c r="G27" s="49" t="s">
        <v>122</v>
      </c>
      <c r="H27" s="49" t="s">
        <v>8</v>
      </c>
      <c r="I27" s="49" t="s">
        <v>9</v>
      </c>
      <c r="J27" s="51">
        <v>19.829999999999998</v>
      </c>
      <c r="K27" s="52">
        <v>0</v>
      </c>
      <c r="L27" s="53">
        <f t="shared" si="0"/>
        <v>0</v>
      </c>
      <c r="M27" s="53">
        <f t="shared" si="1"/>
        <v>0</v>
      </c>
      <c r="N27" s="54">
        <f t="shared" si="2"/>
        <v>0</v>
      </c>
      <c r="O27" s="55">
        <f t="shared" si="3"/>
        <v>0</v>
      </c>
      <c r="P27" s="56"/>
      <c r="Q27" s="56"/>
      <c r="R27" s="56"/>
      <c r="S27" s="57">
        <f t="shared" si="4"/>
        <v>0</v>
      </c>
      <c r="T27" s="58" t="str">
        <f t="shared" si="5"/>
        <v>OK</v>
      </c>
      <c r="U27" s="59"/>
      <c r="V27" s="59"/>
      <c r="W27" s="59"/>
      <c r="X27" s="59"/>
      <c r="Y27" s="59"/>
      <c r="Z27" s="59"/>
      <c r="AA27" s="59"/>
      <c r="AB27" s="59"/>
      <c r="AC27" s="59"/>
      <c r="AD27" s="59"/>
      <c r="AE27" s="59"/>
      <c r="AF27" s="59"/>
      <c r="AG27" s="59"/>
      <c r="AH27" s="59"/>
      <c r="AI27" s="59"/>
      <c r="AJ27" s="59"/>
      <c r="AK27" s="59"/>
      <c r="AL27" s="59"/>
    </row>
    <row r="28" spans="1:38" ht="28.5" customHeight="1" x14ac:dyDescent="0.2">
      <c r="A28" s="68">
        <v>9</v>
      </c>
      <c r="B28" s="69" t="s">
        <v>213</v>
      </c>
      <c r="C28" s="45">
        <v>25</v>
      </c>
      <c r="D28" s="60" t="s">
        <v>76</v>
      </c>
      <c r="E28" s="47" t="s">
        <v>101</v>
      </c>
      <c r="F28" s="71" t="s">
        <v>123</v>
      </c>
      <c r="G28" s="70" t="s">
        <v>124</v>
      </c>
      <c r="H28" s="49" t="s">
        <v>125</v>
      </c>
      <c r="I28" s="49" t="s">
        <v>154</v>
      </c>
      <c r="J28" s="51">
        <v>1150</v>
      </c>
      <c r="K28" s="52">
        <v>0</v>
      </c>
      <c r="L28" s="53">
        <f t="shared" si="0"/>
        <v>0</v>
      </c>
      <c r="M28" s="53">
        <f t="shared" si="1"/>
        <v>0</v>
      </c>
      <c r="N28" s="54">
        <f t="shared" si="2"/>
        <v>0</v>
      </c>
      <c r="O28" s="55">
        <f t="shared" si="3"/>
        <v>0</v>
      </c>
      <c r="P28" s="56"/>
      <c r="Q28" s="56"/>
      <c r="R28" s="56"/>
      <c r="S28" s="57">
        <f t="shared" si="4"/>
        <v>0</v>
      </c>
      <c r="T28" s="58" t="str">
        <f t="shared" si="5"/>
        <v>OK</v>
      </c>
      <c r="U28" s="59"/>
      <c r="V28" s="59"/>
      <c r="W28" s="59"/>
      <c r="X28" s="59"/>
      <c r="Y28" s="59"/>
      <c r="Z28" s="59"/>
      <c r="AA28" s="59"/>
      <c r="AB28" s="59"/>
      <c r="AC28" s="59"/>
      <c r="AD28" s="59"/>
      <c r="AE28" s="59"/>
      <c r="AF28" s="59"/>
      <c r="AG28" s="59"/>
      <c r="AH28" s="59"/>
      <c r="AI28" s="59"/>
      <c r="AJ28" s="59"/>
      <c r="AK28" s="59"/>
      <c r="AL28" s="59"/>
    </row>
    <row r="29" spans="1:38" ht="28.5" customHeight="1" x14ac:dyDescent="0.2">
      <c r="A29" s="254">
        <v>10</v>
      </c>
      <c r="B29" s="255" t="s">
        <v>217</v>
      </c>
      <c r="C29" s="45">
        <v>26</v>
      </c>
      <c r="D29" s="60" t="s">
        <v>77</v>
      </c>
      <c r="E29" s="47" t="s">
        <v>101</v>
      </c>
      <c r="F29" s="71" t="s">
        <v>123</v>
      </c>
      <c r="G29" s="72" t="s">
        <v>126</v>
      </c>
      <c r="H29" s="49" t="s">
        <v>8</v>
      </c>
      <c r="I29" s="49" t="s">
        <v>9</v>
      </c>
      <c r="J29" s="51">
        <v>550</v>
      </c>
      <c r="K29" s="52">
        <v>0</v>
      </c>
      <c r="L29" s="53">
        <f t="shared" si="0"/>
        <v>0</v>
      </c>
      <c r="M29" s="53">
        <f t="shared" si="1"/>
        <v>0</v>
      </c>
      <c r="N29" s="54">
        <f t="shared" si="2"/>
        <v>0</v>
      </c>
      <c r="O29" s="55">
        <f t="shared" si="3"/>
        <v>0</v>
      </c>
      <c r="P29" s="56"/>
      <c r="Q29" s="56"/>
      <c r="R29" s="56"/>
      <c r="S29" s="57">
        <f t="shared" si="4"/>
        <v>0</v>
      </c>
      <c r="T29" s="58" t="str">
        <f t="shared" si="5"/>
        <v>OK</v>
      </c>
      <c r="U29" s="59"/>
      <c r="V29" s="59"/>
      <c r="W29" s="59"/>
      <c r="X29" s="59"/>
      <c r="Y29" s="59"/>
      <c r="Z29" s="59"/>
      <c r="AA29" s="59"/>
      <c r="AB29" s="59"/>
      <c r="AC29" s="59"/>
      <c r="AD29" s="59"/>
      <c r="AE29" s="59"/>
      <c r="AF29" s="59"/>
      <c r="AG29" s="59"/>
      <c r="AH29" s="59"/>
      <c r="AI29" s="59"/>
      <c r="AJ29" s="59"/>
      <c r="AK29" s="59"/>
      <c r="AL29" s="59"/>
    </row>
    <row r="30" spans="1:38" ht="28.5" customHeight="1" x14ac:dyDescent="0.2">
      <c r="A30" s="254"/>
      <c r="B30" s="255"/>
      <c r="C30" s="45">
        <v>27</v>
      </c>
      <c r="D30" s="60" t="s">
        <v>78</v>
      </c>
      <c r="E30" s="47" t="s">
        <v>101</v>
      </c>
      <c r="F30" s="70" t="s">
        <v>29</v>
      </c>
      <c r="G30" s="70" t="s">
        <v>127</v>
      </c>
      <c r="H30" s="49" t="s">
        <v>8</v>
      </c>
      <c r="I30" s="49" t="s">
        <v>9</v>
      </c>
      <c r="J30" s="51">
        <v>376.66</v>
      </c>
      <c r="K30" s="52">
        <v>0</v>
      </c>
      <c r="L30" s="53">
        <f t="shared" si="0"/>
        <v>0</v>
      </c>
      <c r="M30" s="53">
        <f t="shared" si="1"/>
        <v>0</v>
      </c>
      <c r="N30" s="54">
        <f t="shared" si="2"/>
        <v>0</v>
      </c>
      <c r="O30" s="55">
        <f t="shared" si="3"/>
        <v>0</v>
      </c>
      <c r="P30" s="56"/>
      <c r="Q30" s="56"/>
      <c r="R30" s="56"/>
      <c r="S30" s="57">
        <f t="shared" si="4"/>
        <v>0</v>
      </c>
      <c r="T30" s="58" t="str">
        <f t="shared" si="5"/>
        <v>OK</v>
      </c>
      <c r="U30" s="59"/>
      <c r="V30" s="59"/>
      <c r="W30" s="59"/>
      <c r="X30" s="59"/>
      <c r="Y30" s="59"/>
      <c r="Z30" s="59"/>
      <c r="AA30" s="59"/>
      <c r="AB30" s="59"/>
      <c r="AC30" s="59"/>
      <c r="AD30" s="59"/>
      <c r="AE30" s="59"/>
      <c r="AF30" s="59"/>
      <c r="AG30" s="59"/>
      <c r="AH30" s="59"/>
      <c r="AI30" s="59"/>
      <c r="AJ30" s="59"/>
      <c r="AK30" s="59"/>
      <c r="AL30" s="59"/>
    </row>
    <row r="31" spans="1:38" ht="28.5" customHeight="1" x14ac:dyDescent="0.2">
      <c r="A31" s="254"/>
      <c r="B31" s="255"/>
      <c r="C31" s="45">
        <v>28</v>
      </c>
      <c r="D31" s="60" t="s">
        <v>79</v>
      </c>
      <c r="E31" s="47" t="s">
        <v>101</v>
      </c>
      <c r="F31" s="70" t="s">
        <v>29</v>
      </c>
      <c r="G31" s="70" t="s">
        <v>127</v>
      </c>
      <c r="H31" s="49" t="s">
        <v>8</v>
      </c>
      <c r="I31" s="49" t="s">
        <v>9</v>
      </c>
      <c r="J31" s="51">
        <v>320</v>
      </c>
      <c r="K31" s="52">
        <v>0</v>
      </c>
      <c r="L31" s="53">
        <f t="shared" si="0"/>
        <v>0</v>
      </c>
      <c r="M31" s="53">
        <f t="shared" si="1"/>
        <v>0</v>
      </c>
      <c r="N31" s="54">
        <f t="shared" si="2"/>
        <v>0</v>
      </c>
      <c r="O31" s="55">
        <f t="shared" si="3"/>
        <v>0</v>
      </c>
      <c r="P31" s="56"/>
      <c r="Q31" s="56"/>
      <c r="R31" s="56"/>
      <c r="S31" s="57">
        <f t="shared" si="4"/>
        <v>0</v>
      </c>
      <c r="T31" s="58" t="str">
        <f t="shared" si="5"/>
        <v>OK</v>
      </c>
      <c r="U31" s="59"/>
      <c r="V31" s="59"/>
      <c r="W31" s="59"/>
      <c r="X31" s="59"/>
      <c r="Y31" s="59"/>
      <c r="Z31" s="59"/>
      <c r="AA31" s="59"/>
      <c r="AB31" s="59"/>
      <c r="AC31" s="59"/>
      <c r="AD31" s="59"/>
      <c r="AE31" s="59"/>
      <c r="AF31" s="59"/>
      <c r="AG31" s="59"/>
      <c r="AH31" s="59"/>
      <c r="AI31" s="59"/>
      <c r="AJ31" s="59"/>
      <c r="AK31" s="59"/>
      <c r="AL31" s="59"/>
    </row>
    <row r="32" spans="1:38" ht="28.5" customHeight="1" x14ac:dyDescent="0.2">
      <c r="A32" s="254">
        <v>11</v>
      </c>
      <c r="B32" s="255" t="s">
        <v>219</v>
      </c>
      <c r="C32" s="45">
        <v>29</v>
      </c>
      <c r="D32" s="60" t="s">
        <v>80</v>
      </c>
      <c r="E32" s="47" t="s">
        <v>104</v>
      </c>
      <c r="F32" s="70" t="s">
        <v>121</v>
      </c>
      <c r="G32" s="70" t="s">
        <v>128</v>
      </c>
      <c r="H32" s="49" t="s">
        <v>129</v>
      </c>
      <c r="I32" s="49" t="s">
        <v>9</v>
      </c>
      <c r="J32" s="51">
        <v>37.51</v>
      </c>
      <c r="K32" s="52">
        <v>0</v>
      </c>
      <c r="L32" s="53">
        <f t="shared" si="0"/>
        <v>0</v>
      </c>
      <c r="M32" s="53">
        <f t="shared" si="1"/>
        <v>0</v>
      </c>
      <c r="N32" s="54">
        <f t="shared" si="2"/>
        <v>0</v>
      </c>
      <c r="O32" s="55">
        <f t="shared" si="3"/>
        <v>0</v>
      </c>
      <c r="P32" s="56"/>
      <c r="Q32" s="56"/>
      <c r="R32" s="56"/>
      <c r="S32" s="57">
        <f t="shared" si="4"/>
        <v>0</v>
      </c>
      <c r="T32" s="58" t="str">
        <f t="shared" si="5"/>
        <v>OK</v>
      </c>
      <c r="U32" s="59"/>
      <c r="V32" s="59"/>
      <c r="W32" s="59"/>
      <c r="X32" s="59"/>
      <c r="Y32" s="59"/>
      <c r="Z32" s="59"/>
      <c r="AA32" s="59"/>
      <c r="AB32" s="59"/>
      <c r="AC32" s="59"/>
      <c r="AD32" s="59"/>
      <c r="AE32" s="59"/>
      <c r="AF32" s="59"/>
      <c r="AG32" s="59"/>
      <c r="AH32" s="59"/>
      <c r="AI32" s="59"/>
      <c r="AJ32" s="59"/>
      <c r="AK32" s="59"/>
      <c r="AL32" s="59"/>
    </row>
    <row r="33" spans="1:38" ht="28.5" customHeight="1" x14ac:dyDescent="0.2">
      <c r="A33" s="254"/>
      <c r="B33" s="255"/>
      <c r="C33" s="45">
        <v>30</v>
      </c>
      <c r="D33" s="60" t="s">
        <v>81</v>
      </c>
      <c r="E33" s="47" t="s">
        <v>104</v>
      </c>
      <c r="F33" s="70" t="s">
        <v>121</v>
      </c>
      <c r="G33" s="70" t="s">
        <v>128</v>
      </c>
      <c r="H33" s="49" t="s">
        <v>111</v>
      </c>
      <c r="I33" s="49" t="s">
        <v>9</v>
      </c>
      <c r="J33" s="51">
        <v>17.670000000000002</v>
      </c>
      <c r="K33" s="52">
        <v>0</v>
      </c>
      <c r="L33" s="53">
        <f t="shared" si="0"/>
        <v>0</v>
      </c>
      <c r="M33" s="53">
        <f t="shared" si="1"/>
        <v>0</v>
      </c>
      <c r="N33" s="54">
        <f t="shared" si="2"/>
        <v>0</v>
      </c>
      <c r="O33" s="55">
        <f t="shared" si="3"/>
        <v>0</v>
      </c>
      <c r="P33" s="56"/>
      <c r="Q33" s="56"/>
      <c r="R33" s="56"/>
      <c r="S33" s="57">
        <f t="shared" si="4"/>
        <v>0</v>
      </c>
      <c r="T33" s="58" t="str">
        <f t="shared" si="5"/>
        <v>OK</v>
      </c>
      <c r="U33" s="59"/>
      <c r="V33" s="59"/>
      <c r="W33" s="59"/>
      <c r="X33" s="59"/>
      <c r="Y33" s="59"/>
      <c r="Z33" s="59"/>
      <c r="AA33" s="59"/>
      <c r="AB33" s="59"/>
      <c r="AC33" s="59"/>
      <c r="AD33" s="59"/>
      <c r="AE33" s="59"/>
      <c r="AF33" s="59"/>
      <c r="AG33" s="59"/>
      <c r="AH33" s="59"/>
      <c r="AI33" s="59"/>
      <c r="AJ33" s="59"/>
      <c r="AK33" s="59"/>
      <c r="AL33" s="59"/>
    </row>
    <row r="34" spans="1:38" ht="28.5" customHeight="1" x14ac:dyDescent="0.2">
      <c r="A34" s="68">
        <v>12</v>
      </c>
      <c r="B34" s="69" t="s">
        <v>220</v>
      </c>
      <c r="C34" s="45">
        <v>31</v>
      </c>
      <c r="D34" s="60" t="s">
        <v>21</v>
      </c>
      <c r="E34" s="47" t="s">
        <v>105</v>
      </c>
      <c r="F34" s="70" t="s">
        <v>130</v>
      </c>
      <c r="G34" s="70" t="s">
        <v>131</v>
      </c>
      <c r="H34" s="49" t="s">
        <v>111</v>
      </c>
      <c r="I34" s="49" t="s">
        <v>9</v>
      </c>
      <c r="J34" s="51">
        <v>25.9</v>
      </c>
      <c r="K34" s="52">
        <v>0</v>
      </c>
      <c r="L34" s="53">
        <f t="shared" si="0"/>
        <v>0</v>
      </c>
      <c r="M34" s="53">
        <f t="shared" si="1"/>
        <v>0</v>
      </c>
      <c r="N34" s="54">
        <f t="shared" si="2"/>
        <v>0</v>
      </c>
      <c r="O34" s="55">
        <f t="shared" si="3"/>
        <v>0</v>
      </c>
      <c r="P34" s="56"/>
      <c r="Q34" s="56"/>
      <c r="R34" s="56"/>
      <c r="S34" s="57">
        <f t="shared" si="4"/>
        <v>0</v>
      </c>
      <c r="T34" s="58" t="str">
        <f t="shared" si="5"/>
        <v>OK</v>
      </c>
      <c r="U34" s="59"/>
      <c r="V34" s="59"/>
      <c r="W34" s="59"/>
      <c r="X34" s="59"/>
      <c r="Y34" s="59"/>
      <c r="Z34" s="59"/>
      <c r="AA34" s="59"/>
      <c r="AB34" s="59"/>
      <c r="AC34" s="59"/>
      <c r="AD34" s="59"/>
      <c r="AE34" s="59"/>
      <c r="AF34" s="59"/>
      <c r="AG34" s="59"/>
      <c r="AH34" s="59"/>
      <c r="AI34" s="59"/>
      <c r="AJ34" s="59"/>
      <c r="AK34" s="59"/>
      <c r="AL34" s="59"/>
    </row>
    <row r="35" spans="1:38" ht="28.5" customHeight="1" x14ac:dyDescent="0.2">
      <c r="A35" s="254">
        <v>13</v>
      </c>
      <c r="B35" s="255" t="s">
        <v>212</v>
      </c>
      <c r="C35" s="45">
        <v>32</v>
      </c>
      <c r="D35" s="60" t="s">
        <v>82</v>
      </c>
      <c r="E35" s="47" t="s">
        <v>106</v>
      </c>
      <c r="F35" s="70" t="s">
        <v>27</v>
      </c>
      <c r="G35" s="70" t="s">
        <v>132</v>
      </c>
      <c r="H35" s="49" t="s">
        <v>8</v>
      </c>
      <c r="I35" s="49" t="s">
        <v>9</v>
      </c>
      <c r="J35" s="51">
        <v>127.5</v>
      </c>
      <c r="K35" s="52">
        <v>0</v>
      </c>
      <c r="L35" s="53">
        <f t="shared" si="0"/>
        <v>0</v>
      </c>
      <c r="M35" s="53">
        <f t="shared" si="1"/>
        <v>0</v>
      </c>
      <c r="N35" s="54">
        <f t="shared" si="2"/>
        <v>0</v>
      </c>
      <c r="O35" s="55">
        <f t="shared" si="3"/>
        <v>0</v>
      </c>
      <c r="P35" s="56"/>
      <c r="Q35" s="56"/>
      <c r="R35" s="56"/>
      <c r="S35" s="57">
        <f t="shared" si="4"/>
        <v>0</v>
      </c>
      <c r="T35" s="58" t="str">
        <f t="shared" si="5"/>
        <v>OK</v>
      </c>
      <c r="U35" s="59"/>
      <c r="V35" s="59"/>
      <c r="W35" s="59"/>
      <c r="X35" s="59"/>
      <c r="Y35" s="59"/>
      <c r="Z35" s="59"/>
      <c r="AA35" s="59"/>
      <c r="AB35" s="59"/>
      <c r="AC35" s="59"/>
      <c r="AD35" s="59"/>
      <c r="AE35" s="59"/>
      <c r="AF35" s="59"/>
      <c r="AG35" s="59"/>
      <c r="AH35" s="59"/>
      <c r="AI35" s="59"/>
      <c r="AJ35" s="59"/>
      <c r="AK35" s="59"/>
      <c r="AL35" s="59"/>
    </row>
    <row r="36" spans="1:38" ht="28.5" customHeight="1" x14ac:dyDescent="0.2">
      <c r="A36" s="254"/>
      <c r="B36" s="255"/>
      <c r="C36" s="45">
        <v>33</v>
      </c>
      <c r="D36" s="60" t="s">
        <v>83</v>
      </c>
      <c r="E36" s="47" t="s">
        <v>106</v>
      </c>
      <c r="F36" s="70" t="s">
        <v>27</v>
      </c>
      <c r="G36" s="73" t="s">
        <v>132</v>
      </c>
      <c r="H36" s="49" t="s">
        <v>8</v>
      </c>
      <c r="I36" s="49" t="s">
        <v>9</v>
      </c>
      <c r="J36" s="51">
        <v>131</v>
      </c>
      <c r="K36" s="52">
        <v>0</v>
      </c>
      <c r="L36" s="53">
        <f t="shared" si="0"/>
        <v>0</v>
      </c>
      <c r="M36" s="53">
        <f t="shared" si="1"/>
        <v>0</v>
      </c>
      <c r="N36" s="54">
        <f t="shared" si="2"/>
        <v>0</v>
      </c>
      <c r="O36" s="55">
        <f t="shared" si="3"/>
        <v>0</v>
      </c>
      <c r="P36" s="56"/>
      <c r="Q36" s="56"/>
      <c r="R36" s="56"/>
      <c r="S36" s="57">
        <f t="shared" si="4"/>
        <v>0</v>
      </c>
      <c r="T36" s="58" t="str">
        <f t="shared" si="5"/>
        <v>OK</v>
      </c>
      <c r="U36" s="59"/>
      <c r="V36" s="59"/>
      <c r="W36" s="59"/>
      <c r="X36" s="59"/>
      <c r="Y36" s="59"/>
      <c r="Z36" s="59"/>
      <c r="AA36" s="59"/>
      <c r="AB36" s="59"/>
      <c r="AC36" s="59"/>
      <c r="AD36" s="59"/>
      <c r="AE36" s="59"/>
      <c r="AF36" s="59"/>
      <c r="AG36" s="59"/>
      <c r="AH36" s="59"/>
      <c r="AI36" s="59"/>
      <c r="AJ36" s="59"/>
      <c r="AK36" s="59"/>
      <c r="AL36" s="59"/>
    </row>
    <row r="37" spans="1:38" ht="28.5" customHeight="1" x14ac:dyDescent="0.2">
      <c r="A37" s="254"/>
      <c r="B37" s="255"/>
      <c r="C37" s="45">
        <v>34</v>
      </c>
      <c r="D37" s="60" t="s">
        <v>84</v>
      </c>
      <c r="E37" s="47" t="s">
        <v>107</v>
      </c>
      <c r="F37" s="70" t="s">
        <v>27</v>
      </c>
      <c r="G37" s="70" t="s">
        <v>133</v>
      </c>
      <c r="H37" s="49" t="s">
        <v>13</v>
      </c>
      <c r="I37" s="49" t="s">
        <v>9</v>
      </c>
      <c r="J37" s="51">
        <v>3800</v>
      </c>
      <c r="K37" s="52">
        <v>0</v>
      </c>
      <c r="L37" s="53">
        <f t="shared" si="0"/>
        <v>0</v>
      </c>
      <c r="M37" s="53">
        <f t="shared" si="1"/>
        <v>0</v>
      </c>
      <c r="N37" s="54">
        <f t="shared" si="2"/>
        <v>0</v>
      </c>
      <c r="O37" s="55">
        <f t="shared" si="3"/>
        <v>0</v>
      </c>
      <c r="P37" s="56"/>
      <c r="Q37" s="56"/>
      <c r="R37" s="56"/>
      <c r="S37" s="57">
        <f t="shared" si="4"/>
        <v>0</v>
      </c>
      <c r="T37" s="58" t="str">
        <f t="shared" si="5"/>
        <v>OK</v>
      </c>
      <c r="U37" s="59"/>
      <c r="V37" s="59"/>
      <c r="W37" s="59"/>
      <c r="X37" s="59"/>
      <c r="Y37" s="59"/>
      <c r="Z37" s="59"/>
      <c r="AA37" s="59"/>
      <c r="AB37" s="59"/>
      <c r="AC37" s="59"/>
      <c r="AD37" s="59"/>
      <c r="AE37" s="59"/>
      <c r="AF37" s="59"/>
      <c r="AG37" s="59"/>
      <c r="AH37" s="59"/>
      <c r="AI37" s="59"/>
      <c r="AJ37" s="59"/>
      <c r="AK37" s="59"/>
      <c r="AL37" s="59"/>
    </row>
    <row r="38" spans="1:38" ht="28.5" customHeight="1" x14ac:dyDescent="0.2">
      <c r="A38" s="254"/>
      <c r="B38" s="255"/>
      <c r="C38" s="45">
        <v>35</v>
      </c>
      <c r="D38" s="74" t="s">
        <v>85</v>
      </c>
      <c r="E38" s="47" t="s">
        <v>107</v>
      </c>
      <c r="F38" s="70" t="s">
        <v>27</v>
      </c>
      <c r="G38" s="70" t="s">
        <v>133</v>
      </c>
      <c r="H38" s="49" t="s">
        <v>111</v>
      </c>
      <c r="I38" s="49" t="s">
        <v>9</v>
      </c>
      <c r="J38" s="51">
        <v>650</v>
      </c>
      <c r="K38" s="52">
        <v>0</v>
      </c>
      <c r="L38" s="53">
        <f t="shared" si="0"/>
        <v>0</v>
      </c>
      <c r="M38" s="53">
        <f t="shared" si="1"/>
        <v>0</v>
      </c>
      <c r="N38" s="54">
        <f t="shared" si="2"/>
        <v>0</v>
      </c>
      <c r="O38" s="55">
        <f t="shared" si="3"/>
        <v>0</v>
      </c>
      <c r="P38" s="56"/>
      <c r="Q38" s="56"/>
      <c r="R38" s="56"/>
      <c r="S38" s="57">
        <f t="shared" si="4"/>
        <v>0</v>
      </c>
      <c r="T38" s="58" t="str">
        <f t="shared" si="5"/>
        <v>OK</v>
      </c>
      <c r="U38" s="59"/>
      <c r="V38" s="59"/>
      <c r="W38" s="59"/>
      <c r="X38" s="59"/>
      <c r="Y38" s="59"/>
      <c r="Z38" s="59"/>
      <c r="AA38" s="59"/>
      <c r="AB38" s="59"/>
      <c r="AC38" s="59"/>
      <c r="AD38" s="59"/>
      <c r="AE38" s="59"/>
      <c r="AF38" s="59"/>
      <c r="AG38" s="59"/>
      <c r="AH38" s="59"/>
      <c r="AI38" s="59"/>
      <c r="AJ38" s="59"/>
      <c r="AK38" s="59"/>
      <c r="AL38" s="59"/>
    </row>
    <row r="39" spans="1:38" ht="28.5" customHeight="1" x14ac:dyDescent="0.2">
      <c r="A39" s="254">
        <v>14</v>
      </c>
      <c r="B39" s="255" t="s">
        <v>213</v>
      </c>
      <c r="C39" s="45">
        <v>36</v>
      </c>
      <c r="D39" s="60" t="s">
        <v>86</v>
      </c>
      <c r="E39" s="47" t="s">
        <v>101</v>
      </c>
      <c r="F39" s="70" t="s">
        <v>130</v>
      </c>
      <c r="G39" s="73" t="s">
        <v>134</v>
      </c>
      <c r="H39" s="49" t="s">
        <v>135</v>
      </c>
      <c r="I39" s="49" t="s">
        <v>9</v>
      </c>
      <c r="J39" s="51">
        <v>131.41999999999999</v>
      </c>
      <c r="K39" s="52">
        <v>0</v>
      </c>
      <c r="L39" s="53">
        <f t="shared" si="0"/>
        <v>0</v>
      </c>
      <c r="M39" s="53">
        <f t="shared" si="1"/>
        <v>0</v>
      </c>
      <c r="N39" s="54">
        <f t="shared" si="2"/>
        <v>0</v>
      </c>
      <c r="O39" s="55">
        <f t="shared" si="3"/>
        <v>0</v>
      </c>
      <c r="P39" s="56"/>
      <c r="Q39" s="56"/>
      <c r="R39" s="56"/>
      <c r="S39" s="57">
        <f t="shared" si="4"/>
        <v>0</v>
      </c>
      <c r="T39" s="58" t="str">
        <f t="shared" si="5"/>
        <v>OK</v>
      </c>
      <c r="U39" s="59"/>
      <c r="V39" s="59"/>
      <c r="W39" s="59"/>
      <c r="X39" s="59"/>
      <c r="Y39" s="59"/>
      <c r="Z39" s="59"/>
      <c r="AA39" s="59"/>
      <c r="AB39" s="59"/>
      <c r="AC39" s="59"/>
      <c r="AD39" s="59"/>
      <c r="AE39" s="59"/>
      <c r="AF39" s="59"/>
      <c r="AG39" s="59"/>
      <c r="AH39" s="59"/>
      <c r="AI39" s="59"/>
      <c r="AJ39" s="59"/>
      <c r="AK39" s="59"/>
      <c r="AL39" s="59"/>
    </row>
    <row r="40" spans="1:38" ht="28.5" customHeight="1" x14ac:dyDescent="0.2">
      <c r="A40" s="254"/>
      <c r="B40" s="255"/>
      <c r="C40" s="45">
        <v>37</v>
      </c>
      <c r="D40" s="60" t="s">
        <v>87</v>
      </c>
      <c r="E40" s="47" t="s">
        <v>101</v>
      </c>
      <c r="F40" s="70" t="s">
        <v>136</v>
      </c>
      <c r="G40" s="50" t="s">
        <v>137</v>
      </c>
      <c r="H40" s="49" t="s">
        <v>8</v>
      </c>
      <c r="I40" s="49" t="s">
        <v>39</v>
      </c>
      <c r="J40" s="51">
        <v>7.68</v>
      </c>
      <c r="K40" s="52">
        <v>0</v>
      </c>
      <c r="L40" s="53">
        <f t="shared" si="0"/>
        <v>0</v>
      </c>
      <c r="M40" s="53">
        <f t="shared" si="1"/>
        <v>0</v>
      </c>
      <c r="N40" s="54">
        <f t="shared" si="2"/>
        <v>0</v>
      </c>
      <c r="O40" s="55">
        <f t="shared" si="3"/>
        <v>0</v>
      </c>
      <c r="P40" s="56"/>
      <c r="Q40" s="56"/>
      <c r="R40" s="56"/>
      <c r="S40" s="57">
        <f t="shared" si="4"/>
        <v>0</v>
      </c>
      <c r="T40" s="58" t="str">
        <f t="shared" si="5"/>
        <v>OK</v>
      </c>
      <c r="U40" s="59"/>
      <c r="V40" s="59"/>
      <c r="W40" s="59"/>
      <c r="X40" s="59"/>
      <c r="Y40" s="59"/>
      <c r="Z40" s="59"/>
      <c r="AA40" s="59"/>
      <c r="AB40" s="59"/>
      <c r="AC40" s="59"/>
      <c r="AD40" s="59"/>
      <c r="AE40" s="59"/>
      <c r="AF40" s="59"/>
      <c r="AG40" s="59"/>
      <c r="AH40" s="59"/>
      <c r="AI40" s="59"/>
      <c r="AJ40" s="59"/>
      <c r="AK40" s="59"/>
      <c r="AL40" s="59"/>
    </row>
    <row r="41" spans="1:38" ht="28.5" customHeight="1" x14ac:dyDescent="0.2">
      <c r="A41" s="254">
        <v>15</v>
      </c>
      <c r="B41" s="255" t="s">
        <v>211</v>
      </c>
      <c r="C41" s="45">
        <v>38</v>
      </c>
      <c r="D41" s="60" t="s">
        <v>88</v>
      </c>
      <c r="E41" s="47" t="s">
        <v>99</v>
      </c>
      <c r="F41" s="70" t="s">
        <v>26</v>
      </c>
      <c r="G41" s="72" t="s">
        <v>138</v>
      </c>
      <c r="H41" s="49" t="s">
        <v>8</v>
      </c>
      <c r="I41" s="49" t="s">
        <v>9</v>
      </c>
      <c r="J41" s="51">
        <v>220</v>
      </c>
      <c r="K41" s="52">
        <v>0</v>
      </c>
      <c r="L41" s="53">
        <f t="shared" si="0"/>
        <v>0</v>
      </c>
      <c r="M41" s="53">
        <f t="shared" si="1"/>
        <v>0</v>
      </c>
      <c r="N41" s="54">
        <f t="shared" si="2"/>
        <v>0</v>
      </c>
      <c r="O41" s="55">
        <f t="shared" si="3"/>
        <v>0</v>
      </c>
      <c r="P41" s="56"/>
      <c r="Q41" s="56"/>
      <c r="R41" s="56"/>
      <c r="S41" s="57">
        <f t="shared" si="4"/>
        <v>0</v>
      </c>
      <c r="T41" s="58" t="str">
        <f t="shared" si="5"/>
        <v>OK</v>
      </c>
      <c r="U41" s="59"/>
      <c r="V41" s="59"/>
      <c r="W41" s="59"/>
      <c r="X41" s="59"/>
      <c r="Y41" s="59"/>
      <c r="Z41" s="59"/>
      <c r="AA41" s="59"/>
      <c r="AB41" s="59"/>
      <c r="AC41" s="59"/>
      <c r="AD41" s="59"/>
      <c r="AE41" s="59"/>
      <c r="AF41" s="59"/>
      <c r="AG41" s="59"/>
      <c r="AH41" s="59"/>
      <c r="AI41" s="59"/>
      <c r="AJ41" s="59"/>
      <c r="AK41" s="59"/>
      <c r="AL41" s="59"/>
    </row>
    <row r="42" spans="1:38" ht="28.5" customHeight="1" x14ac:dyDescent="0.2">
      <c r="A42" s="254"/>
      <c r="B42" s="255"/>
      <c r="C42" s="45">
        <v>39</v>
      </c>
      <c r="D42" s="60" t="s">
        <v>89</v>
      </c>
      <c r="E42" s="47" t="s">
        <v>99</v>
      </c>
      <c r="F42" s="70" t="s">
        <v>130</v>
      </c>
      <c r="G42" s="61" t="s">
        <v>139</v>
      </c>
      <c r="H42" s="49" t="s">
        <v>8</v>
      </c>
      <c r="I42" s="49" t="s">
        <v>9</v>
      </c>
      <c r="J42" s="51">
        <v>530</v>
      </c>
      <c r="K42" s="52">
        <v>0</v>
      </c>
      <c r="L42" s="53">
        <f t="shared" si="0"/>
        <v>0</v>
      </c>
      <c r="M42" s="53">
        <f t="shared" si="1"/>
        <v>0</v>
      </c>
      <c r="N42" s="54">
        <f t="shared" si="2"/>
        <v>0</v>
      </c>
      <c r="O42" s="55">
        <f t="shared" si="3"/>
        <v>0</v>
      </c>
      <c r="P42" s="56"/>
      <c r="Q42" s="56"/>
      <c r="R42" s="56"/>
      <c r="S42" s="57">
        <f t="shared" si="4"/>
        <v>0</v>
      </c>
      <c r="T42" s="58" t="str">
        <f t="shared" si="5"/>
        <v>OK</v>
      </c>
      <c r="U42" s="59"/>
      <c r="V42" s="59"/>
      <c r="W42" s="59"/>
      <c r="X42" s="59"/>
      <c r="Y42" s="59"/>
      <c r="Z42" s="59"/>
      <c r="AA42" s="59"/>
      <c r="AB42" s="59"/>
      <c r="AC42" s="59"/>
      <c r="AD42" s="59"/>
      <c r="AE42" s="59"/>
      <c r="AF42" s="59"/>
      <c r="AG42" s="59"/>
      <c r="AH42" s="59"/>
      <c r="AI42" s="59"/>
      <c r="AJ42" s="59"/>
      <c r="AK42" s="59"/>
      <c r="AL42" s="59"/>
    </row>
    <row r="43" spans="1:38" ht="28.5" customHeight="1" x14ac:dyDescent="0.2">
      <c r="A43" s="254"/>
      <c r="B43" s="255"/>
      <c r="C43" s="45">
        <v>40</v>
      </c>
      <c r="D43" s="60" t="s">
        <v>90</v>
      </c>
      <c r="E43" s="47" t="s">
        <v>99</v>
      </c>
      <c r="F43" s="70" t="s">
        <v>130</v>
      </c>
      <c r="G43" s="50" t="s">
        <v>140</v>
      </c>
      <c r="H43" s="49" t="s">
        <v>111</v>
      </c>
      <c r="I43" s="49" t="s">
        <v>9</v>
      </c>
      <c r="J43" s="51">
        <v>530</v>
      </c>
      <c r="K43" s="52">
        <v>0</v>
      </c>
      <c r="L43" s="53">
        <f t="shared" si="0"/>
        <v>0</v>
      </c>
      <c r="M43" s="53">
        <f t="shared" si="1"/>
        <v>0</v>
      </c>
      <c r="N43" s="54">
        <f t="shared" si="2"/>
        <v>0</v>
      </c>
      <c r="O43" s="55">
        <f t="shared" si="3"/>
        <v>0</v>
      </c>
      <c r="P43" s="56"/>
      <c r="Q43" s="56"/>
      <c r="R43" s="56"/>
      <c r="S43" s="57">
        <f t="shared" si="4"/>
        <v>0</v>
      </c>
      <c r="T43" s="58" t="str">
        <f t="shared" si="5"/>
        <v>OK</v>
      </c>
      <c r="U43" s="59"/>
      <c r="V43" s="59"/>
      <c r="W43" s="59"/>
      <c r="X43" s="59"/>
      <c r="Y43" s="59"/>
      <c r="Z43" s="59"/>
      <c r="AA43" s="59"/>
      <c r="AB43" s="59"/>
      <c r="AC43" s="59"/>
      <c r="AD43" s="59"/>
      <c r="AE43" s="59"/>
      <c r="AF43" s="59"/>
      <c r="AG43" s="59"/>
      <c r="AH43" s="59"/>
      <c r="AI43" s="59"/>
      <c r="AJ43" s="59"/>
      <c r="AK43" s="59"/>
      <c r="AL43" s="59"/>
    </row>
    <row r="44" spans="1:38" ht="28.5" customHeight="1" x14ac:dyDescent="0.2">
      <c r="A44" s="254"/>
      <c r="B44" s="255"/>
      <c r="C44" s="45">
        <v>41</v>
      </c>
      <c r="D44" s="75" t="s">
        <v>91</v>
      </c>
      <c r="E44" s="47" t="s">
        <v>99</v>
      </c>
      <c r="F44" s="70" t="s">
        <v>29</v>
      </c>
      <c r="G44" s="61" t="s">
        <v>141</v>
      </c>
      <c r="H44" s="49" t="s">
        <v>111</v>
      </c>
      <c r="I44" s="49" t="s">
        <v>9</v>
      </c>
      <c r="J44" s="51">
        <v>700</v>
      </c>
      <c r="K44" s="52">
        <v>0</v>
      </c>
      <c r="L44" s="53">
        <f t="shared" si="0"/>
        <v>0</v>
      </c>
      <c r="M44" s="53">
        <f t="shared" si="1"/>
        <v>0</v>
      </c>
      <c r="N44" s="54">
        <f t="shared" si="2"/>
        <v>0</v>
      </c>
      <c r="O44" s="55">
        <f t="shared" si="3"/>
        <v>0</v>
      </c>
      <c r="P44" s="56"/>
      <c r="Q44" s="56"/>
      <c r="R44" s="56"/>
      <c r="S44" s="57">
        <f t="shared" si="4"/>
        <v>0</v>
      </c>
      <c r="T44" s="58" t="str">
        <f t="shared" si="5"/>
        <v>OK</v>
      </c>
      <c r="U44" s="59"/>
      <c r="V44" s="59"/>
      <c r="W44" s="59"/>
      <c r="X44" s="59"/>
      <c r="Y44" s="59"/>
      <c r="Z44" s="59"/>
      <c r="AA44" s="59"/>
      <c r="AB44" s="59"/>
      <c r="AC44" s="59"/>
      <c r="AD44" s="59"/>
      <c r="AE44" s="59"/>
      <c r="AF44" s="59"/>
      <c r="AG44" s="59"/>
      <c r="AH44" s="59"/>
      <c r="AI44" s="59"/>
      <c r="AJ44" s="59"/>
      <c r="AK44" s="59"/>
      <c r="AL44" s="59"/>
    </row>
    <row r="45" spans="1:38" ht="28.5" customHeight="1" x14ac:dyDescent="0.2">
      <c r="A45" s="254"/>
      <c r="B45" s="255"/>
      <c r="C45" s="45">
        <v>42</v>
      </c>
      <c r="D45" s="60" t="s">
        <v>92</v>
      </c>
      <c r="E45" s="47" t="s">
        <v>99</v>
      </c>
      <c r="F45" s="70" t="s">
        <v>29</v>
      </c>
      <c r="G45" s="61" t="s">
        <v>141</v>
      </c>
      <c r="H45" s="49" t="s">
        <v>111</v>
      </c>
      <c r="I45" s="49" t="s">
        <v>9</v>
      </c>
      <c r="J45" s="51">
        <v>200</v>
      </c>
      <c r="K45" s="52">
        <v>0</v>
      </c>
      <c r="L45" s="53">
        <f t="shared" si="0"/>
        <v>0</v>
      </c>
      <c r="M45" s="53">
        <f t="shared" si="1"/>
        <v>0</v>
      </c>
      <c r="N45" s="54">
        <f t="shared" si="2"/>
        <v>0</v>
      </c>
      <c r="O45" s="55">
        <f t="shared" si="3"/>
        <v>0</v>
      </c>
      <c r="P45" s="56"/>
      <c r="Q45" s="56"/>
      <c r="R45" s="56"/>
      <c r="S45" s="57">
        <f t="shared" si="4"/>
        <v>0</v>
      </c>
      <c r="T45" s="58" t="str">
        <f t="shared" si="5"/>
        <v>OK</v>
      </c>
      <c r="U45" s="59"/>
      <c r="V45" s="59"/>
      <c r="W45" s="59"/>
      <c r="X45" s="59"/>
      <c r="Y45" s="59"/>
      <c r="Z45" s="59"/>
      <c r="AA45" s="59"/>
      <c r="AB45" s="59"/>
      <c r="AC45" s="59"/>
      <c r="AD45" s="59"/>
      <c r="AE45" s="59"/>
      <c r="AF45" s="59"/>
      <c r="AG45" s="59"/>
      <c r="AH45" s="59"/>
      <c r="AI45" s="59"/>
      <c r="AJ45" s="59"/>
      <c r="AK45" s="59"/>
      <c r="AL45" s="59"/>
    </row>
    <row r="46" spans="1:38" ht="28.5" customHeight="1" x14ac:dyDescent="0.2">
      <c r="A46" s="254">
        <v>16</v>
      </c>
      <c r="B46" s="255" t="s">
        <v>213</v>
      </c>
      <c r="C46" s="45">
        <v>43</v>
      </c>
      <c r="D46" s="60" t="s">
        <v>175</v>
      </c>
      <c r="E46" s="47" t="s">
        <v>101</v>
      </c>
      <c r="F46" s="70" t="s">
        <v>27</v>
      </c>
      <c r="G46" s="76" t="s">
        <v>142</v>
      </c>
      <c r="H46" s="49" t="s">
        <v>8</v>
      </c>
      <c r="I46" s="49" t="s">
        <v>9</v>
      </c>
      <c r="J46" s="51">
        <v>121.83</v>
      </c>
      <c r="K46" s="52">
        <v>0</v>
      </c>
      <c r="L46" s="53">
        <f t="shared" si="0"/>
        <v>0</v>
      </c>
      <c r="M46" s="53">
        <f t="shared" si="1"/>
        <v>0</v>
      </c>
      <c r="N46" s="54">
        <f t="shared" si="2"/>
        <v>0</v>
      </c>
      <c r="O46" s="55">
        <f t="shared" si="3"/>
        <v>0</v>
      </c>
      <c r="P46" s="56"/>
      <c r="Q46" s="56"/>
      <c r="R46" s="56"/>
      <c r="S46" s="57">
        <f t="shared" si="4"/>
        <v>0</v>
      </c>
      <c r="T46" s="58" t="str">
        <f t="shared" si="5"/>
        <v>OK</v>
      </c>
      <c r="U46" s="59"/>
      <c r="V46" s="59"/>
      <c r="W46" s="59"/>
      <c r="X46" s="59"/>
      <c r="Y46" s="59"/>
      <c r="Z46" s="59"/>
      <c r="AA46" s="59"/>
      <c r="AB46" s="59"/>
      <c r="AC46" s="59"/>
      <c r="AD46" s="59"/>
      <c r="AE46" s="59"/>
      <c r="AF46" s="59"/>
      <c r="AG46" s="59"/>
      <c r="AH46" s="59"/>
      <c r="AI46" s="59"/>
      <c r="AJ46" s="59"/>
      <c r="AK46" s="59"/>
      <c r="AL46" s="59"/>
    </row>
    <row r="47" spans="1:38" ht="28.5" customHeight="1" x14ac:dyDescent="0.2">
      <c r="A47" s="254"/>
      <c r="B47" s="255"/>
      <c r="C47" s="45">
        <v>44</v>
      </c>
      <c r="D47" s="77" t="s">
        <v>93</v>
      </c>
      <c r="E47" s="47" t="s">
        <v>101</v>
      </c>
      <c r="F47" s="70" t="s">
        <v>29</v>
      </c>
      <c r="G47" s="76" t="s">
        <v>143</v>
      </c>
      <c r="H47" s="49" t="s">
        <v>111</v>
      </c>
      <c r="I47" s="49" t="s">
        <v>9</v>
      </c>
      <c r="J47" s="51">
        <v>590</v>
      </c>
      <c r="K47" s="52">
        <v>0</v>
      </c>
      <c r="L47" s="53">
        <f t="shared" si="0"/>
        <v>0</v>
      </c>
      <c r="M47" s="53">
        <f t="shared" si="1"/>
        <v>0</v>
      </c>
      <c r="N47" s="54">
        <f t="shared" si="2"/>
        <v>0</v>
      </c>
      <c r="O47" s="55">
        <f t="shared" si="3"/>
        <v>0</v>
      </c>
      <c r="P47" s="56"/>
      <c r="Q47" s="56"/>
      <c r="R47" s="56"/>
      <c r="S47" s="57">
        <f t="shared" si="4"/>
        <v>0</v>
      </c>
      <c r="T47" s="58" t="str">
        <f t="shared" si="5"/>
        <v>OK</v>
      </c>
      <c r="U47" s="59"/>
      <c r="V47" s="59"/>
      <c r="W47" s="59"/>
      <c r="X47" s="59"/>
      <c r="Y47" s="59"/>
      <c r="Z47" s="59"/>
      <c r="AA47" s="59"/>
      <c r="AB47" s="59"/>
      <c r="AC47" s="59"/>
      <c r="AD47" s="59"/>
      <c r="AE47" s="59"/>
      <c r="AF47" s="59"/>
      <c r="AG47" s="59"/>
      <c r="AH47" s="59"/>
      <c r="AI47" s="59"/>
      <c r="AJ47" s="59"/>
      <c r="AK47" s="59"/>
      <c r="AL47" s="59"/>
    </row>
    <row r="48" spans="1:38" ht="28.5" customHeight="1" x14ac:dyDescent="0.2">
      <c r="A48" s="68">
        <v>17</v>
      </c>
      <c r="B48" s="69" t="s">
        <v>221</v>
      </c>
      <c r="C48" s="45">
        <v>45</v>
      </c>
      <c r="D48" s="74" t="s">
        <v>94</v>
      </c>
      <c r="E48" s="47" t="s">
        <v>101</v>
      </c>
      <c r="F48" s="70" t="s">
        <v>144</v>
      </c>
      <c r="G48" s="76" t="s">
        <v>145</v>
      </c>
      <c r="H48" s="49" t="s">
        <v>8</v>
      </c>
      <c r="I48" s="78" t="s">
        <v>155</v>
      </c>
      <c r="J48" s="51">
        <v>321</v>
      </c>
      <c r="K48" s="52">
        <v>0</v>
      </c>
      <c r="L48" s="53">
        <f t="shared" si="0"/>
        <v>0</v>
      </c>
      <c r="M48" s="53">
        <f t="shared" si="1"/>
        <v>0</v>
      </c>
      <c r="N48" s="54">
        <f t="shared" si="2"/>
        <v>0</v>
      </c>
      <c r="O48" s="55">
        <f t="shared" si="3"/>
        <v>0</v>
      </c>
      <c r="P48" s="56"/>
      <c r="Q48" s="56"/>
      <c r="R48" s="56"/>
      <c r="S48" s="57">
        <f t="shared" si="4"/>
        <v>0</v>
      </c>
      <c r="T48" s="58" t="str">
        <f t="shared" si="5"/>
        <v>OK</v>
      </c>
      <c r="U48" s="59"/>
      <c r="V48" s="59"/>
      <c r="W48" s="59"/>
      <c r="X48" s="59"/>
      <c r="Y48" s="59"/>
      <c r="Z48" s="59"/>
      <c r="AA48" s="59"/>
      <c r="AB48" s="59"/>
      <c r="AC48" s="59"/>
      <c r="AD48" s="59"/>
      <c r="AE48" s="59"/>
      <c r="AF48" s="59"/>
      <c r="AG48" s="59"/>
      <c r="AH48" s="59"/>
      <c r="AI48" s="59"/>
      <c r="AJ48" s="59"/>
      <c r="AK48" s="59"/>
      <c r="AL48" s="59"/>
    </row>
    <row r="49" spans="1:38" ht="28.5" customHeight="1" x14ac:dyDescent="0.2">
      <c r="A49" s="68">
        <v>18</v>
      </c>
      <c r="B49" s="69" t="s">
        <v>211</v>
      </c>
      <c r="C49" s="45">
        <v>46</v>
      </c>
      <c r="D49" s="60" t="s">
        <v>95</v>
      </c>
      <c r="E49" s="47" t="s">
        <v>101</v>
      </c>
      <c r="F49" s="70" t="s">
        <v>136</v>
      </c>
      <c r="G49" s="61" t="s">
        <v>146</v>
      </c>
      <c r="H49" s="70" t="s">
        <v>147</v>
      </c>
      <c r="I49" s="49" t="s">
        <v>39</v>
      </c>
      <c r="J49" s="51">
        <v>52.5</v>
      </c>
      <c r="K49" s="52">
        <v>0</v>
      </c>
      <c r="L49" s="53">
        <f t="shared" si="0"/>
        <v>0</v>
      </c>
      <c r="M49" s="53">
        <f t="shared" si="1"/>
        <v>0</v>
      </c>
      <c r="N49" s="54">
        <f t="shared" si="2"/>
        <v>0</v>
      </c>
      <c r="O49" s="55">
        <f t="shared" si="3"/>
        <v>0</v>
      </c>
      <c r="P49" s="56"/>
      <c r="Q49" s="56"/>
      <c r="R49" s="56"/>
      <c r="S49" s="57">
        <f t="shared" si="4"/>
        <v>0</v>
      </c>
      <c r="T49" s="58" t="str">
        <f t="shared" si="5"/>
        <v>OK</v>
      </c>
      <c r="U49" s="59"/>
      <c r="V49" s="59"/>
      <c r="W49" s="59"/>
      <c r="X49" s="59"/>
      <c r="Y49" s="59"/>
      <c r="Z49" s="59"/>
      <c r="AA49" s="59"/>
      <c r="AB49" s="59"/>
      <c r="AC49" s="59"/>
      <c r="AD49" s="59"/>
      <c r="AE49" s="59"/>
      <c r="AF49" s="59"/>
      <c r="AG49" s="59"/>
      <c r="AH49" s="59"/>
      <c r="AI49" s="59"/>
      <c r="AJ49" s="59"/>
      <c r="AK49" s="59"/>
      <c r="AL49" s="59"/>
    </row>
    <row r="50" spans="1:38" ht="28.5" customHeight="1" x14ac:dyDescent="0.2">
      <c r="A50" s="68">
        <v>19</v>
      </c>
      <c r="B50" s="69" t="s">
        <v>213</v>
      </c>
      <c r="C50" s="45">
        <v>47</v>
      </c>
      <c r="D50" s="60" t="s">
        <v>96</v>
      </c>
      <c r="E50" s="47" t="s">
        <v>101</v>
      </c>
      <c r="F50" s="70" t="s">
        <v>148</v>
      </c>
      <c r="G50" s="49" t="s">
        <v>149</v>
      </c>
      <c r="H50" s="49" t="s">
        <v>8</v>
      </c>
      <c r="I50" s="49" t="s">
        <v>9</v>
      </c>
      <c r="J50" s="51">
        <v>153.33000000000001</v>
      </c>
      <c r="K50" s="52">
        <v>0</v>
      </c>
      <c r="L50" s="53">
        <f t="shared" si="0"/>
        <v>0</v>
      </c>
      <c r="M50" s="53">
        <f t="shared" si="1"/>
        <v>0</v>
      </c>
      <c r="N50" s="54">
        <f t="shared" si="2"/>
        <v>0</v>
      </c>
      <c r="O50" s="55">
        <f t="shared" si="3"/>
        <v>0</v>
      </c>
      <c r="P50" s="56"/>
      <c r="Q50" s="56"/>
      <c r="R50" s="56"/>
      <c r="S50" s="57">
        <f t="shared" si="4"/>
        <v>0</v>
      </c>
      <c r="T50" s="58" t="str">
        <f t="shared" si="5"/>
        <v>OK</v>
      </c>
      <c r="U50" s="59"/>
      <c r="V50" s="59"/>
      <c r="W50" s="59"/>
      <c r="X50" s="59"/>
      <c r="Y50" s="59"/>
      <c r="Z50" s="59"/>
      <c r="AA50" s="59"/>
      <c r="AB50" s="59"/>
      <c r="AC50" s="59"/>
      <c r="AD50" s="59"/>
      <c r="AE50" s="59"/>
      <c r="AF50" s="59"/>
      <c r="AG50" s="59"/>
      <c r="AH50" s="59"/>
      <c r="AI50" s="59"/>
      <c r="AJ50" s="59"/>
      <c r="AK50" s="59"/>
      <c r="AL50" s="59"/>
    </row>
    <row r="51" spans="1:38" ht="28.5" customHeight="1" x14ac:dyDescent="0.2">
      <c r="A51" s="254">
        <v>20</v>
      </c>
      <c r="B51" s="255" t="s">
        <v>217</v>
      </c>
      <c r="C51" s="45">
        <v>48</v>
      </c>
      <c r="D51" s="60" t="s">
        <v>97</v>
      </c>
      <c r="E51" s="47" t="s">
        <v>101</v>
      </c>
      <c r="F51" s="70" t="s">
        <v>27</v>
      </c>
      <c r="G51" s="76" t="s">
        <v>150</v>
      </c>
      <c r="H51" s="49" t="s">
        <v>8</v>
      </c>
      <c r="I51" s="79" t="s">
        <v>9</v>
      </c>
      <c r="J51" s="80">
        <v>953.86</v>
      </c>
      <c r="K51" s="52">
        <v>0</v>
      </c>
      <c r="L51" s="53">
        <f t="shared" si="0"/>
        <v>0</v>
      </c>
      <c r="M51" s="53">
        <f t="shared" si="1"/>
        <v>0</v>
      </c>
      <c r="N51" s="54">
        <f t="shared" si="2"/>
        <v>0</v>
      </c>
      <c r="O51" s="55">
        <f t="shared" si="3"/>
        <v>0</v>
      </c>
      <c r="P51" s="56"/>
      <c r="Q51" s="56"/>
      <c r="R51" s="56"/>
      <c r="S51" s="57">
        <f t="shared" si="4"/>
        <v>0</v>
      </c>
      <c r="T51" s="58" t="str">
        <f t="shared" si="5"/>
        <v>OK</v>
      </c>
      <c r="U51" s="59"/>
      <c r="V51" s="59"/>
      <c r="W51" s="59"/>
      <c r="X51" s="59"/>
      <c r="Y51" s="59"/>
      <c r="Z51" s="59"/>
      <c r="AA51" s="59"/>
      <c r="AB51" s="59"/>
      <c r="AC51" s="59"/>
      <c r="AD51" s="59"/>
      <c r="AE51" s="59"/>
      <c r="AF51" s="59"/>
      <c r="AG51" s="59"/>
      <c r="AH51" s="59"/>
      <c r="AI51" s="59"/>
      <c r="AJ51" s="59"/>
      <c r="AK51" s="59"/>
      <c r="AL51" s="59"/>
    </row>
    <row r="52" spans="1:38" ht="28.5" customHeight="1" x14ac:dyDescent="0.2">
      <c r="A52" s="254"/>
      <c r="B52" s="255"/>
      <c r="C52" s="47">
        <v>49</v>
      </c>
      <c r="D52" s="60" t="s">
        <v>98</v>
      </c>
      <c r="E52" s="47" t="s">
        <v>101</v>
      </c>
      <c r="F52" s="70" t="s">
        <v>27</v>
      </c>
      <c r="G52" s="76" t="s">
        <v>151</v>
      </c>
      <c r="H52" s="49" t="s">
        <v>8</v>
      </c>
      <c r="I52" s="79" t="s">
        <v>156</v>
      </c>
      <c r="J52" s="80">
        <v>1290.8399999999999</v>
      </c>
      <c r="K52" s="52">
        <v>0</v>
      </c>
      <c r="L52" s="53">
        <f t="shared" si="0"/>
        <v>0</v>
      </c>
      <c r="M52" s="53">
        <f t="shared" si="1"/>
        <v>0</v>
      </c>
      <c r="N52" s="54">
        <f t="shared" si="2"/>
        <v>0</v>
      </c>
      <c r="O52" s="55">
        <f t="shared" si="3"/>
        <v>0</v>
      </c>
      <c r="P52" s="56"/>
      <c r="Q52" s="56"/>
      <c r="R52" s="56"/>
      <c r="S52" s="57">
        <f t="shared" si="4"/>
        <v>0</v>
      </c>
      <c r="T52" s="58" t="str">
        <f t="shared" si="5"/>
        <v>OK</v>
      </c>
      <c r="U52" s="59"/>
      <c r="V52" s="59"/>
      <c r="W52" s="59"/>
      <c r="X52" s="59"/>
      <c r="Y52" s="59"/>
      <c r="Z52" s="59"/>
      <c r="AA52" s="59"/>
      <c r="AB52" s="59"/>
      <c r="AC52" s="59"/>
      <c r="AD52" s="59"/>
      <c r="AE52" s="59"/>
      <c r="AF52" s="59"/>
      <c r="AG52" s="59"/>
      <c r="AH52" s="59"/>
      <c r="AI52" s="59"/>
      <c r="AJ52" s="59"/>
      <c r="AK52" s="59"/>
      <c r="AL52" s="59"/>
    </row>
    <row r="53" spans="1:38" ht="28.5" customHeight="1" x14ac:dyDescent="0.2">
      <c r="A53" s="93"/>
      <c r="B53" s="93"/>
      <c r="C53" s="94"/>
      <c r="D53" s="95"/>
      <c r="E53" s="94"/>
      <c r="F53" s="96"/>
      <c r="G53" s="97"/>
      <c r="H53" s="98"/>
      <c r="I53" s="99"/>
      <c r="J53" s="100"/>
      <c r="K53" s="96">
        <f>SUM(K4:K52)</f>
        <v>3</v>
      </c>
      <c r="L53" s="96">
        <f t="shared" ref="L53:S53" si="6">SUM(L4:L52)</f>
        <v>3</v>
      </c>
      <c r="M53" s="96">
        <f t="shared" si="6"/>
        <v>3</v>
      </c>
      <c r="N53" s="96">
        <f t="shared" si="6"/>
        <v>0</v>
      </c>
      <c r="O53" s="96">
        <f t="shared" si="6"/>
        <v>0</v>
      </c>
      <c r="P53" s="96">
        <f t="shared" si="6"/>
        <v>0</v>
      </c>
      <c r="Q53" s="96">
        <f t="shared" si="6"/>
        <v>0</v>
      </c>
      <c r="R53" s="96">
        <f t="shared" si="6"/>
        <v>0</v>
      </c>
      <c r="S53" s="96">
        <f t="shared" si="6"/>
        <v>0</v>
      </c>
      <c r="T53" s="92"/>
      <c r="U53" s="101">
        <f>SUMPRODUCT($J$4:$J$52,U4:U52)</f>
        <v>193.95000000000002</v>
      </c>
      <c r="V53" s="101">
        <f t="shared" ref="V53:AK53" si="7">SUMPRODUCT($J$4:$J$52,V4:V52)</f>
        <v>0</v>
      </c>
      <c r="W53" s="101">
        <f t="shared" si="7"/>
        <v>0</v>
      </c>
      <c r="X53" s="101">
        <f t="shared" si="7"/>
        <v>0</v>
      </c>
      <c r="Y53" s="101">
        <f t="shared" si="7"/>
        <v>0</v>
      </c>
      <c r="Z53" s="101">
        <f t="shared" si="7"/>
        <v>0</v>
      </c>
      <c r="AA53" s="101">
        <f t="shared" si="7"/>
        <v>0</v>
      </c>
      <c r="AB53" s="101">
        <f t="shared" si="7"/>
        <v>0</v>
      </c>
      <c r="AC53" s="101">
        <f t="shared" si="7"/>
        <v>0</v>
      </c>
      <c r="AD53" s="101">
        <f t="shared" si="7"/>
        <v>0</v>
      </c>
      <c r="AE53" s="101">
        <f t="shared" si="7"/>
        <v>0</v>
      </c>
      <c r="AF53" s="101">
        <f t="shared" si="7"/>
        <v>0</v>
      </c>
      <c r="AG53" s="101">
        <f t="shared" si="7"/>
        <v>0</v>
      </c>
      <c r="AH53" s="101">
        <f t="shared" si="7"/>
        <v>0</v>
      </c>
      <c r="AI53" s="101">
        <f t="shared" si="7"/>
        <v>0</v>
      </c>
      <c r="AJ53" s="101">
        <f t="shared" si="7"/>
        <v>0</v>
      </c>
      <c r="AK53" s="101">
        <f t="shared" si="7"/>
        <v>0</v>
      </c>
      <c r="AL53" s="101">
        <f>SUMPRODUCT($J$4:$J$52,AL4:AL52)</f>
        <v>0</v>
      </c>
    </row>
    <row r="54" spans="1:38" ht="28.5" customHeight="1" thickBot="1" x14ac:dyDescent="0.25">
      <c r="K54" s="84">
        <f t="shared" ref="K54:R54" si="8">SUMPRODUCT($J$4:$J$52,K4:K52)</f>
        <v>193.95000000000002</v>
      </c>
      <c r="L54" s="84">
        <f t="shared" si="8"/>
        <v>193.95000000000002</v>
      </c>
      <c r="M54" s="84">
        <f t="shared" si="8"/>
        <v>193.95000000000002</v>
      </c>
      <c r="N54" s="84">
        <f t="shared" si="8"/>
        <v>0</v>
      </c>
      <c r="O54" s="84">
        <f t="shared" si="8"/>
        <v>0</v>
      </c>
      <c r="P54" s="84">
        <f t="shared" si="8"/>
        <v>0</v>
      </c>
      <c r="Q54" s="84">
        <f t="shared" si="8"/>
        <v>0</v>
      </c>
      <c r="R54" s="84">
        <f t="shared" si="8"/>
        <v>0</v>
      </c>
      <c r="U54" s="101"/>
      <c r="V54" s="103"/>
      <c r="W54" s="103"/>
      <c r="X54" s="103"/>
      <c r="Y54" s="103"/>
      <c r="Z54" s="103"/>
      <c r="AA54" s="103"/>
      <c r="AB54" s="103"/>
      <c r="AC54" s="103"/>
      <c r="AD54" s="103"/>
      <c r="AE54" s="103"/>
      <c r="AF54" s="103"/>
      <c r="AG54" s="103"/>
      <c r="AH54" s="103"/>
      <c r="AI54" s="103"/>
      <c r="AJ54" s="103"/>
      <c r="AK54" s="103"/>
      <c r="AL54" s="103"/>
    </row>
    <row r="55" spans="1:38" ht="28.5" customHeight="1" x14ac:dyDescent="0.2">
      <c r="D55" s="87" t="s">
        <v>25</v>
      </c>
      <c r="S55" s="88"/>
    </row>
    <row r="56" spans="1:38" ht="28.5" customHeight="1" x14ac:dyDescent="0.2">
      <c r="D56" s="89" t="s">
        <v>72</v>
      </c>
      <c r="L56" s="90"/>
      <c r="M56" s="90"/>
    </row>
    <row r="57" spans="1:38" ht="28.5" customHeight="1" thickBot="1" x14ac:dyDescent="0.25">
      <c r="D57" s="91" t="s">
        <v>41</v>
      </c>
      <c r="L57" s="90"/>
      <c r="M57" s="90"/>
      <c r="U57" s="106"/>
    </row>
  </sheetData>
  <autoFilter ref="A3:AL57" xr:uid="{00000000-0001-0000-0000-000000000000}"/>
  <mergeCells count="31">
    <mergeCell ref="A41:A45"/>
    <mergeCell ref="B41:B45"/>
    <mergeCell ref="A46:A47"/>
    <mergeCell ref="B46:B47"/>
    <mergeCell ref="A51:A52"/>
    <mergeCell ref="B51:B52"/>
    <mergeCell ref="A32:A33"/>
    <mergeCell ref="B32:B33"/>
    <mergeCell ref="A35:A38"/>
    <mergeCell ref="B35:B38"/>
    <mergeCell ref="A39:A40"/>
    <mergeCell ref="B39:B40"/>
    <mergeCell ref="A22:A24"/>
    <mergeCell ref="B22:B24"/>
    <mergeCell ref="A26:A27"/>
    <mergeCell ref="B26:B27"/>
    <mergeCell ref="A29:A31"/>
    <mergeCell ref="B29:B31"/>
    <mergeCell ref="A9:A14"/>
    <mergeCell ref="B9:B14"/>
    <mergeCell ref="A16:A17"/>
    <mergeCell ref="B16:B17"/>
    <mergeCell ref="A18:A21"/>
    <mergeCell ref="B18:B21"/>
    <mergeCell ref="A4:A8"/>
    <mergeCell ref="B4:B8"/>
    <mergeCell ref="A1:C1"/>
    <mergeCell ref="D1:J1"/>
    <mergeCell ref="K1:T1"/>
    <mergeCell ref="A2:J2"/>
    <mergeCell ref="K2:T2"/>
  </mergeCells>
  <conditionalFormatting sqref="U4:AL53 U54">
    <cfRule type="cellIs" dxfId="48" priority="1" operator="greaterThan">
      <formula>0</formula>
    </cfRule>
    <cfRule type="cellIs" dxfId="47" priority="2" stopIfTrue="1" operator="greaterThan">
      <formula>0</formula>
    </cfRule>
    <cfRule type="cellIs" dxfId="46" priority="3" stopIfTrue="1" operator="greaterThan">
      <formula>0</formula>
    </cfRule>
    <cfRule type="cellIs" dxfId="45" priority="4" stopIfTrue="1" operator="greaterThan">
      <formula>0</formula>
    </cfRule>
  </conditionalFormatting>
  <pageMargins left="0.511811024" right="0.511811024" top="0.78740157499999996" bottom="0.78740157499999996" header="0.31496062000000002" footer="0.31496062000000002"/>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67877-0D94-4FCF-9DCA-5B956C6BD256}">
  <dimension ref="A1:AL57"/>
  <sheetViews>
    <sheetView topLeftCell="D49" zoomScale="60" zoomScaleNormal="60" workbookViewId="0">
      <selection activeCell="Y59" sqref="Y59"/>
    </sheetView>
  </sheetViews>
  <sheetFormatPr defaultColWidth="9.7109375" defaultRowHeight="60.95" customHeight="1" x14ac:dyDescent="0.2"/>
  <cols>
    <col min="1" max="1" width="7.140625" style="81" customWidth="1"/>
    <col min="2" max="2" width="19.42578125" style="81" customWidth="1"/>
    <col min="3" max="3" width="8.7109375" style="82" customWidth="1"/>
    <col min="4" max="4" width="35.140625" style="81" customWidth="1"/>
    <col min="5" max="5" width="19.140625" style="81" customWidth="1"/>
    <col min="6" max="6" width="14.140625" style="81" bestFit="1" customWidth="1"/>
    <col min="7" max="7" width="17.7109375" style="81" bestFit="1" customWidth="1"/>
    <col min="8" max="8" width="8.85546875" style="81" customWidth="1"/>
    <col min="9" max="9" width="13.140625" style="81" customWidth="1"/>
    <col min="10" max="10" width="13.7109375" style="83" customWidth="1"/>
    <col min="11" max="11" width="13.28515625" style="88" customWidth="1"/>
    <col min="12" max="12" width="14.140625" style="88" customWidth="1"/>
    <col min="13" max="13" width="14.42578125" style="88" customWidth="1"/>
    <col min="14" max="14" width="16.28515625" style="88" customWidth="1"/>
    <col min="15" max="15" width="15.7109375" style="88" customWidth="1"/>
    <col min="16" max="16" width="13.42578125" style="88" customWidth="1"/>
    <col min="17" max="17" width="12.85546875" style="88" customWidth="1"/>
    <col min="18" max="18" width="14.140625" style="88" customWidth="1"/>
    <col min="19" max="19" width="12.5703125" style="85" customWidth="1"/>
    <col min="20" max="20" width="12" style="86" customWidth="1"/>
    <col min="21" max="25" width="19.5703125" style="104" customWidth="1"/>
    <col min="26" max="26" width="15.42578125" style="104" customWidth="1"/>
    <col min="27" max="27" width="17.85546875" style="104" customWidth="1"/>
    <col min="28" max="28" width="14" style="104" customWidth="1"/>
    <col min="29" max="29" width="16.5703125" style="104" customWidth="1"/>
    <col min="30" max="30" width="14.5703125" style="104" customWidth="1"/>
    <col min="31" max="31" width="14" style="104" customWidth="1"/>
    <col min="32" max="32" width="15.7109375" style="104" customWidth="1"/>
    <col min="33" max="33" width="14.7109375" style="105" customWidth="1"/>
    <col min="34" max="34" width="15.140625" style="105" customWidth="1"/>
    <col min="35" max="35" width="15.28515625" style="105" customWidth="1"/>
    <col min="36" max="36" width="15.85546875" style="105" customWidth="1"/>
    <col min="37" max="37" width="14.140625" style="105" customWidth="1"/>
    <col min="38" max="38" width="16.7109375" style="105" customWidth="1"/>
    <col min="39" max="16384" width="9.7109375" style="40"/>
  </cols>
  <sheetData>
    <row r="1" spans="1:38" ht="60.95" customHeight="1" x14ac:dyDescent="0.2">
      <c r="A1" s="247" t="s">
        <v>157</v>
      </c>
      <c r="B1" s="247"/>
      <c r="C1" s="247"/>
      <c r="D1" s="247" t="s">
        <v>158</v>
      </c>
      <c r="E1" s="247"/>
      <c r="F1" s="247"/>
      <c r="G1" s="247"/>
      <c r="H1" s="247"/>
      <c r="I1" s="247"/>
      <c r="J1" s="247"/>
      <c r="K1" s="247" t="s">
        <v>159</v>
      </c>
      <c r="L1" s="247"/>
      <c r="M1" s="247"/>
      <c r="N1" s="247"/>
      <c r="O1" s="247"/>
      <c r="P1" s="247"/>
      <c r="Q1" s="247"/>
      <c r="R1" s="247"/>
      <c r="S1" s="247"/>
      <c r="T1" s="247"/>
      <c r="U1" s="239" t="s">
        <v>297</v>
      </c>
      <c r="V1" s="239" t="s">
        <v>298</v>
      </c>
      <c r="W1" s="239" t="s">
        <v>299</v>
      </c>
      <c r="X1" s="239" t="s">
        <v>300</v>
      </c>
      <c r="Y1" s="239" t="s">
        <v>301</v>
      </c>
      <c r="Z1" s="102" t="s">
        <v>71</v>
      </c>
      <c r="AA1" s="102" t="s">
        <v>71</v>
      </c>
      <c r="AB1" s="102" t="s">
        <v>71</v>
      </c>
      <c r="AC1" s="102" t="s">
        <v>71</v>
      </c>
      <c r="AD1" s="102" t="s">
        <v>71</v>
      </c>
      <c r="AE1" s="102" t="s">
        <v>71</v>
      </c>
      <c r="AF1" s="102" t="s">
        <v>71</v>
      </c>
      <c r="AG1" s="102" t="s">
        <v>71</v>
      </c>
      <c r="AH1" s="102" t="s">
        <v>71</v>
      </c>
      <c r="AI1" s="102" t="s">
        <v>71</v>
      </c>
      <c r="AJ1" s="102" t="s">
        <v>71</v>
      </c>
      <c r="AK1" s="102" t="s">
        <v>71</v>
      </c>
      <c r="AL1" s="102" t="s">
        <v>71</v>
      </c>
    </row>
    <row r="2" spans="1:38" ht="29.45" customHeight="1" x14ac:dyDescent="0.2">
      <c r="A2" s="251" t="s">
        <v>200</v>
      </c>
      <c r="B2" s="252"/>
      <c r="C2" s="252"/>
      <c r="D2" s="252"/>
      <c r="E2" s="252"/>
      <c r="F2" s="252"/>
      <c r="G2" s="252"/>
      <c r="H2" s="252"/>
      <c r="I2" s="252"/>
      <c r="J2" s="253"/>
      <c r="K2" s="248"/>
      <c r="L2" s="249"/>
      <c r="M2" s="249"/>
      <c r="N2" s="249"/>
      <c r="O2" s="249"/>
      <c r="P2" s="249"/>
      <c r="Q2" s="249"/>
      <c r="R2" s="249"/>
      <c r="S2" s="249"/>
      <c r="T2" s="250"/>
      <c r="U2" s="239" t="s">
        <v>302</v>
      </c>
      <c r="V2" s="239" t="s">
        <v>303</v>
      </c>
      <c r="W2" s="239" t="s">
        <v>304</v>
      </c>
      <c r="X2" s="239" t="s">
        <v>176</v>
      </c>
      <c r="Y2" s="239" t="s">
        <v>176</v>
      </c>
      <c r="Z2" s="102" t="s">
        <v>176</v>
      </c>
      <c r="AA2" s="102" t="s">
        <v>176</v>
      </c>
      <c r="AB2" s="102" t="s">
        <v>176</v>
      </c>
      <c r="AC2" s="102" t="s">
        <v>176</v>
      </c>
      <c r="AD2" s="102" t="s">
        <v>176</v>
      </c>
      <c r="AE2" s="102" t="s">
        <v>176</v>
      </c>
      <c r="AF2" s="102" t="s">
        <v>176</v>
      </c>
      <c r="AG2" s="102" t="s">
        <v>176</v>
      </c>
      <c r="AH2" s="102" t="s">
        <v>176</v>
      </c>
      <c r="AI2" s="102" t="s">
        <v>176</v>
      </c>
      <c r="AJ2" s="102" t="s">
        <v>176</v>
      </c>
      <c r="AK2" s="102" t="s">
        <v>176</v>
      </c>
      <c r="AL2" s="102" t="s">
        <v>176</v>
      </c>
    </row>
    <row r="3" spans="1:38" s="44" customFormat="1" ht="72" customHeight="1" x14ac:dyDescent="0.2">
      <c r="A3" s="41" t="s">
        <v>22</v>
      </c>
      <c r="B3" s="41" t="s">
        <v>14</v>
      </c>
      <c r="C3" s="41" t="s">
        <v>2</v>
      </c>
      <c r="D3" s="41" t="s">
        <v>15</v>
      </c>
      <c r="E3" s="41" t="s">
        <v>16</v>
      </c>
      <c r="F3" s="41" t="s">
        <v>24</v>
      </c>
      <c r="G3" s="41" t="s">
        <v>17</v>
      </c>
      <c r="H3" s="41" t="s">
        <v>3</v>
      </c>
      <c r="I3" s="41" t="s">
        <v>18</v>
      </c>
      <c r="J3" s="41" t="s">
        <v>23</v>
      </c>
      <c r="K3" s="108" t="s">
        <v>5</v>
      </c>
      <c r="L3" s="42" t="s">
        <v>196</v>
      </c>
      <c r="M3" s="42" t="s">
        <v>197</v>
      </c>
      <c r="N3" s="107" t="s">
        <v>195</v>
      </c>
      <c r="O3" s="42" t="s">
        <v>46</v>
      </c>
      <c r="P3" s="42" t="s">
        <v>47</v>
      </c>
      <c r="Q3" s="42" t="s">
        <v>48</v>
      </c>
      <c r="R3" s="42" t="s">
        <v>49</v>
      </c>
      <c r="S3" s="109" t="s">
        <v>0</v>
      </c>
      <c r="T3" s="110" t="s">
        <v>1</v>
      </c>
      <c r="U3" s="246">
        <v>46182</v>
      </c>
      <c r="V3" s="246">
        <v>46209</v>
      </c>
      <c r="W3" s="246">
        <v>46224</v>
      </c>
      <c r="X3" s="246">
        <v>46239</v>
      </c>
      <c r="Y3" s="246">
        <v>46258</v>
      </c>
      <c r="Z3" s="43" t="s">
        <v>182</v>
      </c>
      <c r="AA3" s="43" t="s">
        <v>183</v>
      </c>
      <c r="AB3" s="43" t="s">
        <v>184</v>
      </c>
      <c r="AC3" s="43" t="s">
        <v>185</v>
      </c>
      <c r="AD3" s="43" t="s">
        <v>186</v>
      </c>
      <c r="AE3" s="43" t="s">
        <v>187</v>
      </c>
      <c r="AF3" s="43" t="s">
        <v>188</v>
      </c>
      <c r="AG3" s="43" t="s">
        <v>189</v>
      </c>
      <c r="AH3" s="43" t="s">
        <v>190</v>
      </c>
      <c r="AI3" s="43" t="s">
        <v>191</v>
      </c>
      <c r="AJ3" s="43" t="s">
        <v>192</v>
      </c>
      <c r="AK3" s="43" t="s">
        <v>193</v>
      </c>
      <c r="AL3" s="43" t="s">
        <v>194</v>
      </c>
    </row>
    <row r="4" spans="1:38" ht="60.95" customHeight="1" x14ac:dyDescent="0.2">
      <c r="A4" s="254">
        <v>1</v>
      </c>
      <c r="B4" s="255" t="s">
        <v>211</v>
      </c>
      <c r="C4" s="45">
        <v>1</v>
      </c>
      <c r="D4" s="46" t="s">
        <v>161</v>
      </c>
      <c r="E4" s="47" t="s">
        <v>99</v>
      </c>
      <c r="F4" s="48" t="s">
        <v>26</v>
      </c>
      <c r="G4" s="49" t="s">
        <v>108</v>
      </c>
      <c r="H4" s="48" t="s">
        <v>8</v>
      </c>
      <c r="I4" s="50" t="s">
        <v>9</v>
      </c>
      <c r="J4" s="51">
        <v>150</v>
      </c>
      <c r="K4" s="52">
        <v>82</v>
      </c>
      <c r="L4" s="53">
        <f>IF(SUM(U4:AL4)&gt;K4+N4,K4+N4,SUM(U4:AL4))</f>
        <v>41</v>
      </c>
      <c r="M4" s="53">
        <f>SUM(U4:AL4)</f>
        <v>41</v>
      </c>
      <c r="N4" s="54">
        <f>0+0-0</f>
        <v>0</v>
      </c>
      <c r="O4" s="55">
        <f>ROUND(IF(K4*0.25-0.5&lt;0,0,K4*0.25-0.5),0)-P4-R4</f>
        <v>20</v>
      </c>
      <c r="P4" s="56"/>
      <c r="Q4" s="56"/>
      <c r="R4" s="56"/>
      <c r="S4" s="57">
        <f>K4-(SUM(U4:AL4))+N4</f>
        <v>41</v>
      </c>
      <c r="T4" s="58" t="str">
        <f>IF(S4&lt;0,"ATENÇÃO","OK")</f>
        <v>OK</v>
      </c>
      <c r="U4" s="242">
        <v>41</v>
      </c>
      <c r="V4" s="241"/>
      <c r="W4" s="241"/>
      <c r="X4" s="241"/>
      <c r="Y4" s="241"/>
      <c r="Z4" s="59"/>
      <c r="AA4" s="59"/>
      <c r="AB4" s="59"/>
      <c r="AC4" s="59"/>
      <c r="AD4" s="59"/>
      <c r="AE4" s="59"/>
      <c r="AF4" s="59"/>
      <c r="AG4" s="59"/>
      <c r="AH4" s="59"/>
      <c r="AI4" s="59"/>
      <c r="AJ4" s="59"/>
      <c r="AK4" s="59"/>
      <c r="AL4" s="59"/>
    </row>
    <row r="5" spans="1:38" ht="60.95" customHeight="1" x14ac:dyDescent="0.2">
      <c r="A5" s="254"/>
      <c r="B5" s="255"/>
      <c r="C5" s="45">
        <v>2</v>
      </c>
      <c r="D5" s="60" t="s">
        <v>162</v>
      </c>
      <c r="E5" s="47" t="s">
        <v>99</v>
      </c>
      <c r="F5" s="49" t="s">
        <v>26</v>
      </c>
      <c r="G5" s="61" t="s">
        <v>11</v>
      </c>
      <c r="H5" s="49" t="s">
        <v>8</v>
      </c>
      <c r="I5" s="50" t="s">
        <v>9</v>
      </c>
      <c r="J5" s="51">
        <v>70</v>
      </c>
      <c r="K5" s="52">
        <v>100</v>
      </c>
      <c r="L5" s="53">
        <f t="shared" ref="L5:L52" si="0">IF(SUM(U5:AL5)&gt;K5+N5,K5+N5,SUM(U5:AL5))</f>
        <v>2</v>
      </c>
      <c r="M5" s="53">
        <f t="shared" ref="M5:M52" si="1">SUM(U5:AL5)</f>
        <v>2</v>
      </c>
      <c r="N5" s="54">
        <f t="shared" ref="N5:N52" si="2">0+0-0</f>
        <v>0</v>
      </c>
      <c r="O5" s="55">
        <f t="shared" ref="O5:O52" si="3">ROUND(IF(K5*0.25-0.5&lt;0,0,K5*0.25-0.5),0)-P5-R5</f>
        <v>25</v>
      </c>
      <c r="P5" s="56"/>
      <c r="Q5" s="56"/>
      <c r="R5" s="56"/>
      <c r="S5" s="57">
        <f t="shared" ref="S5:S52" si="4">K5-(SUM(U5:AL5))+N5</f>
        <v>98</v>
      </c>
      <c r="T5" s="58" t="str">
        <f t="shared" ref="T5:T52" si="5">IF(S5&lt;0,"ATENÇÃO","OK")</f>
        <v>OK</v>
      </c>
      <c r="U5" s="242">
        <v>2</v>
      </c>
      <c r="V5" s="241"/>
      <c r="W5" s="241"/>
      <c r="X5" s="241"/>
      <c r="Y5" s="241"/>
      <c r="Z5" s="59"/>
      <c r="AA5" s="59"/>
      <c r="AB5" s="59"/>
      <c r="AC5" s="59"/>
      <c r="AD5" s="59"/>
      <c r="AE5" s="59"/>
      <c r="AF5" s="59"/>
      <c r="AG5" s="59"/>
      <c r="AH5" s="59"/>
      <c r="AI5" s="59"/>
      <c r="AJ5" s="59"/>
      <c r="AK5" s="59"/>
      <c r="AL5" s="59"/>
    </row>
    <row r="6" spans="1:38" ht="60.95" customHeight="1" x14ac:dyDescent="0.2">
      <c r="A6" s="254"/>
      <c r="B6" s="255"/>
      <c r="C6" s="45">
        <v>3</v>
      </c>
      <c r="D6" s="46" t="s">
        <v>163</v>
      </c>
      <c r="E6" s="47" t="s">
        <v>99</v>
      </c>
      <c r="F6" s="48" t="s">
        <v>26</v>
      </c>
      <c r="G6" s="49" t="s">
        <v>11</v>
      </c>
      <c r="H6" s="49" t="s">
        <v>8</v>
      </c>
      <c r="I6" s="50" t="s">
        <v>9</v>
      </c>
      <c r="J6" s="51">
        <v>90</v>
      </c>
      <c r="K6" s="52">
        <v>0</v>
      </c>
      <c r="L6" s="53">
        <f t="shared" si="0"/>
        <v>0</v>
      </c>
      <c r="M6" s="53">
        <f t="shared" si="1"/>
        <v>0</v>
      </c>
      <c r="N6" s="54">
        <f t="shared" si="2"/>
        <v>0</v>
      </c>
      <c r="O6" s="55">
        <f t="shared" si="3"/>
        <v>0</v>
      </c>
      <c r="P6" s="56"/>
      <c r="Q6" s="56"/>
      <c r="R6" s="56"/>
      <c r="S6" s="57">
        <f t="shared" si="4"/>
        <v>0</v>
      </c>
      <c r="T6" s="58" t="str">
        <f t="shared" si="5"/>
        <v>OK</v>
      </c>
      <c r="U6" s="241"/>
      <c r="V6" s="241"/>
      <c r="W6" s="241"/>
      <c r="X6" s="241"/>
      <c r="Y6" s="241"/>
      <c r="Z6" s="59"/>
      <c r="AA6" s="59"/>
      <c r="AB6" s="59"/>
      <c r="AC6" s="59"/>
      <c r="AD6" s="59"/>
      <c r="AE6" s="59"/>
      <c r="AF6" s="59"/>
      <c r="AG6" s="59"/>
      <c r="AH6" s="59"/>
      <c r="AI6" s="59"/>
      <c r="AJ6" s="59"/>
      <c r="AK6" s="59"/>
      <c r="AL6" s="59"/>
    </row>
    <row r="7" spans="1:38" ht="60.95" customHeight="1" x14ac:dyDescent="0.2">
      <c r="A7" s="254"/>
      <c r="B7" s="255"/>
      <c r="C7" s="45">
        <v>4</v>
      </c>
      <c r="D7" s="46" t="s">
        <v>164</v>
      </c>
      <c r="E7" s="47" t="s">
        <v>99</v>
      </c>
      <c r="F7" s="48" t="s">
        <v>26</v>
      </c>
      <c r="G7" s="49" t="s">
        <v>108</v>
      </c>
      <c r="H7" s="49" t="s">
        <v>8</v>
      </c>
      <c r="I7" s="50" t="s">
        <v>9</v>
      </c>
      <c r="J7" s="51">
        <v>125</v>
      </c>
      <c r="K7" s="52">
        <v>100</v>
      </c>
      <c r="L7" s="53">
        <f t="shared" si="0"/>
        <v>17</v>
      </c>
      <c r="M7" s="53">
        <f t="shared" si="1"/>
        <v>17</v>
      </c>
      <c r="N7" s="54">
        <f t="shared" si="2"/>
        <v>0</v>
      </c>
      <c r="O7" s="55">
        <f t="shared" si="3"/>
        <v>25</v>
      </c>
      <c r="P7" s="56"/>
      <c r="Q7" s="56"/>
      <c r="R7" s="56"/>
      <c r="S7" s="57">
        <f t="shared" si="4"/>
        <v>83</v>
      </c>
      <c r="T7" s="58" t="str">
        <f t="shared" si="5"/>
        <v>OK</v>
      </c>
      <c r="U7" s="242">
        <v>5</v>
      </c>
      <c r="V7" s="241"/>
      <c r="W7" s="241"/>
      <c r="X7" s="241"/>
      <c r="Y7" s="242">
        <v>12</v>
      </c>
      <c r="Z7" s="59"/>
      <c r="AA7" s="59"/>
      <c r="AB7" s="59"/>
      <c r="AC7" s="59"/>
      <c r="AD7" s="59"/>
      <c r="AE7" s="59"/>
      <c r="AF7" s="59"/>
      <c r="AG7" s="59"/>
      <c r="AH7" s="59"/>
      <c r="AI7" s="59"/>
      <c r="AJ7" s="59"/>
      <c r="AK7" s="59"/>
      <c r="AL7" s="59"/>
    </row>
    <row r="8" spans="1:38" ht="60.95" customHeight="1" x14ac:dyDescent="0.2">
      <c r="A8" s="254"/>
      <c r="B8" s="255"/>
      <c r="C8" s="45">
        <v>5</v>
      </c>
      <c r="D8" s="46" t="s">
        <v>165</v>
      </c>
      <c r="E8" s="47" t="s">
        <v>99</v>
      </c>
      <c r="F8" s="48" t="s">
        <v>26</v>
      </c>
      <c r="G8" s="49" t="s">
        <v>12</v>
      </c>
      <c r="H8" s="48" t="s">
        <v>8</v>
      </c>
      <c r="I8" s="50" t="s">
        <v>9</v>
      </c>
      <c r="J8" s="51">
        <v>100</v>
      </c>
      <c r="K8" s="52">
        <v>250</v>
      </c>
      <c r="L8" s="53">
        <f t="shared" si="0"/>
        <v>5</v>
      </c>
      <c r="M8" s="53">
        <f t="shared" si="1"/>
        <v>5</v>
      </c>
      <c r="N8" s="54">
        <f t="shared" si="2"/>
        <v>0</v>
      </c>
      <c r="O8" s="55">
        <f t="shared" si="3"/>
        <v>62</v>
      </c>
      <c r="P8" s="56"/>
      <c r="Q8" s="56"/>
      <c r="R8" s="56"/>
      <c r="S8" s="57">
        <f t="shared" si="4"/>
        <v>245</v>
      </c>
      <c r="T8" s="58" t="str">
        <f t="shared" si="5"/>
        <v>OK</v>
      </c>
      <c r="U8" s="242">
        <v>5</v>
      </c>
      <c r="V8" s="241"/>
      <c r="W8" s="241"/>
      <c r="X8" s="241"/>
      <c r="Y8" s="241"/>
      <c r="Z8" s="59"/>
      <c r="AA8" s="59"/>
      <c r="AB8" s="59"/>
      <c r="AC8" s="59"/>
      <c r="AD8" s="59"/>
      <c r="AE8" s="59"/>
      <c r="AF8" s="59"/>
      <c r="AG8" s="59"/>
      <c r="AH8" s="59"/>
      <c r="AI8" s="59"/>
      <c r="AJ8" s="59"/>
      <c r="AK8" s="59"/>
      <c r="AL8" s="59"/>
    </row>
    <row r="9" spans="1:38" ht="60.95" customHeight="1" x14ac:dyDescent="0.2">
      <c r="A9" s="254">
        <v>2</v>
      </c>
      <c r="B9" s="255" t="s">
        <v>212</v>
      </c>
      <c r="C9" s="63">
        <v>6</v>
      </c>
      <c r="D9" s="60" t="s">
        <v>166</v>
      </c>
      <c r="E9" s="47" t="s">
        <v>100</v>
      </c>
      <c r="F9" s="49" t="s">
        <v>27</v>
      </c>
      <c r="G9" s="49" t="s">
        <v>109</v>
      </c>
      <c r="H9" s="49" t="s">
        <v>8</v>
      </c>
      <c r="I9" s="64" t="s">
        <v>9</v>
      </c>
      <c r="J9" s="51">
        <v>93.99</v>
      </c>
      <c r="K9" s="52">
        <v>400</v>
      </c>
      <c r="L9" s="53">
        <f t="shared" si="0"/>
        <v>0</v>
      </c>
      <c r="M9" s="53">
        <f t="shared" si="1"/>
        <v>0</v>
      </c>
      <c r="N9" s="54">
        <f t="shared" si="2"/>
        <v>0</v>
      </c>
      <c r="O9" s="55">
        <f t="shared" si="3"/>
        <v>100</v>
      </c>
      <c r="P9" s="56"/>
      <c r="Q9" s="56"/>
      <c r="R9" s="56"/>
      <c r="S9" s="57">
        <f>K9-(SUM(U9:AL9))+N9</f>
        <v>400</v>
      </c>
      <c r="T9" s="58" t="str">
        <f t="shared" si="5"/>
        <v>OK</v>
      </c>
      <c r="U9" s="241"/>
      <c r="V9" s="241"/>
      <c r="W9" s="241"/>
      <c r="X9" s="241"/>
      <c r="Y9" s="241"/>
      <c r="Z9" s="59"/>
      <c r="AA9" s="59"/>
      <c r="AB9" s="59"/>
      <c r="AC9" s="59"/>
      <c r="AD9" s="65"/>
      <c r="AE9" s="59"/>
      <c r="AF9" s="59"/>
      <c r="AG9" s="59"/>
      <c r="AH9" s="59"/>
      <c r="AI9" s="59"/>
      <c r="AJ9" s="59"/>
      <c r="AK9" s="59"/>
      <c r="AL9" s="59"/>
    </row>
    <row r="10" spans="1:38" ht="60.95" customHeight="1" x14ac:dyDescent="0.2">
      <c r="A10" s="254"/>
      <c r="B10" s="255"/>
      <c r="C10" s="63">
        <v>7</v>
      </c>
      <c r="D10" s="60" t="s">
        <v>167</v>
      </c>
      <c r="E10" s="47" t="s">
        <v>100</v>
      </c>
      <c r="F10" s="49" t="s">
        <v>27</v>
      </c>
      <c r="G10" s="49" t="s">
        <v>109</v>
      </c>
      <c r="H10" s="48" t="s">
        <v>8</v>
      </c>
      <c r="I10" s="64" t="s">
        <v>9</v>
      </c>
      <c r="J10" s="51">
        <v>115</v>
      </c>
      <c r="K10" s="52">
        <v>50</v>
      </c>
      <c r="L10" s="53">
        <f t="shared" si="0"/>
        <v>0</v>
      </c>
      <c r="M10" s="53">
        <f t="shared" si="1"/>
        <v>0</v>
      </c>
      <c r="N10" s="54">
        <f t="shared" si="2"/>
        <v>0</v>
      </c>
      <c r="O10" s="55">
        <f t="shared" si="3"/>
        <v>12</v>
      </c>
      <c r="P10" s="56"/>
      <c r="Q10" s="56"/>
      <c r="R10" s="56"/>
      <c r="S10" s="57">
        <f t="shared" si="4"/>
        <v>50</v>
      </c>
      <c r="T10" s="58" t="str">
        <f t="shared" si="5"/>
        <v>OK</v>
      </c>
      <c r="U10" s="241"/>
      <c r="V10" s="241"/>
      <c r="W10" s="241"/>
      <c r="X10" s="241"/>
      <c r="Y10" s="241"/>
      <c r="Z10" s="59"/>
      <c r="AA10" s="59"/>
      <c r="AB10" s="59"/>
      <c r="AC10" s="59"/>
      <c r="AD10" s="59"/>
      <c r="AE10" s="59"/>
      <c r="AF10" s="59"/>
      <c r="AG10" s="59"/>
      <c r="AH10" s="59"/>
      <c r="AI10" s="59"/>
      <c r="AJ10" s="59"/>
      <c r="AK10" s="59"/>
      <c r="AL10" s="59"/>
    </row>
    <row r="11" spans="1:38" ht="60.95" customHeight="1" x14ac:dyDescent="0.2">
      <c r="A11" s="254"/>
      <c r="B11" s="255"/>
      <c r="C11" s="63">
        <v>8</v>
      </c>
      <c r="D11" s="66" t="s">
        <v>168</v>
      </c>
      <c r="E11" s="47" t="s">
        <v>100</v>
      </c>
      <c r="F11" s="49" t="s">
        <v>27</v>
      </c>
      <c r="G11" s="49" t="s">
        <v>110</v>
      </c>
      <c r="H11" s="48" t="s">
        <v>111</v>
      </c>
      <c r="I11" s="64" t="s">
        <v>9</v>
      </c>
      <c r="J11" s="51">
        <v>260</v>
      </c>
      <c r="K11" s="52">
        <v>20</v>
      </c>
      <c r="L11" s="53">
        <f t="shared" si="0"/>
        <v>0</v>
      </c>
      <c r="M11" s="53">
        <f t="shared" si="1"/>
        <v>0</v>
      </c>
      <c r="N11" s="54">
        <f t="shared" si="2"/>
        <v>0</v>
      </c>
      <c r="O11" s="55">
        <f t="shared" si="3"/>
        <v>5</v>
      </c>
      <c r="P11" s="56"/>
      <c r="Q11" s="56"/>
      <c r="R11" s="56"/>
      <c r="S11" s="57">
        <f t="shared" si="4"/>
        <v>20</v>
      </c>
      <c r="T11" s="58" t="str">
        <f t="shared" si="5"/>
        <v>OK</v>
      </c>
      <c r="U11" s="241"/>
      <c r="V11" s="241"/>
      <c r="W11" s="241"/>
      <c r="X11" s="241"/>
      <c r="Y11" s="241"/>
      <c r="Z11" s="59"/>
      <c r="AA11" s="59"/>
      <c r="AB11" s="59"/>
      <c r="AC11" s="59"/>
      <c r="AD11" s="59"/>
      <c r="AE11" s="59"/>
      <c r="AF11" s="59"/>
      <c r="AG11" s="59"/>
      <c r="AH11" s="59"/>
      <c r="AI11" s="59"/>
      <c r="AJ11" s="59"/>
      <c r="AK11" s="59"/>
      <c r="AL11" s="59"/>
    </row>
    <row r="12" spans="1:38" ht="60.95" customHeight="1" x14ac:dyDescent="0.2">
      <c r="A12" s="254"/>
      <c r="B12" s="255"/>
      <c r="C12" s="63">
        <v>9</v>
      </c>
      <c r="D12" s="66" t="s">
        <v>169</v>
      </c>
      <c r="E12" s="47" t="s">
        <v>100</v>
      </c>
      <c r="F12" s="49" t="s">
        <v>27</v>
      </c>
      <c r="G12" s="49" t="s">
        <v>110</v>
      </c>
      <c r="H12" s="48" t="s">
        <v>111</v>
      </c>
      <c r="I12" s="64" t="s">
        <v>9</v>
      </c>
      <c r="J12" s="51">
        <v>250</v>
      </c>
      <c r="K12" s="52">
        <v>20</v>
      </c>
      <c r="L12" s="53">
        <f t="shared" si="0"/>
        <v>0</v>
      </c>
      <c r="M12" s="53">
        <f t="shared" si="1"/>
        <v>0</v>
      </c>
      <c r="N12" s="54">
        <f t="shared" si="2"/>
        <v>0</v>
      </c>
      <c r="O12" s="55">
        <f t="shared" si="3"/>
        <v>5</v>
      </c>
      <c r="P12" s="56"/>
      <c r="Q12" s="56"/>
      <c r="R12" s="56"/>
      <c r="S12" s="57">
        <f t="shared" si="4"/>
        <v>20</v>
      </c>
      <c r="T12" s="58" t="str">
        <f t="shared" si="5"/>
        <v>OK</v>
      </c>
      <c r="U12" s="241"/>
      <c r="V12" s="241"/>
      <c r="W12" s="241"/>
      <c r="X12" s="241"/>
      <c r="Y12" s="241"/>
      <c r="Z12" s="59"/>
      <c r="AA12" s="59"/>
      <c r="AB12" s="59"/>
      <c r="AC12" s="59"/>
      <c r="AD12" s="59"/>
      <c r="AE12" s="59"/>
      <c r="AF12" s="59"/>
      <c r="AG12" s="59"/>
      <c r="AH12" s="59"/>
      <c r="AI12" s="59"/>
      <c r="AJ12" s="59"/>
      <c r="AK12" s="59"/>
      <c r="AL12" s="59"/>
    </row>
    <row r="13" spans="1:38" ht="60.95" customHeight="1" x14ac:dyDescent="0.2">
      <c r="A13" s="254"/>
      <c r="B13" s="255"/>
      <c r="C13" s="63">
        <v>10</v>
      </c>
      <c r="D13" s="60" t="s">
        <v>19</v>
      </c>
      <c r="E13" s="47" t="s">
        <v>101</v>
      </c>
      <c r="F13" s="67" t="s">
        <v>28</v>
      </c>
      <c r="G13" s="49" t="s">
        <v>112</v>
      </c>
      <c r="H13" s="49" t="s">
        <v>8</v>
      </c>
      <c r="I13" s="49" t="s">
        <v>10</v>
      </c>
      <c r="J13" s="51">
        <v>8</v>
      </c>
      <c r="K13" s="52">
        <v>300</v>
      </c>
      <c r="L13" s="53">
        <f t="shared" si="0"/>
        <v>0</v>
      </c>
      <c r="M13" s="53">
        <f t="shared" si="1"/>
        <v>0</v>
      </c>
      <c r="N13" s="54">
        <f t="shared" si="2"/>
        <v>0</v>
      </c>
      <c r="O13" s="55">
        <f t="shared" si="3"/>
        <v>75</v>
      </c>
      <c r="P13" s="56"/>
      <c r="Q13" s="56"/>
      <c r="R13" s="56"/>
      <c r="S13" s="57">
        <f t="shared" si="4"/>
        <v>300</v>
      </c>
      <c r="T13" s="58" t="str">
        <f t="shared" si="5"/>
        <v>OK</v>
      </c>
      <c r="U13" s="241"/>
      <c r="V13" s="241"/>
      <c r="W13" s="241"/>
      <c r="X13" s="241"/>
      <c r="Y13" s="241"/>
      <c r="Z13" s="59"/>
      <c r="AA13" s="59"/>
      <c r="AB13" s="59"/>
      <c r="AC13" s="59"/>
      <c r="AD13" s="59"/>
      <c r="AE13" s="59"/>
      <c r="AF13" s="59"/>
      <c r="AG13" s="59"/>
      <c r="AH13" s="59"/>
      <c r="AI13" s="59"/>
      <c r="AJ13" s="59"/>
      <c r="AK13" s="59"/>
      <c r="AL13" s="59"/>
    </row>
    <row r="14" spans="1:38" ht="60.95" customHeight="1" x14ac:dyDescent="0.2">
      <c r="A14" s="254"/>
      <c r="B14" s="255"/>
      <c r="C14" s="63">
        <v>11</v>
      </c>
      <c r="D14" s="60" t="s">
        <v>20</v>
      </c>
      <c r="E14" s="47" t="s">
        <v>101</v>
      </c>
      <c r="F14" s="67" t="s">
        <v>28</v>
      </c>
      <c r="G14" s="49" t="s">
        <v>113</v>
      </c>
      <c r="H14" s="49" t="s">
        <v>8</v>
      </c>
      <c r="I14" s="49" t="s">
        <v>10</v>
      </c>
      <c r="J14" s="51">
        <v>7</v>
      </c>
      <c r="K14" s="52">
        <v>450</v>
      </c>
      <c r="L14" s="53">
        <f t="shared" si="0"/>
        <v>0</v>
      </c>
      <c r="M14" s="53">
        <f t="shared" si="1"/>
        <v>0</v>
      </c>
      <c r="N14" s="54">
        <f t="shared" si="2"/>
        <v>0</v>
      </c>
      <c r="O14" s="55">
        <f t="shared" si="3"/>
        <v>112</v>
      </c>
      <c r="P14" s="56"/>
      <c r="Q14" s="56"/>
      <c r="R14" s="56"/>
      <c r="S14" s="57">
        <f t="shared" si="4"/>
        <v>450</v>
      </c>
      <c r="T14" s="58" t="str">
        <f t="shared" si="5"/>
        <v>OK</v>
      </c>
      <c r="U14" s="241"/>
      <c r="V14" s="241"/>
      <c r="W14" s="241"/>
      <c r="X14" s="241"/>
      <c r="Y14" s="241"/>
      <c r="Z14" s="59"/>
      <c r="AA14" s="59"/>
      <c r="AB14" s="59"/>
      <c r="AC14" s="59"/>
      <c r="AD14" s="59"/>
      <c r="AE14" s="59"/>
      <c r="AF14" s="59"/>
      <c r="AG14" s="59"/>
      <c r="AH14" s="59"/>
      <c r="AI14" s="59"/>
      <c r="AJ14" s="59"/>
      <c r="AK14" s="59"/>
      <c r="AL14" s="59"/>
    </row>
    <row r="15" spans="1:38" ht="60.95" customHeight="1" x14ac:dyDescent="0.2">
      <c r="A15" s="68">
        <v>3</v>
      </c>
      <c r="B15" s="69" t="s">
        <v>213</v>
      </c>
      <c r="C15" s="45">
        <v>12</v>
      </c>
      <c r="D15" s="60" t="s">
        <v>170</v>
      </c>
      <c r="E15" s="47" t="s">
        <v>101</v>
      </c>
      <c r="F15" s="67" t="s">
        <v>114</v>
      </c>
      <c r="G15" s="49" t="s">
        <v>115</v>
      </c>
      <c r="H15" s="49" t="s">
        <v>116</v>
      </c>
      <c r="I15" s="49" t="s">
        <v>152</v>
      </c>
      <c r="J15" s="51">
        <v>48.78</v>
      </c>
      <c r="K15" s="52">
        <v>300</v>
      </c>
      <c r="L15" s="53">
        <f t="shared" si="0"/>
        <v>0</v>
      </c>
      <c r="M15" s="53">
        <f t="shared" si="1"/>
        <v>0</v>
      </c>
      <c r="N15" s="54">
        <f t="shared" si="2"/>
        <v>0</v>
      </c>
      <c r="O15" s="55">
        <f t="shared" si="3"/>
        <v>75</v>
      </c>
      <c r="P15" s="56"/>
      <c r="Q15" s="56"/>
      <c r="R15" s="56"/>
      <c r="S15" s="57">
        <f t="shared" si="4"/>
        <v>300</v>
      </c>
      <c r="T15" s="58" t="str">
        <f t="shared" si="5"/>
        <v>OK</v>
      </c>
      <c r="U15" s="241"/>
      <c r="V15" s="241"/>
      <c r="W15" s="241"/>
      <c r="X15" s="241"/>
      <c r="Y15" s="241"/>
      <c r="Z15" s="59"/>
      <c r="AA15" s="59"/>
      <c r="AB15" s="59"/>
      <c r="AC15" s="59"/>
      <c r="AD15" s="59"/>
      <c r="AE15" s="59"/>
      <c r="AF15" s="59"/>
      <c r="AG15" s="59"/>
      <c r="AH15" s="59"/>
      <c r="AI15" s="59"/>
      <c r="AJ15" s="59"/>
      <c r="AK15" s="59"/>
      <c r="AL15" s="59"/>
    </row>
    <row r="16" spans="1:38" ht="60.95" customHeight="1" x14ac:dyDescent="0.2">
      <c r="A16" s="254">
        <v>4</v>
      </c>
      <c r="B16" s="255" t="s">
        <v>214</v>
      </c>
      <c r="C16" s="63">
        <v>13</v>
      </c>
      <c r="D16" s="60" t="s">
        <v>33</v>
      </c>
      <c r="E16" s="47" t="s">
        <v>101</v>
      </c>
      <c r="F16" s="67" t="s">
        <v>30</v>
      </c>
      <c r="G16" s="70" t="s">
        <v>34</v>
      </c>
      <c r="H16" s="49" t="s">
        <v>8</v>
      </c>
      <c r="I16" s="49" t="s">
        <v>9</v>
      </c>
      <c r="J16" s="51">
        <v>102.5</v>
      </c>
      <c r="K16" s="52">
        <v>120</v>
      </c>
      <c r="L16" s="53">
        <f t="shared" si="0"/>
        <v>0</v>
      </c>
      <c r="M16" s="53">
        <f t="shared" si="1"/>
        <v>0</v>
      </c>
      <c r="N16" s="54">
        <f t="shared" si="2"/>
        <v>0</v>
      </c>
      <c r="O16" s="55">
        <f t="shared" si="3"/>
        <v>30</v>
      </c>
      <c r="P16" s="56"/>
      <c r="Q16" s="56"/>
      <c r="R16" s="56"/>
      <c r="S16" s="57">
        <f t="shared" si="4"/>
        <v>120</v>
      </c>
      <c r="T16" s="58" t="str">
        <f t="shared" si="5"/>
        <v>OK</v>
      </c>
      <c r="U16" s="241"/>
      <c r="V16" s="241"/>
      <c r="W16" s="241"/>
      <c r="X16" s="241"/>
      <c r="Y16" s="241"/>
      <c r="Z16" s="62"/>
      <c r="AA16" s="62"/>
      <c r="AB16" s="59"/>
      <c r="AC16" s="59"/>
      <c r="AD16" s="59"/>
      <c r="AE16" s="59"/>
      <c r="AF16" s="59"/>
      <c r="AG16" s="59"/>
      <c r="AH16" s="59"/>
      <c r="AI16" s="59"/>
      <c r="AJ16" s="59"/>
      <c r="AK16" s="59"/>
      <c r="AL16" s="59"/>
    </row>
    <row r="17" spans="1:38" ht="60.95" customHeight="1" x14ac:dyDescent="0.2">
      <c r="A17" s="254"/>
      <c r="B17" s="255"/>
      <c r="C17" s="63">
        <v>14</v>
      </c>
      <c r="D17" s="60" t="s">
        <v>37</v>
      </c>
      <c r="E17" s="47" t="s">
        <v>101</v>
      </c>
      <c r="F17" s="67" t="s">
        <v>30</v>
      </c>
      <c r="G17" s="61" t="s">
        <v>38</v>
      </c>
      <c r="H17" s="49" t="s">
        <v>8</v>
      </c>
      <c r="I17" s="49" t="s">
        <v>9</v>
      </c>
      <c r="J17" s="51">
        <v>102.5</v>
      </c>
      <c r="K17" s="52">
        <v>150</v>
      </c>
      <c r="L17" s="53">
        <f t="shared" si="0"/>
        <v>0</v>
      </c>
      <c r="M17" s="53">
        <f t="shared" si="1"/>
        <v>0</v>
      </c>
      <c r="N17" s="54">
        <f t="shared" si="2"/>
        <v>0</v>
      </c>
      <c r="O17" s="55">
        <f t="shared" si="3"/>
        <v>37</v>
      </c>
      <c r="P17" s="56"/>
      <c r="Q17" s="56"/>
      <c r="R17" s="56"/>
      <c r="S17" s="57">
        <f t="shared" si="4"/>
        <v>150</v>
      </c>
      <c r="T17" s="58" t="str">
        <f t="shared" si="5"/>
        <v>OK</v>
      </c>
      <c r="U17" s="241"/>
      <c r="V17" s="241"/>
      <c r="W17" s="241"/>
      <c r="X17" s="241"/>
      <c r="Y17" s="241"/>
      <c r="Z17" s="59"/>
      <c r="AA17" s="59"/>
      <c r="AB17" s="59"/>
      <c r="AC17" s="59"/>
      <c r="AD17" s="59"/>
      <c r="AE17" s="59"/>
      <c r="AF17" s="59"/>
      <c r="AG17" s="59"/>
      <c r="AH17" s="59"/>
      <c r="AI17" s="59"/>
      <c r="AJ17" s="59"/>
      <c r="AK17" s="59"/>
      <c r="AL17" s="59"/>
    </row>
    <row r="18" spans="1:38" ht="60.95" customHeight="1" x14ac:dyDescent="0.2">
      <c r="A18" s="254">
        <v>5</v>
      </c>
      <c r="B18" s="255" t="s">
        <v>215</v>
      </c>
      <c r="C18" s="45">
        <v>15</v>
      </c>
      <c r="D18" s="60" t="s">
        <v>171</v>
      </c>
      <c r="E18" s="47" t="s">
        <v>102</v>
      </c>
      <c r="F18" s="67" t="s">
        <v>30</v>
      </c>
      <c r="G18" s="49" t="s">
        <v>117</v>
      </c>
      <c r="H18" s="49" t="s">
        <v>8</v>
      </c>
      <c r="I18" s="49" t="s">
        <v>9</v>
      </c>
      <c r="J18" s="51">
        <v>105</v>
      </c>
      <c r="K18" s="52">
        <v>60</v>
      </c>
      <c r="L18" s="53">
        <f t="shared" si="0"/>
        <v>0</v>
      </c>
      <c r="M18" s="53">
        <f t="shared" si="1"/>
        <v>0</v>
      </c>
      <c r="N18" s="54">
        <f t="shared" si="2"/>
        <v>0</v>
      </c>
      <c r="O18" s="55">
        <f t="shared" si="3"/>
        <v>15</v>
      </c>
      <c r="P18" s="56"/>
      <c r="Q18" s="56"/>
      <c r="R18" s="56"/>
      <c r="S18" s="57">
        <f t="shared" si="4"/>
        <v>60</v>
      </c>
      <c r="T18" s="58" t="str">
        <f t="shared" si="5"/>
        <v>OK</v>
      </c>
      <c r="U18" s="241"/>
      <c r="V18" s="241"/>
      <c r="W18" s="241"/>
      <c r="X18" s="241"/>
      <c r="Y18" s="241"/>
      <c r="Z18" s="59"/>
      <c r="AA18" s="59"/>
      <c r="AB18" s="59"/>
      <c r="AC18" s="59"/>
      <c r="AD18" s="59"/>
      <c r="AE18" s="59"/>
      <c r="AF18" s="59"/>
      <c r="AG18" s="59"/>
      <c r="AH18" s="59"/>
      <c r="AI18" s="59"/>
      <c r="AJ18" s="59"/>
      <c r="AK18" s="59"/>
      <c r="AL18" s="59"/>
    </row>
    <row r="19" spans="1:38" ht="60.95" customHeight="1" x14ac:dyDescent="0.2">
      <c r="A19" s="254"/>
      <c r="B19" s="255"/>
      <c r="C19" s="45">
        <v>16</v>
      </c>
      <c r="D19" s="60" t="s">
        <v>172</v>
      </c>
      <c r="E19" s="47" t="s">
        <v>102</v>
      </c>
      <c r="F19" s="67" t="s">
        <v>30</v>
      </c>
      <c r="G19" s="49" t="s">
        <v>118</v>
      </c>
      <c r="H19" s="49" t="s">
        <v>8</v>
      </c>
      <c r="I19" s="49" t="s">
        <v>9</v>
      </c>
      <c r="J19" s="51">
        <v>80</v>
      </c>
      <c r="K19" s="52">
        <v>60</v>
      </c>
      <c r="L19" s="53">
        <f t="shared" si="0"/>
        <v>0</v>
      </c>
      <c r="M19" s="53">
        <f t="shared" si="1"/>
        <v>0</v>
      </c>
      <c r="N19" s="54">
        <f t="shared" si="2"/>
        <v>0</v>
      </c>
      <c r="O19" s="55">
        <f t="shared" si="3"/>
        <v>15</v>
      </c>
      <c r="P19" s="56"/>
      <c r="Q19" s="56"/>
      <c r="R19" s="56"/>
      <c r="S19" s="57">
        <f t="shared" si="4"/>
        <v>60</v>
      </c>
      <c r="T19" s="58" t="str">
        <f t="shared" si="5"/>
        <v>OK</v>
      </c>
      <c r="U19" s="241"/>
      <c r="V19" s="241"/>
      <c r="W19" s="241"/>
      <c r="X19" s="241"/>
      <c r="Y19" s="241"/>
      <c r="Z19" s="59"/>
      <c r="AA19" s="59"/>
      <c r="AB19" s="59"/>
      <c r="AC19" s="59"/>
      <c r="AD19" s="59"/>
      <c r="AE19" s="59"/>
      <c r="AF19" s="59"/>
      <c r="AG19" s="59"/>
      <c r="AH19" s="59"/>
      <c r="AI19" s="59"/>
      <c r="AJ19" s="59"/>
      <c r="AK19" s="59"/>
      <c r="AL19" s="59"/>
    </row>
    <row r="20" spans="1:38" ht="60.95" customHeight="1" x14ac:dyDescent="0.2">
      <c r="A20" s="254"/>
      <c r="B20" s="255"/>
      <c r="C20" s="45">
        <v>17</v>
      </c>
      <c r="D20" s="60" t="s">
        <v>173</v>
      </c>
      <c r="E20" s="47" t="s">
        <v>102</v>
      </c>
      <c r="F20" s="67" t="s">
        <v>30</v>
      </c>
      <c r="G20" s="49" t="s">
        <v>118</v>
      </c>
      <c r="H20" s="49" t="s">
        <v>8</v>
      </c>
      <c r="I20" s="49" t="s">
        <v>9</v>
      </c>
      <c r="J20" s="51">
        <v>185</v>
      </c>
      <c r="K20" s="52">
        <v>60</v>
      </c>
      <c r="L20" s="53">
        <f t="shared" si="0"/>
        <v>0</v>
      </c>
      <c r="M20" s="53">
        <f t="shared" si="1"/>
        <v>0</v>
      </c>
      <c r="N20" s="54">
        <f t="shared" si="2"/>
        <v>0</v>
      </c>
      <c r="O20" s="55">
        <f t="shared" si="3"/>
        <v>15</v>
      </c>
      <c r="P20" s="56"/>
      <c r="Q20" s="56"/>
      <c r="R20" s="56"/>
      <c r="S20" s="57">
        <f t="shared" si="4"/>
        <v>60</v>
      </c>
      <c r="T20" s="58" t="str">
        <f t="shared" si="5"/>
        <v>OK</v>
      </c>
      <c r="U20" s="241"/>
      <c r="V20" s="241"/>
      <c r="W20" s="241"/>
      <c r="X20" s="241"/>
      <c r="Y20" s="241"/>
      <c r="Z20" s="59"/>
      <c r="AA20" s="59"/>
      <c r="AB20" s="59"/>
      <c r="AC20" s="59"/>
      <c r="AD20" s="59"/>
      <c r="AE20" s="59"/>
      <c r="AF20" s="59"/>
      <c r="AG20" s="59"/>
      <c r="AH20" s="59"/>
      <c r="AI20" s="59"/>
      <c r="AJ20" s="59"/>
      <c r="AK20" s="59"/>
      <c r="AL20" s="59"/>
    </row>
    <row r="21" spans="1:38" ht="60.95" customHeight="1" x14ac:dyDescent="0.2">
      <c r="A21" s="254"/>
      <c r="B21" s="255"/>
      <c r="C21" s="45">
        <v>18</v>
      </c>
      <c r="D21" s="60" t="s">
        <v>174</v>
      </c>
      <c r="E21" s="47" t="s">
        <v>102</v>
      </c>
      <c r="F21" s="67" t="s">
        <v>30</v>
      </c>
      <c r="G21" s="49" t="s">
        <v>118</v>
      </c>
      <c r="H21" s="49" t="s">
        <v>8</v>
      </c>
      <c r="I21" s="49" t="s">
        <v>9</v>
      </c>
      <c r="J21" s="51">
        <v>185</v>
      </c>
      <c r="K21" s="52">
        <v>120</v>
      </c>
      <c r="L21" s="53">
        <f t="shared" si="0"/>
        <v>0</v>
      </c>
      <c r="M21" s="53">
        <f t="shared" si="1"/>
        <v>0</v>
      </c>
      <c r="N21" s="54">
        <f t="shared" si="2"/>
        <v>0</v>
      </c>
      <c r="O21" s="55">
        <f t="shared" si="3"/>
        <v>30</v>
      </c>
      <c r="P21" s="56"/>
      <c r="Q21" s="56"/>
      <c r="R21" s="56"/>
      <c r="S21" s="57">
        <f t="shared" si="4"/>
        <v>120</v>
      </c>
      <c r="T21" s="58" t="str">
        <f t="shared" si="5"/>
        <v>OK</v>
      </c>
      <c r="U21" s="241"/>
      <c r="V21" s="241"/>
      <c r="W21" s="241"/>
      <c r="X21" s="241"/>
      <c r="Y21" s="241"/>
      <c r="Z21" s="59"/>
      <c r="AA21" s="59"/>
      <c r="AB21" s="59"/>
      <c r="AC21" s="59"/>
      <c r="AD21" s="59"/>
      <c r="AE21" s="59"/>
      <c r="AF21" s="59"/>
      <c r="AG21" s="59"/>
      <c r="AH21" s="59"/>
      <c r="AI21" s="59"/>
      <c r="AJ21" s="59"/>
      <c r="AK21" s="59"/>
      <c r="AL21" s="59"/>
    </row>
    <row r="22" spans="1:38" ht="60.95" customHeight="1" x14ac:dyDescent="0.2">
      <c r="A22" s="254">
        <v>6</v>
      </c>
      <c r="B22" s="255" t="s">
        <v>216</v>
      </c>
      <c r="C22" s="63">
        <v>19</v>
      </c>
      <c r="D22" s="60" t="s">
        <v>31</v>
      </c>
      <c r="E22" s="47" t="s">
        <v>101</v>
      </c>
      <c r="F22" s="67" t="s">
        <v>30</v>
      </c>
      <c r="G22" s="70" t="s">
        <v>36</v>
      </c>
      <c r="H22" s="49" t="s">
        <v>8</v>
      </c>
      <c r="I22" s="49" t="s">
        <v>9</v>
      </c>
      <c r="J22" s="51">
        <v>64.650000000000006</v>
      </c>
      <c r="K22" s="52">
        <v>260</v>
      </c>
      <c r="L22" s="53">
        <f t="shared" si="0"/>
        <v>0</v>
      </c>
      <c r="M22" s="53">
        <f t="shared" si="1"/>
        <v>0</v>
      </c>
      <c r="N22" s="54">
        <f t="shared" si="2"/>
        <v>0</v>
      </c>
      <c r="O22" s="55">
        <f t="shared" si="3"/>
        <v>65</v>
      </c>
      <c r="P22" s="56"/>
      <c r="Q22" s="56"/>
      <c r="R22" s="56"/>
      <c r="S22" s="57">
        <f t="shared" si="4"/>
        <v>260</v>
      </c>
      <c r="T22" s="58" t="str">
        <f t="shared" si="5"/>
        <v>OK</v>
      </c>
      <c r="U22" s="241"/>
      <c r="V22" s="241"/>
      <c r="W22" s="241"/>
      <c r="X22" s="241"/>
      <c r="Y22" s="241"/>
      <c r="Z22" s="59"/>
      <c r="AA22" s="59"/>
      <c r="AB22" s="59"/>
      <c r="AC22" s="59"/>
      <c r="AD22" s="59"/>
      <c r="AE22" s="59"/>
      <c r="AF22" s="59"/>
      <c r="AG22" s="59"/>
      <c r="AH22" s="59"/>
      <c r="AI22" s="59"/>
      <c r="AJ22" s="59"/>
      <c r="AK22" s="59"/>
      <c r="AL22" s="59"/>
    </row>
    <row r="23" spans="1:38" ht="60.95" customHeight="1" x14ac:dyDescent="0.2">
      <c r="A23" s="254"/>
      <c r="B23" s="255"/>
      <c r="C23" s="63">
        <v>20</v>
      </c>
      <c r="D23" s="60" t="s">
        <v>35</v>
      </c>
      <c r="E23" s="47" t="s">
        <v>101</v>
      </c>
      <c r="F23" s="67" t="s">
        <v>30</v>
      </c>
      <c r="G23" s="70" t="s">
        <v>32</v>
      </c>
      <c r="H23" s="49" t="s">
        <v>8</v>
      </c>
      <c r="I23" s="49" t="s">
        <v>9</v>
      </c>
      <c r="J23" s="51">
        <v>64.650000000000006</v>
      </c>
      <c r="K23" s="52">
        <v>120</v>
      </c>
      <c r="L23" s="53">
        <f t="shared" si="0"/>
        <v>0</v>
      </c>
      <c r="M23" s="53">
        <f t="shared" si="1"/>
        <v>0</v>
      </c>
      <c r="N23" s="54">
        <f t="shared" si="2"/>
        <v>0</v>
      </c>
      <c r="O23" s="55">
        <f t="shared" si="3"/>
        <v>30</v>
      </c>
      <c r="P23" s="56"/>
      <c r="Q23" s="56"/>
      <c r="R23" s="56"/>
      <c r="S23" s="57">
        <f t="shared" si="4"/>
        <v>120</v>
      </c>
      <c r="T23" s="58" t="str">
        <f t="shared" si="5"/>
        <v>OK</v>
      </c>
      <c r="U23" s="241"/>
      <c r="V23" s="241"/>
      <c r="W23" s="241"/>
      <c r="X23" s="241"/>
      <c r="Y23" s="241"/>
      <c r="Z23" s="59"/>
      <c r="AA23" s="59"/>
      <c r="AB23" s="59"/>
      <c r="AC23" s="59"/>
      <c r="AD23" s="59"/>
      <c r="AE23" s="59"/>
      <c r="AF23" s="59"/>
      <c r="AG23" s="59"/>
      <c r="AH23" s="59"/>
      <c r="AI23" s="59"/>
      <c r="AJ23" s="59"/>
      <c r="AK23" s="59"/>
      <c r="AL23" s="59"/>
    </row>
    <row r="24" spans="1:38" ht="60.95" customHeight="1" x14ac:dyDescent="0.2">
      <c r="A24" s="254"/>
      <c r="B24" s="255"/>
      <c r="C24" s="63">
        <v>21</v>
      </c>
      <c r="D24" s="60" t="s">
        <v>73</v>
      </c>
      <c r="E24" s="47" t="s">
        <v>101</v>
      </c>
      <c r="F24" s="67" t="s">
        <v>30</v>
      </c>
      <c r="G24" s="70" t="s">
        <v>32</v>
      </c>
      <c r="H24" s="49" t="s">
        <v>8</v>
      </c>
      <c r="I24" s="49" t="s">
        <v>9</v>
      </c>
      <c r="J24" s="51">
        <v>64.650000000000006</v>
      </c>
      <c r="K24" s="52">
        <v>100</v>
      </c>
      <c r="L24" s="53">
        <f t="shared" si="0"/>
        <v>0</v>
      </c>
      <c r="M24" s="53">
        <f t="shared" si="1"/>
        <v>0</v>
      </c>
      <c r="N24" s="54">
        <f t="shared" si="2"/>
        <v>0</v>
      </c>
      <c r="O24" s="55">
        <f t="shared" si="3"/>
        <v>25</v>
      </c>
      <c r="P24" s="56"/>
      <c r="Q24" s="56"/>
      <c r="R24" s="56"/>
      <c r="S24" s="57">
        <f t="shared" si="4"/>
        <v>100</v>
      </c>
      <c r="T24" s="58" t="str">
        <f t="shared" si="5"/>
        <v>OK</v>
      </c>
      <c r="U24" s="241"/>
      <c r="V24" s="241"/>
      <c r="W24" s="241"/>
      <c r="X24" s="241"/>
      <c r="Y24" s="241"/>
      <c r="Z24" s="59"/>
      <c r="AA24" s="59"/>
      <c r="AB24" s="59"/>
      <c r="AC24" s="59"/>
      <c r="AD24" s="59"/>
      <c r="AE24" s="59"/>
      <c r="AF24" s="59"/>
      <c r="AG24" s="59"/>
      <c r="AH24" s="59"/>
      <c r="AI24" s="59"/>
      <c r="AJ24" s="59"/>
      <c r="AK24" s="59"/>
      <c r="AL24" s="59"/>
    </row>
    <row r="25" spans="1:38" ht="60.95" customHeight="1" x14ac:dyDescent="0.2">
      <c r="A25" s="68">
        <v>7</v>
      </c>
      <c r="B25" s="69" t="s">
        <v>217</v>
      </c>
      <c r="C25" s="45">
        <v>22</v>
      </c>
      <c r="D25" s="60" t="s">
        <v>40</v>
      </c>
      <c r="E25" s="47" t="s">
        <v>101</v>
      </c>
      <c r="F25" s="70" t="s">
        <v>119</v>
      </c>
      <c r="G25" s="61" t="s">
        <v>120</v>
      </c>
      <c r="H25" s="49" t="s">
        <v>111</v>
      </c>
      <c r="I25" s="49" t="s">
        <v>153</v>
      </c>
      <c r="J25" s="51">
        <v>526.30999999999995</v>
      </c>
      <c r="K25" s="52">
        <v>20</v>
      </c>
      <c r="L25" s="53">
        <f t="shared" si="0"/>
        <v>8</v>
      </c>
      <c r="M25" s="53">
        <f t="shared" si="1"/>
        <v>8</v>
      </c>
      <c r="N25" s="54">
        <f t="shared" si="2"/>
        <v>0</v>
      </c>
      <c r="O25" s="55">
        <f t="shared" si="3"/>
        <v>5</v>
      </c>
      <c r="P25" s="56"/>
      <c r="Q25" s="56"/>
      <c r="R25" s="56"/>
      <c r="S25" s="57">
        <f t="shared" si="4"/>
        <v>12</v>
      </c>
      <c r="T25" s="58" t="str">
        <f t="shared" si="5"/>
        <v>OK</v>
      </c>
      <c r="U25" s="241"/>
      <c r="V25" s="241"/>
      <c r="W25" s="242">
        <v>8</v>
      </c>
      <c r="X25" s="241"/>
      <c r="Y25" s="241"/>
      <c r="Z25" s="59"/>
      <c r="AA25" s="59"/>
      <c r="AB25" s="59"/>
      <c r="AC25" s="59"/>
      <c r="AD25" s="59"/>
      <c r="AE25" s="59"/>
      <c r="AF25" s="59"/>
      <c r="AG25" s="59"/>
      <c r="AH25" s="59"/>
      <c r="AI25" s="59"/>
      <c r="AJ25" s="59"/>
      <c r="AK25" s="59"/>
      <c r="AL25" s="59"/>
    </row>
    <row r="26" spans="1:38" ht="60.95" customHeight="1" x14ac:dyDescent="0.2">
      <c r="A26" s="254">
        <v>8</v>
      </c>
      <c r="B26" s="255" t="s">
        <v>218</v>
      </c>
      <c r="C26" s="45">
        <v>23</v>
      </c>
      <c r="D26" s="60" t="s">
        <v>74</v>
      </c>
      <c r="E26" s="47" t="s">
        <v>103</v>
      </c>
      <c r="F26" s="70" t="s">
        <v>121</v>
      </c>
      <c r="G26" s="70">
        <v>33367002</v>
      </c>
      <c r="H26" s="49" t="s">
        <v>8</v>
      </c>
      <c r="I26" s="49">
        <v>3336733</v>
      </c>
      <c r="J26" s="51">
        <v>166.67</v>
      </c>
      <c r="K26" s="52">
        <v>0</v>
      </c>
      <c r="L26" s="53">
        <f t="shared" si="0"/>
        <v>0</v>
      </c>
      <c r="M26" s="53">
        <f t="shared" si="1"/>
        <v>0</v>
      </c>
      <c r="N26" s="54">
        <f t="shared" si="2"/>
        <v>0</v>
      </c>
      <c r="O26" s="55">
        <f t="shared" si="3"/>
        <v>0</v>
      </c>
      <c r="P26" s="56"/>
      <c r="Q26" s="56"/>
      <c r="R26" s="56"/>
      <c r="S26" s="57">
        <f t="shared" si="4"/>
        <v>0</v>
      </c>
      <c r="T26" s="58" t="str">
        <f t="shared" si="5"/>
        <v>OK</v>
      </c>
      <c r="U26" s="241"/>
      <c r="V26" s="241"/>
      <c r="W26" s="241"/>
      <c r="X26" s="241"/>
      <c r="Y26" s="241"/>
      <c r="Z26" s="59"/>
      <c r="AA26" s="59"/>
      <c r="AB26" s="59"/>
      <c r="AC26" s="59"/>
      <c r="AD26" s="59"/>
      <c r="AE26" s="59"/>
      <c r="AF26" s="59"/>
      <c r="AG26" s="59"/>
      <c r="AH26" s="59"/>
      <c r="AI26" s="59"/>
      <c r="AJ26" s="59"/>
      <c r="AK26" s="59"/>
      <c r="AL26" s="59"/>
    </row>
    <row r="27" spans="1:38" ht="60.95" customHeight="1" x14ac:dyDescent="0.2">
      <c r="A27" s="254"/>
      <c r="B27" s="255"/>
      <c r="C27" s="45">
        <v>24</v>
      </c>
      <c r="D27" s="60" t="s">
        <v>75</v>
      </c>
      <c r="E27" s="47" t="s">
        <v>103</v>
      </c>
      <c r="F27" s="70" t="s">
        <v>121</v>
      </c>
      <c r="G27" s="49" t="s">
        <v>122</v>
      </c>
      <c r="H27" s="49" t="s">
        <v>8</v>
      </c>
      <c r="I27" s="49" t="s">
        <v>9</v>
      </c>
      <c r="J27" s="51">
        <v>19.829999999999998</v>
      </c>
      <c r="K27" s="52">
        <v>0</v>
      </c>
      <c r="L27" s="53">
        <f t="shared" si="0"/>
        <v>0</v>
      </c>
      <c r="M27" s="53">
        <f t="shared" si="1"/>
        <v>0</v>
      </c>
      <c r="N27" s="54">
        <f t="shared" si="2"/>
        <v>0</v>
      </c>
      <c r="O27" s="55">
        <f t="shared" si="3"/>
        <v>0</v>
      </c>
      <c r="P27" s="56"/>
      <c r="Q27" s="56"/>
      <c r="R27" s="56"/>
      <c r="S27" s="57">
        <f t="shared" si="4"/>
        <v>0</v>
      </c>
      <c r="T27" s="58" t="str">
        <f t="shared" si="5"/>
        <v>OK</v>
      </c>
      <c r="U27" s="241"/>
      <c r="V27" s="241"/>
      <c r="W27" s="241"/>
      <c r="X27" s="241"/>
      <c r="Y27" s="241"/>
      <c r="Z27" s="59"/>
      <c r="AA27" s="59"/>
      <c r="AB27" s="59"/>
      <c r="AC27" s="59"/>
      <c r="AD27" s="59"/>
      <c r="AE27" s="59"/>
      <c r="AF27" s="59"/>
      <c r="AG27" s="59"/>
      <c r="AH27" s="59"/>
      <c r="AI27" s="59"/>
      <c r="AJ27" s="59"/>
      <c r="AK27" s="59"/>
      <c r="AL27" s="59"/>
    </row>
    <row r="28" spans="1:38" ht="60.95" customHeight="1" x14ac:dyDescent="0.2">
      <c r="A28" s="68">
        <v>9</v>
      </c>
      <c r="B28" s="69" t="s">
        <v>213</v>
      </c>
      <c r="C28" s="45">
        <v>25</v>
      </c>
      <c r="D28" s="60" t="s">
        <v>76</v>
      </c>
      <c r="E28" s="47" t="s">
        <v>101</v>
      </c>
      <c r="F28" s="71" t="s">
        <v>123</v>
      </c>
      <c r="G28" s="70" t="s">
        <v>124</v>
      </c>
      <c r="H28" s="49" t="s">
        <v>125</v>
      </c>
      <c r="I28" s="49" t="s">
        <v>154</v>
      </c>
      <c r="J28" s="51">
        <v>1150</v>
      </c>
      <c r="K28" s="52">
        <v>0</v>
      </c>
      <c r="L28" s="53">
        <f t="shared" si="0"/>
        <v>0</v>
      </c>
      <c r="M28" s="53">
        <f t="shared" si="1"/>
        <v>0</v>
      </c>
      <c r="N28" s="54">
        <f t="shared" si="2"/>
        <v>0</v>
      </c>
      <c r="O28" s="55">
        <f t="shared" si="3"/>
        <v>0</v>
      </c>
      <c r="P28" s="56"/>
      <c r="Q28" s="56"/>
      <c r="R28" s="56"/>
      <c r="S28" s="57">
        <f t="shared" si="4"/>
        <v>0</v>
      </c>
      <c r="T28" s="58" t="str">
        <f t="shared" si="5"/>
        <v>OK</v>
      </c>
      <c r="U28" s="241"/>
      <c r="V28" s="241"/>
      <c r="W28" s="241"/>
      <c r="X28" s="241"/>
      <c r="Y28" s="241"/>
      <c r="Z28" s="59"/>
      <c r="AA28" s="59"/>
      <c r="AB28" s="59"/>
      <c r="AC28" s="59"/>
      <c r="AD28" s="59"/>
      <c r="AE28" s="59"/>
      <c r="AF28" s="59"/>
      <c r="AG28" s="59"/>
      <c r="AH28" s="59"/>
      <c r="AI28" s="59"/>
      <c r="AJ28" s="59"/>
      <c r="AK28" s="59"/>
      <c r="AL28" s="59"/>
    </row>
    <row r="29" spans="1:38" ht="60.95" customHeight="1" x14ac:dyDescent="0.2">
      <c r="A29" s="254">
        <v>10</v>
      </c>
      <c r="B29" s="255" t="s">
        <v>217</v>
      </c>
      <c r="C29" s="45">
        <v>26</v>
      </c>
      <c r="D29" s="60" t="s">
        <v>77</v>
      </c>
      <c r="E29" s="47" t="s">
        <v>101</v>
      </c>
      <c r="F29" s="71" t="s">
        <v>123</v>
      </c>
      <c r="G29" s="72" t="s">
        <v>126</v>
      </c>
      <c r="H29" s="49" t="s">
        <v>8</v>
      </c>
      <c r="I29" s="49" t="s">
        <v>9</v>
      </c>
      <c r="J29" s="51">
        <v>550</v>
      </c>
      <c r="K29" s="52">
        <v>0</v>
      </c>
      <c r="L29" s="53">
        <f t="shared" si="0"/>
        <v>0</v>
      </c>
      <c r="M29" s="53">
        <f t="shared" si="1"/>
        <v>0</v>
      </c>
      <c r="N29" s="54">
        <f t="shared" si="2"/>
        <v>0</v>
      </c>
      <c r="O29" s="55">
        <f t="shared" si="3"/>
        <v>0</v>
      </c>
      <c r="P29" s="56"/>
      <c r="Q29" s="56"/>
      <c r="R29" s="56"/>
      <c r="S29" s="57">
        <f t="shared" si="4"/>
        <v>0</v>
      </c>
      <c r="T29" s="58" t="str">
        <f t="shared" si="5"/>
        <v>OK</v>
      </c>
      <c r="U29" s="241"/>
      <c r="V29" s="241"/>
      <c r="W29" s="241"/>
      <c r="X29" s="241"/>
      <c r="Y29" s="241"/>
      <c r="Z29" s="59"/>
      <c r="AA29" s="59"/>
      <c r="AB29" s="59"/>
      <c r="AC29" s="59"/>
      <c r="AD29" s="59"/>
      <c r="AE29" s="59"/>
      <c r="AF29" s="59"/>
      <c r="AG29" s="59"/>
      <c r="AH29" s="59"/>
      <c r="AI29" s="59"/>
      <c r="AJ29" s="59"/>
      <c r="AK29" s="59"/>
      <c r="AL29" s="59"/>
    </row>
    <row r="30" spans="1:38" ht="60.95" customHeight="1" x14ac:dyDescent="0.2">
      <c r="A30" s="254"/>
      <c r="B30" s="255"/>
      <c r="C30" s="45">
        <v>27</v>
      </c>
      <c r="D30" s="60" t="s">
        <v>78</v>
      </c>
      <c r="E30" s="47" t="s">
        <v>101</v>
      </c>
      <c r="F30" s="70" t="s">
        <v>29</v>
      </c>
      <c r="G30" s="70" t="s">
        <v>127</v>
      </c>
      <c r="H30" s="49" t="s">
        <v>8</v>
      </c>
      <c r="I30" s="49" t="s">
        <v>9</v>
      </c>
      <c r="J30" s="51">
        <v>376.66</v>
      </c>
      <c r="K30" s="52">
        <v>0</v>
      </c>
      <c r="L30" s="53">
        <f t="shared" si="0"/>
        <v>0</v>
      </c>
      <c r="M30" s="53">
        <f t="shared" si="1"/>
        <v>0</v>
      </c>
      <c r="N30" s="54">
        <f t="shared" si="2"/>
        <v>0</v>
      </c>
      <c r="O30" s="55">
        <f t="shared" si="3"/>
        <v>0</v>
      </c>
      <c r="P30" s="56"/>
      <c r="Q30" s="56"/>
      <c r="R30" s="56"/>
      <c r="S30" s="57">
        <f t="shared" si="4"/>
        <v>0</v>
      </c>
      <c r="T30" s="58" t="str">
        <f t="shared" si="5"/>
        <v>OK</v>
      </c>
      <c r="U30" s="241"/>
      <c r="V30" s="241"/>
      <c r="W30" s="241"/>
      <c r="X30" s="241"/>
      <c r="Y30" s="241"/>
      <c r="Z30" s="59"/>
      <c r="AA30" s="59"/>
      <c r="AB30" s="59"/>
      <c r="AC30" s="59"/>
      <c r="AD30" s="59"/>
      <c r="AE30" s="59"/>
      <c r="AF30" s="59"/>
      <c r="AG30" s="59"/>
      <c r="AH30" s="59"/>
      <c r="AI30" s="59"/>
      <c r="AJ30" s="59"/>
      <c r="AK30" s="59"/>
      <c r="AL30" s="59"/>
    </row>
    <row r="31" spans="1:38" ht="60.95" customHeight="1" x14ac:dyDescent="0.2">
      <c r="A31" s="254"/>
      <c r="B31" s="255"/>
      <c r="C31" s="45">
        <v>28</v>
      </c>
      <c r="D31" s="60" t="s">
        <v>79</v>
      </c>
      <c r="E31" s="47" t="s">
        <v>101</v>
      </c>
      <c r="F31" s="70" t="s">
        <v>29</v>
      </c>
      <c r="G31" s="70" t="s">
        <v>127</v>
      </c>
      <c r="H31" s="49" t="s">
        <v>8</v>
      </c>
      <c r="I31" s="49" t="s">
        <v>9</v>
      </c>
      <c r="J31" s="51">
        <v>320</v>
      </c>
      <c r="K31" s="52">
        <v>0</v>
      </c>
      <c r="L31" s="53">
        <f t="shared" si="0"/>
        <v>0</v>
      </c>
      <c r="M31" s="53">
        <f t="shared" si="1"/>
        <v>0</v>
      </c>
      <c r="N31" s="54">
        <f t="shared" si="2"/>
        <v>0</v>
      </c>
      <c r="O31" s="55">
        <f t="shared" si="3"/>
        <v>0</v>
      </c>
      <c r="P31" s="56"/>
      <c r="Q31" s="56"/>
      <c r="R31" s="56"/>
      <c r="S31" s="57">
        <f t="shared" si="4"/>
        <v>0</v>
      </c>
      <c r="T31" s="58" t="str">
        <f t="shared" si="5"/>
        <v>OK</v>
      </c>
      <c r="U31" s="241"/>
      <c r="V31" s="241"/>
      <c r="W31" s="241"/>
      <c r="X31" s="241"/>
      <c r="Y31" s="241"/>
      <c r="Z31" s="59"/>
      <c r="AA31" s="59"/>
      <c r="AB31" s="59"/>
      <c r="AC31" s="59"/>
      <c r="AD31" s="59"/>
      <c r="AE31" s="59"/>
      <c r="AF31" s="59"/>
      <c r="AG31" s="59"/>
      <c r="AH31" s="59"/>
      <c r="AI31" s="59"/>
      <c r="AJ31" s="59"/>
      <c r="AK31" s="59"/>
      <c r="AL31" s="59"/>
    </row>
    <row r="32" spans="1:38" ht="60.95" customHeight="1" x14ac:dyDescent="0.2">
      <c r="A32" s="254">
        <v>11</v>
      </c>
      <c r="B32" s="255" t="s">
        <v>219</v>
      </c>
      <c r="C32" s="45">
        <v>29</v>
      </c>
      <c r="D32" s="60" t="s">
        <v>80</v>
      </c>
      <c r="E32" s="47" t="s">
        <v>104</v>
      </c>
      <c r="F32" s="70" t="s">
        <v>121</v>
      </c>
      <c r="G32" s="70" t="s">
        <v>128</v>
      </c>
      <c r="H32" s="49" t="s">
        <v>129</v>
      </c>
      <c r="I32" s="49" t="s">
        <v>9</v>
      </c>
      <c r="J32" s="51">
        <v>37.51</v>
      </c>
      <c r="K32" s="52">
        <v>0</v>
      </c>
      <c r="L32" s="53">
        <f t="shared" si="0"/>
        <v>0</v>
      </c>
      <c r="M32" s="53">
        <f t="shared" si="1"/>
        <v>0</v>
      </c>
      <c r="N32" s="54">
        <f t="shared" si="2"/>
        <v>0</v>
      </c>
      <c r="O32" s="55">
        <f t="shared" si="3"/>
        <v>0</v>
      </c>
      <c r="P32" s="56"/>
      <c r="Q32" s="56"/>
      <c r="R32" s="56"/>
      <c r="S32" s="57">
        <f t="shared" si="4"/>
        <v>0</v>
      </c>
      <c r="T32" s="58" t="str">
        <f t="shared" si="5"/>
        <v>OK</v>
      </c>
      <c r="U32" s="241"/>
      <c r="V32" s="241"/>
      <c r="W32" s="241"/>
      <c r="X32" s="241"/>
      <c r="Y32" s="241"/>
      <c r="Z32" s="59"/>
      <c r="AA32" s="59"/>
      <c r="AB32" s="59"/>
      <c r="AC32" s="59"/>
      <c r="AD32" s="59"/>
      <c r="AE32" s="59"/>
      <c r="AF32" s="59"/>
      <c r="AG32" s="59"/>
      <c r="AH32" s="59"/>
      <c r="AI32" s="59"/>
      <c r="AJ32" s="59"/>
      <c r="AK32" s="59"/>
      <c r="AL32" s="59"/>
    </row>
    <row r="33" spans="1:38" ht="60.95" customHeight="1" x14ac:dyDescent="0.2">
      <c r="A33" s="254"/>
      <c r="B33" s="255"/>
      <c r="C33" s="45">
        <v>30</v>
      </c>
      <c r="D33" s="60" t="s">
        <v>81</v>
      </c>
      <c r="E33" s="47" t="s">
        <v>104</v>
      </c>
      <c r="F33" s="70" t="s">
        <v>121</v>
      </c>
      <c r="G33" s="70" t="s">
        <v>128</v>
      </c>
      <c r="H33" s="49" t="s">
        <v>111</v>
      </c>
      <c r="I33" s="49" t="s">
        <v>9</v>
      </c>
      <c r="J33" s="51">
        <v>17.670000000000002</v>
      </c>
      <c r="K33" s="52">
        <v>0</v>
      </c>
      <c r="L33" s="53">
        <f t="shared" si="0"/>
        <v>0</v>
      </c>
      <c r="M33" s="53">
        <f t="shared" si="1"/>
        <v>0</v>
      </c>
      <c r="N33" s="54">
        <f t="shared" si="2"/>
        <v>0</v>
      </c>
      <c r="O33" s="55">
        <f t="shared" si="3"/>
        <v>0</v>
      </c>
      <c r="P33" s="56"/>
      <c r="Q33" s="56"/>
      <c r="R33" s="56"/>
      <c r="S33" s="57">
        <f t="shared" si="4"/>
        <v>0</v>
      </c>
      <c r="T33" s="58" t="str">
        <f t="shared" si="5"/>
        <v>OK</v>
      </c>
      <c r="U33" s="241"/>
      <c r="V33" s="241"/>
      <c r="W33" s="241"/>
      <c r="X33" s="241"/>
      <c r="Y33" s="241"/>
      <c r="Z33" s="59"/>
      <c r="AA33" s="59"/>
      <c r="AB33" s="59"/>
      <c r="AC33" s="59"/>
      <c r="AD33" s="59"/>
      <c r="AE33" s="59"/>
      <c r="AF33" s="59"/>
      <c r="AG33" s="59"/>
      <c r="AH33" s="59"/>
      <c r="AI33" s="59"/>
      <c r="AJ33" s="59"/>
      <c r="AK33" s="59"/>
      <c r="AL33" s="59"/>
    </row>
    <row r="34" spans="1:38" ht="60.95" customHeight="1" x14ac:dyDescent="0.2">
      <c r="A34" s="68">
        <v>12</v>
      </c>
      <c r="B34" s="69" t="s">
        <v>220</v>
      </c>
      <c r="C34" s="45">
        <v>31</v>
      </c>
      <c r="D34" s="60" t="s">
        <v>21</v>
      </c>
      <c r="E34" s="47" t="s">
        <v>105</v>
      </c>
      <c r="F34" s="70" t="s">
        <v>130</v>
      </c>
      <c r="G34" s="70" t="s">
        <v>131</v>
      </c>
      <c r="H34" s="49" t="s">
        <v>111</v>
      </c>
      <c r="I34" s="49" t="s">
        <v>9</v>
      </c>
      <c r="J34" s="51">
        <v>25.9</v>
      </c>
      <c r="K34" s="52">
        <v>400</v>
      </c>
      <c r="L34" s="53">
        <f t="shared" si="0"/>
        <v>100</v>
      </c>
      <c r="M34" s="53">
        <f t="shared" si="1"/>
        <v>100</v>
      </c>
      <c r="N34" s="54">
        <f t="shared" si="2"/>
        <v>0</v>
      </c>
      <c r="O34" s="55">
        <f t="shared" si="3"/>
        <v>100</v>
      </c>
      <c r="P34" s="56"/>
      <c r="Q34" s="56"/>
      <c r="R34" s="56"/>
      <c r="S34" s="57">
        <f t="shared" si="4"/>
        <v>300</v>
      </c>
      <c r="T34" s="58" t="str">
        <f t="shared" si="5"/>
        <v>OK</v>
      </c>
      <c r="U34" s="241"/>
      <c r="V34" s="242">
        <v>100</v>
      </c>
      <c r="W34" s="241"/>
      <c r="X34" s="241"/>
      <c r="Y34" s="241"/>
      <c r="Z34" s="59"/>
      <c r="AA34" s="59"/>
      <c r="AB34" s="59"/>
      <c r="AC34" s="59"/>
      <c r="AD34" s="59"/>
      <c r="AE34" s="59"/>
      <c r="AF34" s="59"/>
      <c r="AG34" s="59"/>
      <c r="AH34" s="59"/>
      <c r="AI34" s="59"/>
      <c r="AJ34" s="59"/>
      <c r="AK34" s="59"/>
      <c r="AL34" s="59"/>
    </row>
    <row r="35" spans="1:38" ht="60.95" customHeight="1" x14ac:dyDescent="0.2">
      <c r="A35" s="254">
        <v>13</v>
      </c>
      <c r="B35" s="255" t="s">
        <v>212</v>
      </c>
      <c r="C35" s="45">
        <v>32</v>
      </c>
      <c r="D35" s="60" t="s">
        <v>82</v>
      </c>
      <c r="E35" s="47" t="s">
        <v>106</v>
      </c>
      <c r="F35" s="70" t="s">
        <v>27</v>
      </c>
      <c r="G35" s="70" t="s">
        <v>132</v>
      </c>
      <c r="H35" s="49" t="s">
        <v>8</v>
      </c>
      <c r="I35" s="49" t="s">
        <v>9</v>
      </c>
      <c r="J35" s="51">
        <v>127.5</v>
      </c>
      <c r="K35" s="52">
        <v>0</v>
      </c>
      <c r="L35" s="53">
        <f t="shared" si="0"/>
        <v>150</v>
      </c>
      <c r="M35" s="53">
        <f t="shared" si="1"/>
        <v>150</v>
      </c>
      <c r="N35" s="54">
        <f>150</f>
        <v>150</v>
      </c>
      <c r="O35" s="55">
        <f t="shared" si="3"/>
        <v>0</v>
      </c>
      <c r="P35" s="56"/>
      <c r="Q35" s="56"/>
      <c r="R35" s="56"/>
      <c r="S35" s="57">
        <f t="shared" si="4"/>
        <v>0</v>
      </c>
      <c r="T35" s="58" t="str">
        <f t="shared" si="5"/>
        <v>OK</v>
      </c>
      <c r="U35" s="241"/>
      <c r="V35" s="241"/>
      <c r="W35" s="241"/>
      <c r="X35" s="242">
        <v>150</v>
      </c>
      <c r="Y35" s="241"/>
      <c r="Z35" s="59"/>
      <c r="AA35" s="59"/>
      <c r="AB35" s="59"/>
      <c r="AC35" s="59"/>
      <c r="AD35" s="59"/>
      <c r="AE35" s="59"/>
      <c r="AF35" s="59"/>
      <c r="AG35" s="59"/>
      <c r="AH35" s="59"/>
      <c r="AI35" s="59"/>
      <c r="AJ35" s="59"/>
      <c r="AK35" s="59"/>
      <c r="AL35" s="59"/>
    </row>
    <row r="36" spans="1:38" ht="60.95" customHeight="1" x14ac:dyDescent="0.2">
      <c r="A36" s="254"/>
      <c r="B36" s="255"/>
      <c r="C36" s="45">
        <v>33</v>
      </c>
      <c r="D36" s="60" t="s">
        <v>83</v>
      </c>
      <c r="E36" s="47" t="s">
        <v>106</v>
      </c>
      <c r="F36" s="70" t="s">
        <v>27</v>
      </c>
      <c r="G36" s="73" t="s">
        <v>132</v>
      </c>
      <c r="H36" s="49" t="s">
        <v>8</v>
      </c>
      <c r="I36" s="49" t="s">
        <v>9</v>
      </c>
      <c r="J36" s="51">
        <v>131</v>
      </c>
      <c r="K36" s="52">
        <v>0</v>
      </c>
      <c r="L36" s="53">
        <f t="shared" si="0"/>
        <v>0</v>
      </c>
      <c r="M36" s="53">
        <f t="shared" si="1"/>
        <v>0</v>
      </c>
      <c r="N36" s="54">
        <f t="shared" si="2"/>
        <v>0</v>
      </c>
      <c r="O36" s="55">
        <f t="shared" si="3"/>
        <v>0</v>
      </c>
      <c r="P36" s="56"/>
      <c r="Q36" s="56"/>
      <c r="R36" s="56"/>
      <c r="S36" s="57">
        <f t="shared" si="4"/>
        <v>0</v>
      </c>
      <c r="T36" s="58" t="str">
        <f t="shared" si="5"/>
        <v>OK</v>
      </c>
      <c r="U36" s="241"/>
      <c r="V36" s="241"/>
      <c r="W36" s="241"/>
      <c r="X36" s="241"/>
      <c r="Y36" s="241"/>
      <c r="Z36" s="59"/>
      <c r="AA36" s="59"/>
      <c r="AB36" s="59"/>
      <c r="AC36" s="59"/>
      <c r="AD36" s="59"/>
      <c r="AE36" s="59"/>
      <c r="AF36" s="59"/>
      <c r="AG36" s="59"/>
      <c r="AH36" s="59"/>
      <c r="AI36" s="59"/>
      <c r="AJ36" s="59"/>
      <c r="AK36" s="59"/>
      <c r="AL36" s="59"/>
    </row>
    <row r="37" spans="1:38" ht="60.95" customHeight="1" x14ac:dyDescent="0.2">
      <c r="A37" s="254"/>
      <c r="B37" s="255"/>
      <c r="C37" s="45">
        <v>34</v>
      </c>
      <c r="D37" s="60" t="s">
        <v>84</v>
      </c>
      <c r="E37" s="47" t="s">
        <v>107</v>
      </c>
      <c r="F37" s="70" t="s">
        <v>27</v>
      </c>
      <c r="G37" s="70" t="s">
        <v>133</v>
      </c>
      <c r="H37" s="49" t="s">
        <v>13</v>
      </c>
      <c r="I37" s="49" t="s">
        <v>9</v>
      </c>
      <c r="J37" s="51">
        <v>3800</v>
      </c>
      <c r="K37" s="52">
        <v>0</v>
      </c>
      <c r="L37" s="53">
        <f t="shared" si="0"/>
        <v>0</v>
      </c>
      <c r="M37" s="53">
        <f t="shared" si="1"/>
        <v>0</v>
      </c>
      <c r="N37" s="54">
        <f t="shared" si="2"/>
        <v>0</v>
      </c>
      <c r="O37" s="55">
        <f t="shared" si="3"/>
        <v>0</v>
      </c>
      <c r="P37" s="56"/>
      <c r="Q37" s="56"/>
      <c r="R37" s="56"/>
      <c r="S37" s="57">
        <f t="shared" si="4"/>
        <v>0</v>
      </c>
      <c r="T37" s="58" t="str">
        <f t="shared" si="5"/>
        <v>OK</v>
      </c>
      <c r="U37" s="241"/>
      <c r="V37" s="241"/>
      <c r="W37" s="241"/>
      <c r="X37" s="241"/>
      <c r="Y37" s="241"/>
      <c r="Z37" s="59"/>
      <c r="AA37" s="59"/>
      <c r="AB37" s="59"/>
      <c r="AC37" s="59"/>
      <c r="AD37" s="59"/>
      <c r="AE37" s="59"/>
      <c r="AF37" s="59"/>
      <c r="AG37" s="59"/>
      <c r="AH37" s="59"/>
      <c r="AI37" s="59"/>
      <c r="AJ37" s="59"/>
      <c r="AK37" s="59"/>
      <c r="AL37" s="59"/>
    </row>
    <row r="38" spans="1:38" ht="60.95" customHeight="1" x14ac:dyDescent="0.2">
      <c r="A38" s="254"/>
      <c r="B38" s="255"/>
      <c r="C38" s="45">
        <v>35</v>
      </c>
      <c r="D38" s="74" t="s">
        <v>85</v>
      </c>
      <c r="E38" s="47" t="s">
        <v>107</v>
      </c>
      <c r="F38" s="70" t="s">
        <v>27</v>
      </c>
      <c r="G38" s="70" t="s">
        <v>133</v>
      </c>
      <c r="H38" s="49" t="s">
        <v>111</v>
      </c>
      <c r="I38" s="49" t="s">
        <v>9</v>
      </c>
      <c r="J38" s="51">
        <v>650</v>
      </c>
      <c r="K38" s="52">
        <v>0</v>
      </c>
      <c r="L38" s="53">
        <f t="shared" si="0"/>
        <v>6</v>
      </c>
      <c r="M38" s="53">
        <f t="shared" si="1"/>
        <v>6</v>
      </c>
      <c r="N38" s="54">
        <f>6</f>
        <v>6</v>
      </c>
      <c r="O38" s="55">
        <f t="shared" si="3"/>
        <v>0</v>
      </c>
      <c r="P38" s="56"/>
      <c r="Q38" s="56"/>
      <c r="R38" s="56"/>
      <c r="S38" s="57">
        <f t="shared" si="4"/>
        <v>0</v>
      </c>
      <c r="T38" s="58" t="str">
        <f t="shared" si="5"/>
        <v>OK</v>
      </c>
      <c r="U38" s="241"/>
      <c r="V38" s="241"/>
      <c r="W38" s="241"/>
      <c r="X38" s="242">
        <v>6</v>
      </c>
      <c r="Y38" s="241"/>
      <c r="Z38" s="59"/>
      <c r="AA38" s="59"/>
      <c r="AB38" s="59"/>
      <c r="AC38" s="59"/>
      <c r="AD38" s="59"/>
      <c r="AE38" s="59"/>
      <c r="AF38" s="59"/>
      <c r="AG38" s="59"/>
      <c r="AH38" s="59"/>
      <c r="AI38" s="59"/>
      <c r="AJ38" s="59"/>
      <c r="AK38" s="59"/>
      <c r="AL38" s="59"/>
    </row>
    <row r="39" spans="1:38" ht="60.95" customHeight="1" x14ac:dyDescent="0.2">
      <c r="A39" s="254">
        <v>14</v>
      </c>
      <c r="B39" s="255" t="s">
        <v>213</v>
      </c>
      <c r="C39" s="45">
        <v>36</v>
      </c>
      <c r="D39" s="60" t="s">
        <v>86</v>
      </c>
      <c r="E39" s="47" t="s">
        <v>101</v>
      </c>
      <c r="F39" s="70" t="s">
        <v>130</v>
      </c>
      <c r="G39" s="73" t="s">
        <v>134</v>
      </c>
      <c r="H39" s="49" t="s">
        <v>135</v>
      </c>
      <c r="I39" s="49" t="s">
        <v>9</v>
      </c>
      <c r="J39" s="51">
        <v>131.41999999999999</v>
      </c>
      <c r="K39" s="52">
        <v>0</v>
      </c>
      <c r="L39" s="53">
        <f t="shared" si="0"/>
        <v>0</v>
      </c>
      <c r="M39" s="53">
        <f t="shared" si="1"/>
        <v>0</v>
      </c>
      <c r="N39" s="54">
        <f t="shared" si="2"/>
        <v>0</v>
      </c>
      <c r="O39" s="55">
        <f t="shared" si="3"/>
        <v>0</v>
      </c>
      <c r="P39" s="56"/>
      <c r="Q39" s="56"/>
      <c r="R39" s="56"/>
      <c r="S39" s="57">
        <f t="shared" si="4"/>
        <v>0</v>
      </c>
      <c r="T39" s="58" t="str">
        <f t="shared" si="5"/>
        <v>OK</v>
      </c>
      <c r="U39" s="241"/>
      <c r="V39" s="241"/>
      <c r="W39" s="241"/>
      <c r="X39" s="241"/>
      <c r="Y39" s="241"/>
      <c r="Z39" s="59"/>
      <c r="AA39" s="59"/>
      <c r="AB39" s="59"/>
      <c r="AC39" s="59"/>
      <c r="AD39" s="59"/>
      <c r="AE39" s="59"/>
      <c r="AF39" s="59"/>
      <c r="AG39" s="59"/>
      <c r="AH39" s="59"/>
      <c r="AI39" s="59"/>
      <c r="AJ39" s="59"/>
      <c r="AK39" s="59"/>
      <c r="AL39" s="59"/>
    </row>
    <row r="40" spans="1:38" ht="60.95" customHeight="1" x14ac:dyDescent="0.2">
      <c r="A40" s="254"/>
      <c r="B40" s="255"/>
      <c r="C40" s="45">
        <v>37</v>
      </c>
      <c r="D40" s="60" t="s">
        <v>87</v>
      </c>
      <c r="E40" s="47" t="s">
        <v>101</v>
      </c>
      <c r="F40" s="70" t="s">
        <v>136</v>
      </c>
      <c r="G40" s="50" t="s">
        <v>137</v>
      </c>
      <c r="H40" s="49" t="s">
        <v>8</v>
      </c>
      <c r="I40" s="49" t="s">
        <v>39</v>
      </c>
      <c r="J40" s="51">
        <v>7.68</v>
      </c>
      <c r="K40" s="52">
        <v>0</v>
      </c>
      <c r="L40" s="53">
        <f t="shared" si="0"/>
        <v>0</v>
      </c>
      <c r="M40" s="53">
        <f t="shared" si="1"/>
        <v>0</v>
      </c>
      <c r="N40" s="54">
        <f t="shared" si="2"/>
        <v>0</v>
      </c>
      <c r="O40" s="55">
        <f t="shared" si="3"/>
        <v>0</v>
      </c>
      <c r="P40" s="56"/>
      <c r="Q40" s="56"/>
      <c r="R40" s="56"/>
      <c r="S40" s="57">
        <f t="shared" si="4"/>
        <v>0</v>
      </c>
      <c r="T40" s="58" t="str">
        <f t="shared" si="5"/>
        <v>OK</v>
      </c>
      <c r="U40" s="241"/>
      <c r="V40" s="241"/>
      <c r="W40" s="241"/>
      <c r="X40" s="241"/>
      <c r="Y40" s="241"/>
      <c r="Z40" s="59"/>
      <c r="AA40" s="59"/>
      <c r="AB40" s="59"/>
      <c r="AC40" s="59"/>
      <c r="AD40" s="59"/>
      <c r="AE40" s="59"/>
      <c r="AF40" s="59"/>
      <c r="AG40" s="59"/>
      <c r="AH40" s="59"/>
      <c r="AI40" s="59"/>
      <c r="AJ40" s="59"/>
      <c r="AK40" s="59"/>
      <c r="AL40" s="59"/>
    </row>
    <row r="41" spans="1:38" ht="60.95" customHeight="1" x14ac:dyDescent="0.2">
      <c r="A41" s="254">
        <v>15</v>
      </c>
      <c r="B41" s="255" t="s">
        <v>211</v>
      </c>
      <c r="C41" s="45">
        <v>38</v>
      </c>
      <c r="D41" s="60" t="s">
        <v>88</v>
      </c>
      <c r="E41" s="47" t="s">
        <v>99</v>
      </c>
      <c r="F41" s="70" t="s">
        <v>26</v>
      </c>
      <c r="G41" s="72" t="s">
        <v>138</v>
      </c>
      <c r="H41" s="49" t="s">
        <v>8</v>
      </c>
      <c r="I41" s="49" t="s">
        <v>9</v>
      </c>
      <c r="J41" s="51">
        <v>220</v>
      </c>
      <c r="K41" s="52">
        <v>0</v>
      </c>
      <c r="L41" s="53">
        <f t="shared" si="0"/>
        <v>0</v>
      </c>
      <c r="M41" s="53">
        <f t="shared" si="1"/>
        <v>0</v>
      </c>
      <c r="N41" s="54">
        <f t="shared" si="2"/>
        <v>0</v>
      </c>
      <c r="O41" s="55">
        <f t="shared" si="3"/>
        <v>0</v>
      </c>
      <c r="P41" s="56"/>
      <c r="Q41" s="56"/>
      <c r="R41" s="56"/>
      <c r="S41" s="57">
        <f t="shared" si="4"/>
        <v>0</v>
      </c>
      <c r="T41" s="58" t="str">
        <f t="shared" si="5"/>
        <v>OK</v>
      </c>
      <c r="U41" s="241"/>
      <c r="V41" s="241"/>
      <c r="W41" s="241"/>
      <c r="X41" s="241"/>
      <c r="Y41" s="241"/>
      <c r="Z41" s="59"/>
      <c r="AA41" s="59"/>
      <c r="AB41" s="59"/>
      <c r="AC41" s="59"/>
      <c r="AD41" s="59"/>
      <c r="AE41" s="59"/>
      <c r="AF41" s="59"/>
      <c r="AG41" s="59"/>
      <c r="AH41" s="59"/>
      <c r="AI41" s="59"/>
      <c r="AJ41" s="59"/>
      <c r="AK41" s="59"/>
      <c r="AL41" s="59"/>
    </row>
    <row r="42" spans="1:38" ht="60.95" customHeight="1" x14ac:dyDescent="0.2">
      <c r="A42" s="254"/>
      <c r="B42" s="255"/>
      <c r="C42" s="45">
        <v>39</v>
      </c>
      <c r="D42" s="60" t="s">
        <v>89</v>
      </c>
      <c r="E42" s="47" t="s">
        <v>99</v>
      </c>
      <c r="F42" s="70" t="s">
        <v>130</v>
      </c>
      <c r="G42" s="61" t="s">
        <v>139</v>
      </c>
      <c r="H42" s="49" t="s">
        <v>8</v>
      </c>
      <c r="I42" s="49" t="s">
        <v>9</v>
      </c>
      <c r="J42" s="51">
        <v>530</v>
      </c>
      <c r="K42" s="52">
        <v>0</v>
      </c>
      <c r="L42" s="53">
        <f t="shared" si="0"/>
        <v>0</v>
      </c>
      <c r="M42" s="53">
        <f t="shared" si="1"/>
        <v>0</v>
      </c>
      <c r="N42" s="54">
        <f t="shared" si="2"/>
        <v>0</v>
      </c>
      <c r="O42" s="55">
        <f t="shared" si="3"/>
        <v>0</v>
      </c>
      <c r="P42" s="56"/>
      <c r="Q42" s="56"/>
      <c r="R42" s="56"/>
      <c r="S42" s="57">
        <f t="shared" si="4"/>
        <v>0</v>
      </c>
      <c r="T42" s="58" t="str">
        <f t="shared" si="5"/>
        <v>OK</v>
      </c>
      <c r="U42" s="241"/>
      <c r="V42" s="241"/>
      <c r="W42" s="241"/>
      <c r="X42" s="241"/>
      <c r="Y42" s="241"/>
      <c r="Z42" s="59"/>
      <c r="AA42" s="59"/>
      <c r="AB42" s="59"/>
      <c r="AC42" s="59"/>
      <c r="AD42" s="59"/>
      <c r="AE42" s="59"/>
      <c r="AF42" s="59"/>
      <c r="AG42" s="59"/>
      <c r="AH42" s="59"/>
      <c r="AI42" s="59"/>
      <c r="AJ42" s="59"/>
      <c r="AK42" s="59"/>
      <c r="AL42" s="59"/>
    </row>
    <row r="43" spans="1:38" ht="60.95" customHeight="1" x14ac:dyDescent="0.2">
      <c r="A43" s="254"/>
      <c r="B43" s="255"/>
      <c r="C43" s="45">
        <v>40</v>
      </c>
      <c r="D43" s="60" t="s">
        <v>90</v>
      </c>
      <c r="E43" s="47" t="s">
        <v>99</v>
      </c>
      <c r="F43" s="70" t="s">
        <v>130</v>
      </c>
      <c r="G43" s="50" t="s">
        <v>140</v>
      </c>
      <c r="H43" s="49" t="s">
        <v>111</v>
      </c>
      <c r="I43" s="49" t="s">
        <v>9</v>
      </c>
      <c r="J43" s="51">
        <v>530</v>
      </c>
      <c r="K43" s="52">
        <v>0</v>
      </c>
      <c r="L43" s="53">
        <f t="shared" si="0"/>
        <v>0</v>
      </c>
      <c r="M43" s="53">
        <f t="shared" si="1"/>
        <v>0</v>
      </c>
      <c r="N43" s="54">
        <f t="shared" si="2"/>
        <v>0</v>
      </c>
      <c r="O43" s="55">
        <f t="shared" si="3"/>
        <v>0</v>
      </c>
      <c r="P43" s="56"/>
      <c r="Q43" s="56"/>
      <c r="R43" s="56"/>
      <c r="S43" s="57">
        <f t="shared" si="4"/>
        <v>0</v>
      </c>
      <c r="T43" s="58" t="str">
        <f t="shared" si="5"/>
        <v>OK</v>
      </c>
      <c r="U43" s="241"/>
      <c r="V43" s="241"/>
      <c r="W43" s="241"/>
      <c r="X43" s="241"/>
      <c r="Y43" s="241"/>
      <c r="Z43" s="59"/>
      <c r="AA43" s="59"/>
      <c r="AB43" s="59"/>
      <c r="AC43" s="59"/>
      <c r="AD43" s="59"/>
      <c r="AE43" s="59"/>
      <c r="AF43" s="59"/>
      <c r="AG43" s="59"/>
      <c r="AH43" s="59"/>
      <c r="AI43" s="59"/>
      <c r="AJ43" s="59"/>
      <c r="AK43" s="59"/>
      <c r="AL43" s="59"/>
    </row>
    <row r="44" spans="1:38" ht="60.95" customHeight="1" x14ac:dyDescent="0.2">
      <c r="A44" s="254"/>
      <c r="B44" s="255"/>
      <c r="C44" s="45">
        <v>41</v>
      </c>
      <c r="D44" s="75" t="s">
        <v>91</v>
      </c>
      <c r="E44" s="47" t="s">
        <v>99</v>
      </c>
      <c r="F44" s="70" t="s">
        <v>29</v>
      </c>
      <c r="G44" s="61" t="s">
        <v>141</v>
      </c>
      <c r="H44" s="49" t="s">
        <v>111</v>
      </c>
      <c r="I44" s="49" t="s">
        <v>9</v>
      </c>
      <c r="J44" s="51">
        <v>700</v>
      </c>
      <c r="K44" s="52">
        <v>0</v>
      </c>
      <c r="L44" s="53">
        <f t="shared" si="0"/>
        <v>0</v>
      </c>
      <c r="M44" s="53">
        <f t="shared" si="1"/>
        <v>0</v>
      </c>
      <c r="N44" s="54">
        <f t="shared" si="2"/>
        <v>0</v>
      </c>
      <c r="O44" s="55">
        <f t="shared" si="3"/>
        <v>0</v>
      </c>
      <c r="P44" s="56"/>
      <c r="Q44" s="56"/>
      <c r="R44" s="56"/>
      <c r="S44" s="57">
        <f t="shared" si="4"/>
        <v>0</v>
      </c>
      <c r="T44" s="58" t="str">
        <f t="shared" si="5"/>
        <v>OK</v>
      </c>
      <c r="U44" s="241"/>
      <c r="V44" s="241"/>
      <c r="W44" s="241"/>
      <c r="X44" s="241"/>
      <c r="Y44" s="241"/>
      <c r="Z44" s="59"/>
      <c r="AA44" s="59"/>
      <c r="AB44" s="59"/>
      <c r="AC44" s="59"/>
      <c r="AD44" s="59"/>
      <c r="AE44" s="59"/>
      <c r="AF44" s="59"/>
      <c r="AG44" s="59"/>
      <c r="AH44" s="59"/>
      <c r="AI44" s="59"/>
      <c r="AJ44" s="59"/>
      <c r="AK44" s="59"/>
      <c r="AL44" s="59"/>
    </row>
    <row r="45" spans="1:38" ht="60.95" customHeight="1" x14ac:dyDescent="0.2">
      <c r="A45" s="254"/>
      <c r="B45" s="255"/>
      <c r="C45" s="45">
        <v>42</v>
      </c>
      <c r="D45" s="60" t="s">
        <v>92</v>
      </c>
      <c r="E45" s="47" t="s">
        <v>99</v>
      </c>
      <c r="F45" s="70" t="s">
        <v>29</v>
      </c>
      <c r="G45" s="61" t="s">
        <v>141</v>
      </c>
      <c r="H45" s="49" t="s">
        <v>111</v>
      </c>
      <c r="I45" s="49" t="s">
        <v>9</v>
      </c>
      <c r="J45" s="51">
        <v>200</v>
      </c>
      <c r="K45" s="52">
        <v>0</v>
      </c>
      <c r="L45" s="53">
        <f t="shared" si="0"/>
        <v>0</v>
      </c>
      <c r="M45" s="53">
        <f t="shared" si="1"/>
        <v>0</v>
      </c>
      <c r="N45" s="54">
        <f t="shared" si="2"/>
        <v>0</v>
      </c>
      <c r="O45" s="55">
        <f t="shared" si="3"/>
        <v>0</v>
      </c>
      <c r="P45" s="56"/>
      <c r="Q45" s="56"/>
      <c r="R45" s="56"/>
      <c r="S45" s="57">
        <f t="shared" si="4"/>
        <v>0</v>
      </c>
      <c r="T45" s="58" t="str">
        <f t="shared" si="5"/>
        <v>OK</v>
      </c>
      <c r="U45" s="241"/>
      <c r="V45" s="241"/>
      <c r="W45" s="241"/>
      <c r="X45" s="241"/>
      <c r="Y45" s="241"/>
      <c r="Z45" s="59"/>
      <c r="AA45" s="59"/>
      <c r="AB45" s="59"/>
      <c r="AC45" s="59"/>
      <c r="AD45" s="59"/>
      <c r="AE45" s="59"/>
      <c r="AF45" s="59"/>
      <c r="AG45" s="59"/>
      <c r="AH45" s="59"/>
      <c r="AI45" s="59"/>
      <c r="AJ45" s="59"/>
      <c r="AK45" s="59"/>
      <c r="AL45" s="59"/>
    </row>
    <row r="46" spans="1:38" ht="60.95" customHeight="1" x14ac:dyDescent="0.2">
      <c r="A46" s="254">
        <v>16</v>
      </c>
      <c r="B46" s="255" t="s">
        <v>213</v>
      </c>
      <c r="C46" s="45">
        <v>43</v>
      </c>
      <c r="D46" s="60" t="s">
        <v>175</v>
      </c>
      <c r="E46" s="47" t="s">
        <v>101</v>
      </c>
      <c r="F46" s="70" t="s">
        <v>27</v>
      </c>
      <c r="G46" s="76" t="s">
        <v>142</v>
      </c>
      <c r="H46" s="49" t="s">
        <v>8</v>
      </c>
      <c r="I46" s="49" t="s">
        <v>9</v>
      </c>
      <c r="J46" s="51">
        <v>121.83</v>
      </c>
      <c r="K46" s="52">
        <v>0</v>
      </c>
      <c r="L46" s="53">
        <f t="shared" si="0"/>
        <v>0</v>
      </c>
      <c r="M46" s="53">
        <f t="shared" si="1"/>
        <v>0</v>
      </c>
      <c r="N46" s="54">
        <f t="shared" si="2"/>
        <v>0</v>
      </c>
      <c r="O46" s="55">
        <f t="shared" si="3"/>
        <v>0</v>
      </c>
      <c r="P46" s="56"/>
      <c r="Q46" s="56"/>
      <c r="R46" s="56"/>
      <c r="S46" s="57">
        <f t="shared" si="4"/>
        <v>0</v>
      </c>
      <c r="T46" s="58" t="str">
        <f t="shared" si="5"/>
        <v>OK</v>
      </c>
      <c r="U46" s="241"/>
      <c r="V46" s="241"/>
      <c r="W46" s="241"/>
      <c r="X46" s="241"/>
      <c r="Y46" s="241"/>
      <c r="Z46" s="59"/>
      <c r="AA46" s="59"/>
      <c r="AB46" s="59"/>
      <c r="AC46" s="59"/>
      <c r="AD46" s="59"/>
      <c r="AE46" s="59"/>
      <c r="AF46" s="59"/>
      <c r="AG46" s="59"/>
      <c r="AH46" s="59"/>
      <c r="AI46" s="59"/>
      <c r="AJ46" s="59"/>
      <c r="AK46" s="59"/>
      <c r="AL46" s="59"/>
    </row>
    <row r="47" spans="1:38" ht="60.95" customHeight="1" x14ac:dyDescent="0.2">
      <c r="A47" s="254"/>
      <c r="B47" s="255"/>
      <c r="C47" s="45">
        <v>44</v>
      </c>
      <c r="D47" s="77" t="s">
        <v>93</v>
      </c>
      <c r="E47" s="47" t="s">
        <v>101</v>
      </c>
      <c r="F47" s="70" t="s">
        <v>29</v>
      </c>
      <c r="G47" s="76" t="s">
        <v>143</v>
      </c>
      <c r="H47" s="49" t="s">
        <v>111</v>
      </c>
      <c r="I47" s="49" t="s">
        <v>9</v>
      </c>
      <c r="J47" s="51">
        <v>590</v>
      </c>
      <c r="K47" s="52">
        <v>0</v>
      </c>
      <c r="L47" s="53">
        <f t="shared" si="0"/>
        <v>0</v>
      </c>
      <c r="M47" s="53">
        <f t="shared" si="1"/>
        <v>0</v>
      </c>
      <c r="N47" s="54">
        <f t="shared" si="2"/>
        <v>0</v>
      </c>
      <c r="O47" s="55">
        <f t="shared" si="3"/>
        <v>0</v>
      </c>
      <c r="P47" s="56"/>
      <c r="Q47" s="56"/>
      <c r="R47" s="56"/>
      <c r="S47" s="57">
        <f t="shared" si="4"/>
        <v>0</v>
      </c>
      <c r="T47" s="58" t="str">
        <f t="shared" si="5"/>
        <v>OK</v>
      </c>
      <c r="U47" s="241"/>
      <c r="V47" s="241"/>
      <c r="W47" s="241"/>
      <c r="X47" s="241"/>
      <c r="Y47" s="241"/>
      <c r="Z47" s="59"/>
      <c r="AA47" s="59"/>
      <c r="AB47" s="59"/>
      <c r="AC47" s="59"/>
      <c r="AD47" s="59"/>
      <c r="AE47" s="59"/>
      <c r="AF47" s="59"/>
      <c r="AG47" s="59"/>
      <c r="AH47" s="59"/>
      <c r="AI47" s="59"/>
      <c r="AJ47" s="59"/>
      <c r="AK47" s="59"/>
      <c r="AL47" s="59"/>
    </row>
    <row r="48" spans="1:38" ht="60.95" customHeight="1" x14ac:dyDescent="0.2">
      <c r="A48" s="68">
        <v>17</v>
      </c>
      <c r="B48" s="69" t="s">
        <v>221</v>
      </c>
      <c r="C48" s="45">
        <v>45</v>
      </c>
      <c r="D48" s="74" t="s">
        <v>94</v>
      </c>
      <c r="E48" s="47" t="s">
        <v>101</v>
      </c>
      <c r="F48" s="70" t="s">
        <v>144</v>
      </c>
      <c r="G48" s="76" t="s">
        <v>145</v>
      </c>
      <c r="H48" s="49" t="s">
        <v>8</v>
      </c>
      <c r="I48" s="78" t="s">
        <v>155</v>
      </c>
      <c r="J48" s="51">
        <v>321</v>
      </c>
      <c r="K48" s="52">
        <v>0</v>
      </c>
      <c r="L48" s="53">
        <f t="shared" si="0"/>
        <v>0</v>
      </c>
      <c r="M48" s="53">
        <f t="shared" si="1"/>
        <v>0</v>
      </c>
      <c r="N48" s="54">
        <f t="shared" si="2"/>
        <v>0</v>
      </c>
      <c r="O48" s="55">
        <f t="shared" si="3"/>
        <v>0</v>
      </c>
      <c r="P48" s="56"/>
      <c r="Q48" s="56"/>
      <c r="R48" s="56"/>
      <c r="S48" s="57">
        <f t="shared" si="4"/>
        <v>0</v>
      </c>
      <c r="T48" s="58" t="str">
        <f t="shared" si="5"/>
        <v>OK</v>
      </c>
      <c r="U48" s="241"/>
      <c r="V48" s="241"/>
      <c r="W48" s="241"/>
      <c r="X48" s="241"/>
      <c r="Y48" s="241"/>
      <c r="Z48" s="59"/>
      <c r="AA48" s="59"/>
      <c r="AB48" s="59"/>
      <c r="AC48" s="59"/>
      <c r="AD48" s="59"/>
      <c r="AE48" s="59"/>
      <c r="AF48" s="59"/>
      <c r="AG48" s="59"/>
      <c r="AH48" s="59"/>
      <c r="AI48" s="59"/>
      <c r="AJ48" s="59"/>
      <c r="AK48" s="59"/>
      <c r="AL48" s="59"/>
    </row>
    <row r="49" spans="1:38" ht="60.95" customHeight="1" x14ac:dyDescent="0.2">
      <c r="A49" s="68">
        <v>18</v>
      </c>
      <c r="B49" s="69" t="s">
        <v>211</v>
      </c>
      <c r="C49" s="45">
        <v>46</v>
      </c>
      <c r="D49" s="60" t="s">
        <v>95</v>
      </c>
      <c r="E49" s="47" t="s">
        <v>101</v>
      </c>
      <c r="F49" s="70" t="s">
        <v>136</v>
      </c>
      <c r="G49" s="61" t="s">
        <v>146</v>
      </c>
      <c r="H49" s="70" t="s">
        <v>147</v>
      </c>
      <c r="I49" s="49" t="s">
        <v>39</v>
      </c>
      <c r="J49" s="51">
        <v>52.5</v>
      </c>
      <c r="K49" s="52">
        <v>0</v>
      </c>
      <c r="L49" s="53">
        <f t="shared" si="0"/>
        <v>0</v>
      </c>
      <c r="M49" s="53">
        <f t="shared" si="1"/>
        <v>0</v>
      </c>
      <c r="N49" s="54">
        <f t="shared" si="2"/>
        <v>0</v>
      </c>
      <c r="O49" s="55">
        <f t="shared" si="3"/>
        <v>0</v>
      </c>
      <c r="P49" s="56"/>
      <c r="Q49" s="56"/>
      <c r="R49" s="56"/>
      <c r="S49" s="57">
        <f t="shared" si="4"/>
        <v>0</v>
      </c>
      <c r="T49" s="58" t="str">
        <f t="shared" si="5"/>
        <v>OK</v>
      </c>
      <c r="U49" s="241"/>
      <c r="V49" s="241"/>
      <c r="W49" s="241"/>
      <c r="X49" s="241"/>
      <c r="Y49" s="241"/>
      <c r="Z49" s="59"/>
      <c r="AA49" s="59"/>
      <c r="AB49" s="59"/>
      <c r="AC49" s="59"/>
      <c r="AD49" s="59"/>
      <c r="AE49" s="59"/>
      <c r="AF49" s="59"/>
      <c r="AG49" s="59"/>
      <c r="AH49" s="59"/>
      <c r="AI49" s="59"/>
      <c r="AJ49" s="59"/>
      <c r="AK49" s="59"/>
      <c r="AL49" s="59"/>
    </row>
    <row r="50" spans="1:38" ht="60.95" customHeight="1" x14ac:dyDescent="0.2">
      <c r="A50" s="68">
        <v>19</v>
      </c>
      <c r="B50" s="69" t="s">
        <v>213</v>
      </c>
      <c r="C50" s="45">
        <v>47</v>
      </c>
      <c r="D50" s="60" t="s">
        <v>96</v>
      </c>
      <c r="E50" s="47" t="s">
        <v>101</v>
      </c>
      <c r="F50" s="70" t="s">
        <v>148</v>
      </c>
      <c r="G50" s="49" t="s">
        <v>149</v>
      </c>
      <c r="H50" s="49" t="s">
        <v>8</v>
      </c>
      <c r="I50" s="49" t="s">
        <v>9</v>
      </c>
      <c r="J50" s="51">
        <v>153.33000000000001</v>
      </c>
      <c r="K50" s="52">
        <v>0</v>
      </c>
      <c r="L50" s="53">
        <f t="shared" si="0"/>
        <v>0</v>
      </c>
      <c r="M50" s="53">
        <f t="shared" si="1"/>
        <v>0</v>
      </c>
      <c r="N50" s="54">
        <f t="shared" si="2"/>
        <v>0</v>
      </c>
      <c r="O50" s="55">
        <f t="shared" si="3"/>
        <v>0</v>
      </c>
      <c r="P50" s="56"/>
      <c r="Q50" s="56"/>
      <c r="R50" s="56"/>
      <c r="S50" s="57">
        <f t="shared" si="4"/>
        <v>0</v>
      </c>
      <c r="T50" s="58" t="str">
        <f t="shared" si="5"/>
        <v>OK</v>
      </c>
      <c r="U50" s="241"/>
      <c r="V50" s="241"/>
      <c r="W50" s="241"/>
      <c r="X50" s="241"/>
      <c r="Y50" s="241"/>
      <c r="Z50" s="59"/>
      <c r="AA50" s="59"/>
      <c r="AB50" s="59"/>
      <c r="AC50" s="59"/>
      <c r="AD50" s="59"/>
      <c r="AE50" s="59"/>
      <c r="AF50" s="59"/>
      <c r="AG50" s="59"/>
      <c r="AH50" s="59"/>
      <c r="AI50" s="59"/>
      <c r="AJ50" s="59"/>
      <c r="AK50" s="59"/>
      <c r="AL50" s="59"/>
    </row>
    <row r="51" spans="1:38" ht="60.95" customHeight="1" x14ac:dyDescent="0.2">
      <c r="A51" s="254">
        <v>20</v>
      </c>
      <c r="B51" s="255" t="s">
        <v>217</v>
      </c>
      <c r="C51" s="45">
        <v>48</v>
      </c>
      <c r="D51" s="60" t="s">
        <v>97</v>
      </c>
      <c r="E51" s="47" t="s">
        <v>101</v>
      </c>
      <c r="F51" s="70" t="s">
        <v>27</v>
      </c>
      <c r="G51" s="76" t="s">
        <v>150</v>
      </c>
      <c r="H51" s="49" t="s">
        <v>8</v>
      </c>
      <c r="I51" s="79" t="s">
        <v>9</v>
      </c>
      <c r="J51" s="80">
        <v>953.86</v>
      </c>
      <c r="K51" s="52">
        <v>0</v>
      </c>
      <c r="L51" s="53">
        <f t="shared" si="0"/>
        <v>0</v>
      </c>
      <c r="M51" s="53">
        <f t="shared" si="1"/>
        <v>0</v>
      </c>
      <c r="N51" s="54">
        <f t="shared" si="2"/>
        <v>0</v>
      </c>
      <c r="O51" s="55">
        <f t="shared" si="3"/>
        <v>0</v>
      </c>
      <c r="P51" s="56"/>
      <c r="Q51" s="56"/>
      <c r="R51" s="56"/>
      <c r="S51" s="57">
        <f t="shared" si="4"/>
        <v>0</v>
      </c>
      <c r="T51" s="58" t="str">
        <f t="shared" si="5"/>
        <v>OK</v>
      </c>
      <c r="U51" s="241"/>
      <c r="V51" s="241"/>
      <c r="W51" s="241"/>
      <c r="X51" s="241"/>
      <c r="Y51" s="241"/>
      <c r="Z51" s="59"/>
      <c r="AA51" s="59"/>
      <c r="AB51" s="59"/>
      <c r="AC51" s="59"/>
      <c r="AD51" s="59"/>
      <c r="AE51" s="59"/>
      <c r="AF51" s="59"/>
      <c r="AG51" s="59"/>
      <c r="AH51" s="59"/>
      <c r="AI51" s="59"/>
      <c r="AJ51" s="59"/>
      <c r="AK51" s="59"/>
      <c r="AL51" s="59"/>
    </row>
    <row r="52" spans="1:38" ht="60.95" customHeight="1" x14ac:dyDescent="0.2">
      <c r="A52" s="254"/>
      <c r="B52" s="255"/>
      <c r="C52" s="47">
        <v>49</v>
      </c>
      <c r="D52" s="60" t="s">
        <v>98</v>
      </c>
      <c r="E52" s="47" t="s">
        <v>101</v>
      </c>
      <c r="F52" s="70" t="s">
        <v>27</v>
      </c>
      <c r="G52" s="76" t="s">
        <v>151</v>
      </c>
      <c r="H52" s="49" t="s">
        <v>8</v>
      </c>
      <c r="I52" s="79" t="s">
        <v>156</v>
      </c>
      <c r="J52" s="80">
        <v>1290.8399999999999</v>
      </c>
      <c r="K52" s="52">
        <v>0</v>
      </c>
      <c r="L52" s="53">
        <f t="shared" si="0"/>
        <v>0</v>
      </c>
      <c r="M52" s="53">
        <f t="shared" si="1"/>
        <v>0</v>
      </c>
      <c r="N52" s="54">
        <f t="shared" si="2"/>
        <v>0</v>
      </c>
      <c r="O52" s="55">
        <f t="shared" si="3"/>
        <v>0</v>
      </c>
      <c r="P52" s="56"/>
      <c r="Q52" s="56"/>
      <c r="R52" s="56"/>
      <c r="S52" s="57">
        <f t="shared" si="4"/>
        <v>0</v>
      </c>
      <c r="T52" s="58" t="str">
        <f t="shared" si="5"/>
        <v>OK</v>
      </c>
      <c r="U52" s="241"/>
      <c r="V52" s="241"/>
      <c r="W52" s="241"/>
      <c r="X52" s="241"/>
      <c r="Y52" s="241"/>
      <c r="Z52" s="59"/>
      <c r="AA52" s="59"/>
      <c r="AB52" s="59"/>
      <c r="AC52" s="59"/>
      <c r="AD52" s="59"/>
      <c r="AE52" s="59"/>
      <c r="AF52" s="59"/>
      <c r="AG52" s="59"/>
      <c r="AH52" s="59"/>
      <c r="AI52" s="59"/>
      <c r="AJ52" s="59"/>
      <c r="AK52" s="59"/>
      <c r="AL52" s="59"/>
    </row>
    <row r="53" spans="1:38" ht="30.6" customHeight="1" x14ac:dyDescent="0.2">
      <c r="A53" s="93"/>
      <c r="B53" s="93"/>
      <c r="C53" s="94"/>
      <c r="D53" s="95"/>
      <c r="E53" s="94"/>
      <c r="F53" s="96"/>
      <c r="G53" s="97"/>
      <c r="H53" s="98"/>
      <c r="I53" s="99"/>
      <c r="J53" s="100"/>
      <c r="K53" s="96">
        <f>SUM(K4:K52)</f>
        <v>3542</v>
      </c>
      <c r="L53" s="96">
        <f t="shared" ref="L53:S53" si="6">SUM(L4:L52)</f>
        <v>329</v>
      </c>
      <c r="M53" s="96">
        <f t="shared" si="6"/>
        <v>329</v>
      </c>
      <c r="N53" s="96">
        <f t="shared" si="6"/>
        <v>156</v>
      </c>
      <c r="O53" s="96">
        <f t="shared" si="6"/>
        <v>883</v>
      </c>
      <c r="P53" s="96">
        <f t="shared" si="6"/>
        <v>0</v>
      </c>
      <c r="Q53" s="96">
        <f t="shared" si="6"/>
        <v>0</v>
      </c>
      <c r="R53" s="96">
        <f t="shared" si="6"/>
        <v>0</v>
      </c>
      <c r="S53" s="96">
        <f t="shared" si="6"/>
        <v>3369</v>
      </c>
      <c r="T53" s="92"/>
      <c r="U53" s="244">
        <f>SUMPRODUCT($J$4:$J$52,U4:U52)</f>
        <v>7415</v>
      </c>
      <c r="V53" s="244">
        <f t="shared" ref="V53:Y53" si="7">SUMPRODUCT($J$4:$J$52,V4:V52)</f>
        <v>2590</v>
      </c>
      <c r="W53" s="244">
        <f t="shared" si="7"/>
        <v>4210.4799999999996</v>
      </c>
      <c r="X53" s="244">
        <f t="shared" si="7"/>
        <v>23025</v>
      </c>
      <c r="Y53" s="244">
        <f t="shared" si="7"/>
        <v>1500</v>
      </c>
      <c r="Z53" s="101">
        <f t="shared" ref="Z53:AK53" si="8">SUMPRODUCT($J$4:$J$52,Z4:Z52)</f>
        <v>0</v>
      </c>
      <c r="AA53" s="101">
        <f t="shared" si="8"/>
        <v>0</v>
      </c>
      <c r="AB53" s="101">
        <f t="shared" si="8"/>
        <v>0</v>
      </c>
      <c r="AC53" s="101">
        <f t="shared" si="8"/>
        <v>0</v>
      </c>
      <c r="AD53" s="101">
        <f t="shared" si="8"/>
        <v>0</v>
      </c>
      <c r="AE53" s="101">
        <f t="shared" si="8"/>
        <v>0</v>
      </c>
      <c r="AF53" s="101">
        <f t="shared" si="8"/>
        <v>0</v>
      </c>
      <c r="AG53" s="101">
        <f t="shared" si="8"/>
        <v>0</v>
      </c>
      <c r="AH53" s="101">
        <f t="shared" si="8"/>
        <v>0</v>
      </c>
      <c r="AI53" s="101">
        <f t="shared" si="8"/>
        <v>0</v>
      </c>
      <c r="AJ53" s="101">
        <f t="shared" si="8"/>
        <v>0</v>
      </c>
      <c r="AK53" s="101">
        <f t="shared" si="8"/>
        <v>0</v>
      </c>
      <c r="AL53" s="101">
        <f>SUMPRODUCT($J$4:$J$52,AL4:AL52)</f>
        <v>0</v>
      </c>
    </row>
    <row r="54" spans="1:38" ht="15.75" thickBot="1" x14ac:dyDescent="0.25">
      <c r="K54" s="84">
        <f t="shared" ref="K54:R54" si="9">SUMPRODUCT($J$4:$J$52,K4:K52)</f>
        <v>254523.2</v>
      </c>
      <c r="L54" s="84">
        <f t="shared" si="9"/>
        <v>38740.479999999996</v>
      </c>
      <c r="M54" s="84">
        <f t="shared" si="9"/>
        <v>38740.479999999996</v>
      </c>
      <c r="N54" s="84">
        <f t="shared" si="9"/>
        <v>23025</v>
      </c>
      <c r="O54" s="84">
        <f t="shared" si="9"/>
        <v>63393.55</v>
      </c>
      <c r="P54" s="84">
        <f t="shared" si="9"/>
        <v>0</v>
      </c>
      <c r="Q54" s="84">
        <f t="shared" si="9"/>
        <v>0</v>
      </c>
      <c r="R54" s="84">
        <f t="shared" si="9"/>
        <v>0</v>
      </c>
      <c r="U54" s="96"/>
      <c r="V54" s="243"/>
      <c r="W54" s="243"/>
      <c r="X54" s="243"/>
      <c r="Y54" s="243"/>
      <c r="Z54" s="103"/>
      <c r="AA54" s="103"/>
      <c r="AB54" s="103"/>
      <c r="AC54" s="103"/>
      <c r="AD54" s="103"/>
      <c r="AE54" s="103"/>
      <c r="AF54" s="103"/>
      <c r="AG54" s="103"/>
      <c r="AH54" s="103"/>
      <c r="AI54" s="103"/>
      <c r="AJ54" s="103"/>
      <c r="AK54" s="103"/>
      <c r="AL54" s="103"/>
    </row>
    <row r="55" spans="1:38" ht="15.75" x14ac:dyDescent="0.2">
      <c r="D55" s="87" t="s">
        <v>25</v>
      </c>
      <c r="S55" s="88"/>
      <c r="U55" s="243"/>
      <c r="V55" s="243"/>
      <c r="W55" s="243"/>
      <c r="X55" s="243"/>
      <c r="Y55" s="243"/>
    </row>
    <row r="56" spans="1:38" ht="15" x14ac:dyDescent="0.2">
      <c r="D56" s="89" t="s">
        <v>72</v>
      </c>
      <c r="L56" s="90"/>
      <c r="M56" s="90"/>
      <c r="U56" s="243"/>
      <c r="V56" s="243"/>
      <c r="W56" s="243"/>
      <c r="X56" s="243"/>
      <c r="Y56" s="243"/>
    </row>
    <row r="57" spans="1:38" ht="15.75" thickBot="1" x14ac:dyDescent="0.25">
      <c r="D57" s="91" t="s">
        <v>41</v>
      </c>
      <c r="L57" s="90"/>
      <c r="M57" s="90"/>
      <c r="U57" s="243"/>
      <c r="V57" s="243"/>
      <c r="W57" s="243"/>
      <c r="X57" s="243"/>
      <c r="Y57" s="243"/>
    </row>
  </sheetData>
  <autoFilter ref="A3:AL57" xr:uid="{00000000-0001-0000-0000-000000000000}"/>
  <mergeCells count="31">
    <mergeCell ref="A41:A45"/>
    <mergeCell ref="B41:B45"/>
    <mergeCell ref="A46:A47"/>
    <mergeCell ref="B46:B47"/>
    <mergeCell ref="A51:A52"/>
    <mergeCell ref="B51:B52"/>
    <mergeCell ref="A32:A33"/>
    <mergeCell ref="B32:B33"/>
    <mergeCell ref="A35:A38"/>
    <mergeCell ref="B35:B38"/>
    <mergeCell ref="A39:A40"/>
    <mergeCell ref="B39:B40"/>
    <mergeCell ref="A22:A24"/>
    <mergeCell ref="B22:B24"/>
    <mergeCell ref="A26:A27"/>
    <mergeCell ref="B26:B27"/>
    <mergeCell ref="A29:A31"/>
    <mergeCell ref="B29:B31"/>
    <mergeCell ref="A9:A14"/>
    <mergeCell ref="B9:B14"/>
    <mergeCell ref="A16:A17"/>
    <mergeCell ref="B16:B17"/>
    <mergeCell ref="A18:A21"/>
    <mergeCell ref="B18:B21"/>
    <mergeCell ref="A4:A8"/>
    <mergeCell ref="B4:B8"/>
    <mergeCell ref="A1:C1"/>
    <mergeCell ref="D1:J1"/>
    <mergeCell ref="K1:T1"/>
    <mergeCell ref="A2:J2"/>
    <mergeCell ref="K2:T2"/>
  </mergeCells>
  <conditionalFormatting sqref="Z4:AL53">
    <cfRule type="cellIs" dxfId="44" priority="1" operator="greaterThan">
      <formula>0</formula>
    </cfRule>
    <cfRule type="cellIs" dxfId="43" priority="2" stopIfTrue="1" operator="greaterThan">
      <formula>0</formula>
    </cfRule>
    <cfRule type="cellIs" dxfId="42" priority="3" stopIfTrue="1" operator="greaterThan">
      <formula>0</formula>
    </cfRule>
    <cfRule type="cellIs" dxfId="41" priority="4" stopIfTrue="1" operator="greaterThan">
      <formula>0</formula>
    </cfRule>
  </conditionalFormatting>
  <pageMargins left="0.511811024" right="0.511811024" top="0.78740157499999996" bottom="0.78740157499999996" header="0.31496062000000002" footer="0.31496062000000002"/>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9F9FD-0425-4A94-B75B-C8E620FBA649}">
  <dimension ref="A1:AL57"/>
  <sheetViews>
    <sheetView topLeftCell="A43" zoomScale="60" zoomScaleNormal="60" workbookViewId="0">
      <selection activeCell="W6" sqref="W6"/>
    </sheetView>
  </sheetViews>
  <sheetFormatPr defaultColWidth="9.7109375" defaultRowHeight="60.95" customHeight="1" x14ac:dyDescent="0.2"/>
  <cols>
    <col min="1" max="1" width="7.140625" style="81" customWidth="1"/>
    <col min="2" max="2" width="19.42578125" style="81" customWidth="1"/>
    <col min="3" max="3" width="8.7109375" style="82" customWidth="1"/>
    <col min="4" max="4" width="35.140625" style="81" customWidth="1"/>
    <col min="5" max="5" width="19.140625" style="81" customWidth="1"/>
    <col min="6" max="6" width="14.140625" style="81" bestFit="1" customWidth="1"/>
    <col min="7" max="7" width="17.7109375" style="81" bestFit="1" customWidth="1"/>
    <col min="8" max="8" width="8.85546875" style="81" customWidth="1"/>
    <col min="9" max="9" width="13.140625" style="81" customWidth="1"/>
    <col min="10" max="10" width="13.7109375" style="83" customWidth="1"/>
    <col min="11" max="11" width="13.28515625" style="88" customWidth="1"/>
    <col min="12" max="12" width="14.140625" style="88" customWidth="1"/>
    <col min="13" max="13" width="14.42578125" style="88" customWidth="1"/>
    <col min="14" max="14" width="16.28515625" style="88" customWidth="1"/>
    <col min="15" max="15" width="15.7109375" style="88" customWidth="1"/>
    <col min="16" max="16" width="13.42578125" style="88" customWidth="1"/>
    <col min="17" max="17" width="12.85546875" style="88" customWidth="1"/>
    <col min="18" max="18" width="14.140625" style="88" customWidth="1"/>
    <col min="19" max="19" width="12.5703125" style="85" customWidth="1"/>
    <col min="20" max="20" width="12" style="86" customWidth="1"/>
    <col min="21" max="21" width="20.7109375" style="104" customWidth="1"/>
    <col min="22" max="22" width="16.7109375" style="104" customWidth="1"/>
    <col min="23" max="23" width="14.85546875" style="104" customWidth="1"/>
    <col min="24" max="24" width="14.140625" style="104" customWidth="1"/>
    <col min="25" max="25" width="15.28515625" style="104" customWidth="1"/>
    <col min="26" max="26" width="15.42578125" style="104" customWidth="1"/>
    <col min="27" max="27" width="17.85546875" style="104" customWidth="1"/>
    <col min="28" max="28" width="14" style="104" customWidth="1"/>
    <col min="29" max="29" width="16.5703125" style="104" customWidth="1"/>
    <col min="30" max="30" width="14.5703125" style="104" customWidth="1"/>
    <col min="31" max="31" width="14" style="104" customWidth="1"/>
    <col min="32" max="32" width="15.7109375" style="104" customWidth="1"/>
    <col min="33" max="33" width="14.7109375" style="105" customWidth="1"/>
    <col min="34" max="34" width="15.140625" style="105" customWidth="1"/>
    <col min="35" max="35" width="15.28515625" style="105" customWidth="1"/>
    <col min="36" max="36" width="15.85546875" style="105" customWidth="1"/>
    <col min="37" max="37" width="14.140625" style="105" customWidth="1"/>
    <col min="38" max="38" width="16.7109375" style="105" customWidth="1"/>
    <col min="39" max="16384" width="9.7109375" style="40"/>
  </cols>
  <sheetData>
    <row r="1" spans="1:38" ht="60.95" customHeight="1" x14ac:dyDescent="0.2">
      <c r="A1" s="247" t="s">
        <v>157</v>
      </c>
      <c r="B1" s="247"/>
      <c r="C1" s="247"/>
      <c r="D1" s="247" t="s">
        <v>158</v>
      </c>
      <c r="E1" s="247"/>
      <c r="F1" s="247"/>
      <c r="G1" s="247"/>
      <c r="H1" s="247"/>
      <c r="I1" s="247"/>
      <c r="J1" s="247"/>
      <c r="K1" s="247" t="s">
        <v>159</v>
      </c>
      <c r="L1" s="247"/>
      <c r="M1" s="247"/>
      <c r="N1" s="247"/>
      <c r="O1" s="247"/>
      <c r="P1" s="247"/>
      <c r="Q1" s="247"/>
      <c r="R1" s="247"/>
      <c r="S1" s="247"/>
      <c r="T1" s="247"/>
      <c r="U1" s="239" t="s">
        <v>307</v>
      </c>
      <c r="V1" s="102" t="s">
        <v>71</v>
      </c>
      <c r="W1" s="102" t="s">
        <v>71</v>
      </c>
      <c r="X1" s="102" t="s">
        <v>71</v>
      </c>
      <c r="Y1" s="102" t="s">
        <v>71</v>
      </c>
      <c r="Z1" s="102" t="s">
        <v>71</v>
      </c>
      <c r="AA1" s="102" t="s">
        <v>71</v>
      </c>
      <c r="AB1" s="102" t="s">
        <v>71</v>
      </c>
      <c r="AC1" s="102" t="s">
        <v>71</v>
      </c>
      <c r="AD1" s="102" t="s">
        <v>71</v>
      </c>
      <c r="AE1" s="102" t="s">
        <v>71</v>
      </c>
      <c r="AF1" s="102" t="s">
        <v>71</v>
      </c>
      <c r="AG1" s="102" t="s">
        <v>71</v>
      </c>
      <c r="AH1" s="102" t="s">
        <v>71</v>
      </c>
      <c r="AI1" s="102" t="s">
        <v>71</v>
      </c>
      <c r="AJ1" s="102" t="s">
        <v>71</v>
      </c>
      <c r="AK1" s="102" t="s">
        <v>71</v>
      </c>
      <c r="AL1" s="102" t="s">
        <v>71</v>
      </c>
    </row>
    <row r="2" spans="1:38" ht="29.45" customHeight="1" x14ac:dyDescent="0.2">
      <c r="A2" s="251" t="s">
        <v>201</v>
      </c>
      <c r="B2" s="252"/>
      <c r="C2" s="252"/>
      <c r="D2" s="252"/>
      <c r="E2" s="252"/>
      <c r="F2" s="252"/>
      <c r="G2" s="252"/>
      <c r="H2" s="252"/>
      <c r="I2" s="252"/>
      <c r="J2" s="253"/>
      <c r="K2" s="248"/>
      <c r="L2" s="249"/>
      <c r="M2" s="249"/>
      <c r="N2" s="249"/>
      <c r="O2" s="249"/>
      <c r="P2" s="249"/>
      <c r="Q2" s="249"/>
      <c r="R2" s="249"/>
      <c r="S2" s="249"/>
      <c r="T2" s="250"/>
      <c r="U2" s="239" t="s">
        <v>176</v>
      </c>
      <c r="V2" s="102" t="s">
        <v>176</v>
      </c>
      <c r="W2" s="102" t="s">
        <v>176</v>
      </c>
      <c r="X2" s="102" t="s">
        <v>176</v>
      </c>
      <c r="Y2" s="102" t="s">
        <v>176</v>
      </c>
      <c r="Z2" s="102" t="s">
        <v>176</v>
      </c>
      <c r="AA2" s="102" t="s">
        <v>176</v>
      </c>
      <c r="AB2" s="102" t="s">
        <v>176</v>
      </c>
      <c r="AC2" s="102" t="s">
        <v>176</v>
      </c>
      <c r="AD2" s="102" t="s">
        <v>176</v>
      </c>
      <c r="AE2" s="102" t="s">
        <v>176</v>
      </c>
      <c r="AF2" s="102" t="s">
        <v>176</v>
      </c>
      <c r="AG2" s="102" t="s">
        <v>176</v>
      </c>
      <c r="AH2" s="102" t="s">
        <v>176</v>
      </c>
      <c r="AI2" s="102" t="s">
        <v>176</v>
      </c>
      <c r="AJ2" s="102" t="s">
        <v>176</v>
      </c>
      <c r="AK2" s="102" t="s">
        <v>176</v>
      </c>
      <c r="AL2" s="102" t="s">
        <v>176</v>
      </c>
    </row>
    <row r="3" spans="1:38" s="44" customFormat="1" ht="72" customHeight="1" x14ac:dyDescent="0.2">
      <c r="A3" s="41" t="s">
        <v>22</v>
      </c>
      <c r="B3" s="41" t="s">
        <v>14</v>
      </c>
      <c r="C3" s="41" t="s">
        <v>2</v>
      </c>
      <c r="D3" s="41" t="s">
        <v>15</v>
      </c>
      <c r="E3" s="41" t="s">
        <v>16</v>
      </c>
      <c r="F3" s="41" t="s">
        <v>24</v>
      </c>
      <c r="G3" s="41" t="s">
        <v>17</v>
      </c>
      <c r="H3" s="41" t="s">
        <v>3</v>
      </c>
      <c r="I3" s="41" t="s">
        <v>18</v>
      </c>
      <c r="J3" s="41" t="s">
        <v>23</v>
      </c>
      <c r="K3" s="108" t="s">
        <v>5</v>
      </c>
      <c r="L3" s="42" t="s">
        <v>196</v>
      </c>
      <c r="M3" s="42" t="s">
        <v>197</v>
      </c>
      <c r="N3" s="107" t="s">
        <v>195</v>
      </c>
      <c r="O3" s="42" t="s">
        <v>46</v>
      </c>
      <c r="P3" s="42" t="s">
        <v>47</v>
      </c>
      <c r="Q3" s="42" t="s">
        <v>48</v>
      </c>
      <c r="R3" s="42" t="s">
        <v>49</v>
      </c>
      <c r="S3" s="109" t="s">
        <v>0</v>
      </c>
      <c r="T3" s="110" t="s">
        <v>1</v>
      </c>
      <c r="U3" s="246">
        <v>46216</v>
      </c>
      <c r="V3" s="43" t="s">
        <v>178</v>
      </c>
      <c r="W3" s="43" t="s">
        <v>179</v>
      </c>
      <c r="X3" s="43" t="s">
        <v>180</v>
      </c>
      <c r="Y3" s="43" t="s">
        <v>181</v>
      </c>
      <c r="Z3" s="43" t="s">
        <v>182</v>
      </c>
      <c r="AA3" s="43" t="s">
        <v>183</v>
      </c>
      <c r="AB3" s="43" t="s">
        <v>184</v>
      </c>
      <c r="AC3" s="43" t="s">
        <v>185</v>
      </c>
      <c r="AD3" s="43" t="s">
        <v>186</v>
      </c>
      <c r="AE3" s="43" t="s">
        <v>187</v>
      </c>
      <c r="AF3" s="43" t="s">
        <v>188</v>
      </c>
      <c r="AG3" s="43" t="s">
        <v>189</v>
      </c>
      <c r="AH3" s="43" t="s">
        <v>190</v>
      </c>
      <c r="AI3" s="43" t="s">
        <v>191</v>
      </c>
      <c r="AJ3" s="43" t="s">
        <v>192</v>
      </c>
      <c r="AK3" s="43" t="s">
        <v>193</v>
      </c>
      <c r="AL3" s="43" t="s">
        <v>194</v>
      </c>
    </row>
    <row r="4" spans="1:38" ht="60.95" customHeight="1" x14ac:dyDescent="0.2">
      <c r="A4" s="254">
        <v>1</v>
      </c>
      <c r="B4" s="255" t="s">
        <v>211</v>
      </c>
      <c r="C4" s="45">
        <v>1</v>
      </c>
      <c r="D4" s="46" t="s">
        <v>161</v>
      </c>
      <c r="E4" s="47" t="s">
        <v>99</v>
      </c>
      <c r="F4" s="48" t="s">
        <v>26</v>
      </c>
      <c r="G4" s="49" t="s">
        <v>108</v>
      </c>
      <c r="H4" s="48" t="s">
        <v>8</v>
      </c>
      <c r="I4" s="50" t="s">
        <v>9</v>
      </c>
      <c r="J4" s="51">
        <v>150</v>
      </c>
      <c r="K4" s="52">
        <v>4</v>
      </c>
      <c r="L4" s="53">
        <f>IF(SUM(U4:AL4)&gt;K4+N4,K4+N4,SUM(U4:AL4))</f>
        <v>0</v>
      </c>
      <c r="M4" s="53">
        <f>SUM(U4:AL4)</f>
        <v>0</v>
      </c>
      <c r="N4" s="54">
        <f>0+0-0</f>
        <v>0</v>
      </c>
      <c r="O4" s="55">
        <f>ROUND(IF(K4*0.25-0.5&lt;0,0,K4*0.25-0.5),0)-P4-R4</f>
        <v>1</v>
      </c>
      <c r="P4" s="56"/>
      <c r="Q4" s="56"/>
      <c r="R4" s="56"/>
      <c r="S4" s="57">
        <f>K4-(SUM(U4:AL4))+N4</f>
        <v>4</v>
      </c>
      <c r="T4" s="58" t="str">
        <f>IF(S4&lt;0,"ATENÇÃO","OK")</f>
        <v>OK</v>
      </c>
      <c r="U4" s="241"/>
      <c r="V4" s="59"/>
      <c r="W4" s="59"/>
      <c r="X4" s="59"/>
      <c r="Y4" s="59"/>
      <c r="Z4" s="59"/>
      <c r="AA4" s="59"/>
      <c r="AB4" s="59"/>
      <c r="AC4" s="59"/>
      <c r="AD4" s="59"/>
      <c r="AE4" s="59"/>
      <c r="AF4" s="59"/>
      <c r="AG4" s="59"/>
      <c r="AH4" s="59"/>
      <c r="AI4" s="59"/>
      <c r="AJ4" s="59"/>
      <c r="AK4" s="59"/>
      <c r="AL4" s="59"/>
    </row>
    <row r="5" spans="1:38" ht="60.95" customHeight="1" x14ac:dyDescent="0.2">
      <c r="A5" s="254"/>
      <c r="B5" s="255"/>
      <c r="C5" s="45">
        <v>2</v>
      </c>
      <c r="D5" s="60" t="s">
        <v>162</v>
      </c>
      <c r="E5" s="47" t="s">
        <v>99</v>
      </c>
      <c r="F5" s="49" t="s">
        <v>26</v>
      </c>
      <c r="G5" s="61" t="s">
        <v>11</v>
      </c>
      <c r="H5" s="49" t="s">
        <v>8</v>
      </c>
      <c r="I5" s="50" t="s">
        <v>9</v>
      </c>
      <c r="J5" s="51">
        <v>70</v>
      </c>
      <c r="K5" s="52">
        <v>4</v>
      </c>
      <c r="L5" s="53">
        <f t="shared" ref="L5:L52" si="0">IF(SUM(U5:AL5)&gt;K5+N5,K5+N5,SUM(U5:AL5))</f>
        <v>0</v>
      </c>
      <c r="M5" s="53">
        <f t="shared" ref="M5:M52" si="1">SUM(U5:AL5)</f>
        <v>0</v>
      </c>
      <c r="N5" s="54">
        <f t="shared" ref="N5:N52" si="2">0+0-0</f>
        <v>0</v>
      </c>
      <c r="O5" s="55">
        <f t="shared" ref="O5:O52" si="3">ROUND(IF(K5*0.25-0.5&lt;0,0,K5*0.25-0.5),0)-P5-R5</f>
        <v>1</v>
      </c>
      <c r="P5" s="56"/>
      <c r="Q5" s="56"/>
      <c r="R5" s="56"/>
      <c r="S5" s="57">
        <f t="shared" ref="S5:S52" si="4">K5-(SUM(U5:AL5))+N5</f>
        <v>4</v>
      </c>
      <c r="T5" s="58" t="str">
        <f t="shared" ref="T5:T52" si="5">IF(S5&lt;0,"ATENÇÃO","OK")</f>
        <v>OK</v>
      </c>
      <c r="U5" s="241"/>
      <c r="V5" s="59"/>
      <c r="W5" s="59"/>
      <c r="X5" s="59"/>
      <c r="Y5" s="59"/>
      <c r="Z5" s="59"/>
      <c r="AA5" s="59"/>
      <c r="AB5" s="59"/>
      <c r="AC5" s="59"/>
      <c r="AD5" s="59"/>
      <c r="AE5" s="59"/>
      <c r="AF5" s="59"/>
      <c r="AG5" s="59"/>
      <c r="AH5" s="59"/>
      <c r="AI5" s="59"/>
      <c r="AJ5" s="59"/>
      <c r="AK5" s="59"/>
      <c r="AL5" s="59"/>
    </row>
    <row r="6" spans="1:38" ht="60.95" customHeight="1" x14ac:dyDescent="0.2">
      <c r="A6" s="254"/>
      <c r="B6" s="255"/>
      <c r="C6" s="45">
        <v>3</v>
      </c>
      <c r="D6" s="46" t="s">
        <v>163</v>
      </c>
      <c r="E6" s="47" t="s">
        <v>99</v>
      </c>
      <c r="F6" s="48" t="s">
        <v>26</v>
      </c>
      <c r="G6" s="49" t="s">
        <v>11</v>
      </c>
      <c r="H6" s="49" t="s">
        <v>8</v>
      </c>
      <c r="I6" s="50" t="s">
        <v>9</v>
      </c>
      <c r="J6" s="51">
        <v>90</v>
      </c>
      <c r="K6" s="52">
        <v>3</v>
      </c>
      <c r="L6" s="53">
        <f t="shared" si="0"/>
        <v>0</v>
      </c>
      <c r="M6" s="53">
        <f t="shared" si="1"/>
        <v>0</v>
      </c>
      <c r="N6" s="54">
        <f t="shared" si="2"/>
        <v>0</v>
      </c>
      <c r="O6" s="55">
        <f t="shared" si="3"/>
        <v>0</v>
      </c>
      <c r="P6" s="56"/>
      <c r="Q6" s="56"/>
      <c r="R6" s="56"/>
      <c r="S6" s="57">
        <f t="shared" si="4"/>
        <v>3</v>
      </c>
      <c r="T6" s="58" t="str">
        <f t="shared" si="5"/>
        <v>OK</v>
      </c>
      <c r="U6" s="241"/>
      <c r="V6" s="59"/>
      <c r="W6" s="59"/>
      <c r="X6" s="59"/>
      <c r="Y6" s="59"/>
      <c r="Z6" s="59"/>
      <c r="AA6" s="59"/>
      <c r="AB6" s="59"/>
      <c r="AC6" s="59"/>
      <c r="AD6" s="59"/>
      <c r="AE6" s="59"/>
      <c r="AF6" s="59"/>
      <c r="AG6" s="59"/>
      <c r="AH6" s="59"/>
      <c r="AI6" s="59"/>
      <c r="AJ6" s="59"/>
      <c r="AK6" s="59"/>
      <c r="AL6" s="59"/>
    </row>
    <row r="7" spans="1:38" ht="60.95" customHeight="1" x14ac:dyDescent="0.2">
      <c r="A7" s="254"/>
      <c r="B7" s="255"/>
      <c r="C7" s="45">
        <v>4</v>
      </c>
      <c r="D7" s="46" t="s">
        <v>164</v>
      </c>
      <c r="E7" s="47" t="s">
        <v>99</v>
      </c>
      <c r="F7" s="48" t="s">
        <v>26</v>
      </c>
      <c r="G7" s="49" t="s">
        <v>108</v>
      </c>
      <c r="H7" s="49" t="s">
        <v>8</v>
      </c>
      <c r="I7" s="50" t="s">
        <v>9</v>
      </c>
      <c r="J7" s="51">
        <v>125</v>
      </c>
      <c r="K7" s="52">
        <v>3</v>
      </c>
      <c r="L7" s="53">
        <f t="shared" si="0"/>
        <v>0</v>
      </c>
      <c r="M7" s="53">
        <f t="shared" si="1"/>
        <v>0</v>
      </c>
      <c r="N7" s="54">
        <f t="shared" si="2"/>
        <v>0</v>
      </c>
      <c r="O7" s="55">
        <f t="shared" si="3"/>
        <v>0</v>
      </c>
      <c r="P7" s="56"/>
      <c r="Q7" s="56"/>
      <c r="R7" s="56"/>
      <c r="S7" s="57">
        <f t="shared" si="4"/>
        <v>3</v>
      </c>
      <c r="T7" s="58" t="str">
        <f t="shared" si="5"/>
        <v>OK</v>
      </c>
      <c r="U7" s="241"/>
      <c r="V7" s="59"/>
      <c r="W7" s="59"/>
      <c r="X7" s="62"/>
      <c r="Y7" s="62"/>
      <c r="Z7" s="59"/>
      <c r="AA7" s="59"/>
      <c r="AB7" s="59"/>
      <c r="AC7" s="59"/>
      <c r="AD7" s="59"/>
      <c r="AE7" s="59"/>
      <c r="AF7" s="59"/>
      <c r="AG7" s="59"/>
      <c r="AH7" s="59"/>
      <c r="AI7" s="59"/>
      <c r="AJ7" s="59"/>
      <c r="AK7" s="59"/>
      <c r="AL7" s="59"/>
    </row>
    <row r="8" spans="1:38" ht="60.95" customHeight="1" x14ac:dyDescent="0.2">
      <c r="A8" s="254"/>
      <c r="B8" s="255"/>
      <c r="C8" s="45">
        <v>5</v>
      </c>
      <c r="D8" s="46" t="s">
        <v>165</v>
      </c>
      <c r="E8" s="47" t="s">
        <v>99</v>
      </c>
      <c r="F8" s="48" t="s">
        <v>26</v>
      </c>
      <c r="G8" s="49" t="s">
        <v>12</v>
      </c>
      <c r="H8" s="48" t="s">
        <v>8</v>
      </c>
      <c r="I8" s="50" t="s">
        <v>9</v>
      </c>
      <c r="J8" s="51">
        <v>100</v>
      </c>
      <c r="K8" s="52">
        <v>3</v>
      </c>
      <c r="L8" s="53">
        <f t="shared" si="0"/>
        <v>0</v>
      </c>
      <c r="M8" s="53">
        <f t="shared" si="1"/>
        <v>0</v>
      </c>
      <c r="N8" s="54">
        <f t="shared" si="2"/>
        <v>0</v>
      </c>
      <c r="O8" s="55">
        <f t="shared" si="3"/>
        <v>0</v>
      </c>
      <c r="P8" s="56"/>
      <c r="Q8" s="56"/>
      <c r="R8" s="56"/>
      <c r="S8" s="57">
        <f t="shared" si="4"/>
        <v>3</v>
      </c>
      <c r="T8" s="58" t="str">
        <f t="shared" si="5"/>
        <v>OK</v>
      </c>
      <c r="U8" s="241"/>
      <c r="V8" s="59"/>
      <c r="W8" s="59"/>
      <c r="X8" s="59"/>
      <c r="Y8" s="59"/>
      <c r="Z8" s="59"/>
      <c r="AA8" s="59"/>
      <c r="AB8" s="59"/>
      <c r="AC8" s="59"/>
      <c r="AD8" s="59"/>
      <c r="AE8" s="59"/>
      <c r="AF8" s="59"/>
      <c r="AG8" s="59"/>
      <c r="AH8" s="59"/>
      <c r="AI8" s="59"/>
      <c r="AJ8" s="59"/>
      <c r="AK8" s="59"/>
      <c r="AL8" s="59"/>
    </row>
    <row r="9" spans="1:38" ht="60.95" customHeight="1" x14ac:dyDescent="0.2">
      <c r="A9" s="254">
        <v>2</v>
      </c>
      <c r="B9" s="255" t="s">
        <v>212</v>
      </c>
      <c r="C9" s="63">
        <v>6</v>
      </c>
      <c r="D9" s="60" t="s">
        <v>166</v>
      </c>
      <c r="E9" s="47" t="s">
        <v>100</v>
      </c>
      <c r="F9" s="49" t="s">
        <v>27</v>
      </c>
      <c r="G9" s="49" t="s">
        <v>109</v>
      </c>
      <c r="H9" s="49" t="s">
        <v>8</v>
      </c>
      <c r="I9" s="64" t="s">
        <v>9</v>
      </c>
      <c r="J9" s="51">
        <v>93.99</v>
      </c>
      <c r="K9" s="52">
        <v>30</v>
      </c>
      <c r="L9" s="53">
        <f t="shared" si="0"/>
        <v>6</v>
      </c>
      <c r="M9" s="53">
        <f t="shared" si="1"/>
        <v>6</v>
      </c>
      <c r="N9" s="54">
        <f t="shared" si="2"/>
        <v>0</v>
      </c>
      <c r="O9" s="55">
        <f t="shared" si="3"/>
        <v>7</v>
      </c>
      <c r="P9" s="56"/>
      <c r="Q9" s="56"/>
      <c r="R9" s="56"/>
      <c r="S9" s="57">
        <f>K9-(SUM(U9:AL9))+N9</f>
        <v>24</v>
      </c>
      <c r="T9" s="58" t="str">
        <f t="shared" si="5"/>
        <v>OK</v>
      </c>
      <c r="U9" s="242">
        <v>6</v>
      </c>
      <c r="V9" s="62"/>
      <c r="W9" s="59"/>
      <c r="X9" s="59"/>
      <c r="Y9" s="59"/>
      <c r="Z9" s="59"/>
      <c r="AA9" s="59"/>
      <c r="AB9" s="59"/>
      <c r="AC9" s="59"/>
      <c r="AD9" s="65"/>
      <c r="AE9" s="59"/>
      <c r="AF9" s="59"/>
      <c r="AG9" s="59"/>
      <c r="AH9" s="59"/>
      <c r="AI9" s="59"/>
      <c r="AJ9" s="59"/>
      <c r="AK9" s="59"/>
      <c r="AL9" s="59"/>
    </row>
    <row r="10" spans="1:38" ht="60.95" customHeight="1" x14ac:dyDescent="0.2">
      <c r="A10" s="254"/>
      <c r="B10" s="255"/>
      <c r="C10" s="63">
        <v>7</v>
      </c>
      <c r="D10" s="60" t="s">
        <v>167</v>
      </c>
      <c r="E10" s="47" t="s">
        <v>100</v>
      </c>
      <c r="F10" s="49" t="s">
        <v>27</v>
      </c>
      <c r="G10" s="49" t="s">
        <v>109</v>
      </c>
      <c r="H10" s="48" t="s">
        <v>8</v>
      </c>
      <c r="I10" s="64" t="s">
        <v>9</v>
      </c>
      <c r="J10" s="51">
        <v>115</v>
      </c>
      <c r="K10" s="52">
        <v>30</v>
      </c>
      <c r="L10" s="53">
        <f t="shared" si="0"/>
        <v>6</v>
      </c>
      <c r="M10" s="53">
        <f t="shared" si="1"/>
        <v>6</v>
      </c>
      <c r="N10" s="54">
        <f t="shared" si="2"/>
        <v>0</v>
      </c>
      <c r="O10" s="55">
        <f t="shared" si="3"/>
        <v>7</v>
      </c>
      <c r="P10" s="56"/>
      <c r="Q10" s="56"/>
      <c r="R10" s="56"/>
      <c r="S10" s="57">
        <f t="shared" si="4"/>
        <v>24</v>
      </c>
      <c r="T10" s="58" t="str">
        <f t="shared" si="5"/>
        <v>OK</v>
      </c>
      <c r="U10" s="242">
        <v>6</v>
      </c>
      <c r="V10" s="59"/>
      <c r="W10" s="59"/>
      <c r="X10" s="59"/>
      <c r="Y10" s="59"/>
      <c r="Z10" s="59"/>
      <c r="AA10" s="59"/>
      <c r="AB10" s="59"/>
      <c r="AC10" s="59"/>
      <c r="AD10" s="59"/>
      <c r="AE10" s="59"/>
      <c r="AF10" s="59"/>
      <c r="AG10" s="59"/>
      <c r="AH10" s="59"/>
      <c r="AI10" s="59"/>
      <c r="AJ10" s="59"/>
      <c r="AK10" s="59"/>
      <c r="AL10" s="59"/>
    </row>
    <row r="11" spans="1:38" ht="60.95" customHeight="1" x14ac:dyDescent="0.2">
      <c r="A11" s="254"/>
      <c r="B11" s="255"/>
      <c r="C11" s="63">
        <v>8</v>
      </c>
      <c r="D11" s="66" t="s">
        <v>168</v>
      </c>
      <c r="E11" s="47" t="s">
        <v>100</v>
      </c>
      <c r="F11" s="49" t="s">
        <v>27</v>
      </c>
      <c r="G11" s="49" t="s">
        <v>110</v>
      </c>
      <c r="H11" s="48" t="s">
        <v>111</v>
      </c>
      <c r="I11" s="64" t="s">
        <v>9</v>
      </c>
      <c r="J11" s="51">
        <v>260</v>
      </c>
      <c r="K11" s="52">
        <v>2</v>
      </c>
      <c r="L11" s="53">
        <f t="shared" si="0"/>
        <v>0</v>
      </c>
      <c r="M11" s="53">
        <f t="shared" si="1"/>
        <v>0</v>
      </c>
      <c r="N11" s="54">
        <f t="shared" si="2"/>
        <v>0</v>
      </c>
      <c r="O11" s="55">
        <f t="shared" si="3"/>
        <v>0</v>
      </c>
      <c r="P11" s="56"/>
      <c r="Q11" s="56"/>
      <c r="R11" s="56"/>
      <c r="S11" s="57">
        <f t="shared" si="4"/>
        <v>2</v>
      </c>
      <c r="T11" s="58" t="str">
        <f t="shared" si="5"/>
        <v>OK</v>
      </c>
      <c r="U11" s="241"/>
      <c r="V11" s="59"/>
      <c r="W11" s="59"/>
      <c r="X11" s="59"/>
      <c r="Y11" s="59"/>
      <c r="Z11" s="59"/>
      <c r="AA11" s="59"/>
      <c r="AB11" s="59"/>
      <c r="AC11" s="59"/>
      <c r="AD11" s="59"/>
      <c r="AE11" s="59"/>
      <c r="AF11" s="59"/>
      <c r="AG11" s="59"/>
      <c r="AH11" s="59"/>
      <c r="AI11" s="59"/>
      <c r="AJ11" s="59"/>
      <c r="AK11" s="59"/>
      <c r="AL11" s="59"/>
    </row>
    <row r="12" spans="1:38" ht="60.95" customHeight="1" x14ac:dyDescent="0.2">
      <c r="A12" s="254"/>
      <c r="B12" s="255"/>
      <c r="C12" s="63">
        <v>9</v>
      </c>
      <c r="D12" s="66" t="s">
        <v>169</v>
      </c>
      <c r="E12" s="47" t="s">
        <v>100</v>
      </c>
      <c r="F12" s="49" t="s">
        <v>27</v>
      </c>
      <c r="G12" s="49" t="s">
        <v>110</v>
      </c>
      <c r="H12" s="48" t="s">
        <v>111</v>
      </c>
      <c r="I12" s="64" t="s">
        <v>9</v>
      </c>
      <c r="J12" s="51">
        <v>250</v>
      </c>
      <c r="K12" s="52">
        <v>4</v>
      </c>
      <c r="L12" s="53">
        <f t="shared" si="0"/>
        <v>1</v>
      </c>
      <c r="M12" s="53">
        <f t="shared" si="1"/>
        <v>1</v>
      </c>
      <c r="N12" s="54">
        <f t="shared" si="2"/>
        <v>0</v>
      </c>
      <c r="O12" s="55">
        <f t="shared" si="3"/>
        <v>1</v>
      </c>
      <c r="P12" s="56"/>
      <c r="Q12" s="56"/>
      <c r="R12" s="56"/>
      <c r="S12" s="57">
        <f t="shared" si="4"/>
        <v>3</v>
      </c>
      <c r="T12" s="58" t="str">
        <f t="shared" si="5"/>
        <v>OK</v>
      </c>
      <c r="U12" s="242">
        <v>1</v>
      </c>
      <c r="V12" s="59"/>
      <c r="W12" s="59"/>
      <c r="X12" s="59"/>
      <c r="Y12" s="59"/>
      <c r="Z12" s="59"/>
      <c r="AA12" s="59"/>
      <c r="AB12" s="59"/>
      <c r="AC12" s="59"/>
      <c r="AD12" s="59"/>
      <c r="AE12" s="59"/>
      <c r="AF12" s="59"/>
      <c r="AG12" s="59"/>
      <c r="AH12" s="59"/>
      <c r="AI12" s="59"/>
      <c r="AJ12" s="59"/>
      <c r="AK12" s="59"/>
      <c r="AL12" s="59"/>
    </row>
    <row r="13" spans="1:38" ht="60.95" customHeight="1" x14ac:dyDescent="0.2">
      <c r="A13" s="254"/>
      <c r="B13" s="255"/>
      <c r="C13" s="63">
        <v>10</v>
      </c>
      <c r="D13" s="60" t="s">
        <v>19</v>
      </c>
      <c r="E13" s="47" t="s">
        <v>101</v>
      </c>
      <c r="F13" s="67" t="s">
        <v>28</v>
      </c>
      <c r="G13" s="49" t="s">
        <v>112</v>
      </c>
      <c r="H13" s="49" t="s">
        <v>8</v>
      </c>
      <c r="I13" s="49" t="s">
        <v>10</v>
      </c>
      <c r="J13" s="51">
        <v>8</v>
      </c>
      <c r="K13" s="52">
        <v>30</v>
      </c>
      <c r="L13" s="53">
        <f t="shared" si="0"/>
        <v>8</v>
      </c>
      <c r="M13" s="53">
        <f t="shared" si="1"/>
        <v>8</v>
      </c>
      <c r="N13" s="54">
        <f t="shared" si="2"/>
        <v>0</v>
      </c>
      <c r="O13" s="55">
        <f t="shared" si="3"/>
        <v>7</v>
      </c>
      <c r="P13" s="56"/>
      <c r="Q13" s="56"/>
      <c r="R13" s="56"/>
      <c r="S13" s="57">
        <f t="shared" si="4"/>
        <v>22</v>
      </c>
      <c r="T13" s="58" t="str">
        <f t="shared" si="5"/>
        <v>OK</v>
      </c>
      <c r="U13" s="242">
        <v>8</v>
      </c>
      <c r="V13" s="59"/>
      <c r="W13" s="59"/>
      <c r="X13" s="59"/>
      <c r="Y13" s="59"/>
      <c r="Z13" s="59"/>
      <c r="AA13" s="59"/>
      <c r="AB13" s="59"/>
      <c r="AC13" s="59"/>
      <c r="AD13" s="59"/>
      <c r="AE13" s="59"/>
      <c r="AF13" s="59"/>
      <c r="AG13" s="59"/>
      <c r="AH13" s="59"/>
      <c r="AI13" s="59"/>
      <c r="AJ13" s="59"/>
      <c r="AK13" s="59"/>
      <c r="AL13" s="59"/>
    </row>
    <row r="14" spans="1:38" ht="60.95" customHeight="1" x14ac:dyDescent="0.2">
      <c r="A14" s="254"/>
      <c r="B14" s="255"/>
      <c r="C14" s="63">
        <v>11</v>
      </c>
      <c r="D14" s="60" t="s">
        <v>20</v>
      </c>
      <c r="E14" s="47" t="s">
        <v>101</v>
      </c>
      <c r="F14" s="67" t="s">
        <v>28</v>
      </c>
      <c r="G14" s="49" t="s">
        <v>113</v>
      </c>
      <c r="H14" s="49" t="s">
        <v>8</v>
      </c>
      <c r="I14" s="49" t="s">
        <v>10</v>
      </c>
      <c r="J14" s="51">
        <v>7</v>
      </c>
      <c r="K14" s="52">
        <v>30</v>
      </c>
      <c r="L14" s="53">
        <f t="shared" si="0"/>
        <v>8</v>
      </c>
      <c r="M14" s="53">
        <f t="shared" si="1"/>
        <v>8</v>
      </c>
      <c r="N14" s="54">
        <f t="shared" si="2"/>
        <v>0</v>
      </c>
      <c r="O14" s="55">
        <f t="shared" si="3"/>
        <v>7</v>
      </c>
      <c r="P14" s="56"/>
      <c r="Q14" s="56"/>
      <c r="R14" s="56"/>
      <c r="S14" s="57">
        <f t="shared" si="4"/>
        <v>22</v>
      </c>
      <c r="T14" s="58" t="str">
        <f t="shared" si="5"/>
        <v>OK</v>
      </c>
      <c r="U14" s="242">
        <v>8</v>
      </c>
      <c r="V14" s="59"/>
      <c r="W14" s="59"/>
      <c r="X14" s="59"/>
      <c r="Y14" s="59"/>
      <c r="Z14" s="59"/>
      <c r="AA14" s="59"/>
      <c r="AB14" s="59"/>
      <c r="AC14" s="59"/>
      <c r="AD14" s="59"/>
      <c r="AE14" s="59"/>
      <c r="AF14" s="59"/>
      <c r="AG14" s="59"/>
      <c r="AH14" s="59"/>
      <c r="AI14" s="59"/>
      <c r="AJ14" s="59"/>
      <c r="AK14" s="59"/>
      <c r="AL14" s="59"/>
    </row>
    <row r="15" spans="1:38" ht="60.95" customHeight="1" x14ac:dyDescent="0.2">
      <c r="A15" s="68">
        <v>3</v>
      </c>
      <c r="B15" s="69" t="s">
        <v>213</v>
      </c>
      <c r="C15" s="45">
        <v>12</v>
      </c>
      <c r="D15" s="60" t="s">
        <v>170</v>
      </c>
      <c r="E15" s="47" t="s">
        <v>101</v>
      </c>
      <c r="F15" s="67" t="s">
        <v>114</v>
      </c>
      <c r="G15" s="49" t="s">
        <v>115</v>
      </c>
      <c r="H15" s="49" t="s">
        <v>116</v>
      </c>
      <c r="I15" s="49" t="s">
        <v>152</v>
      </c>
      <c r="J15" s="51">
        <v>48.78</v>
      </c>
      <c r="K15" s="52">
        <v>15</v>
      </c>
      <c r="L15" s="53">
        <f t="shared" si="0"/>
        <v>0</v>
      </c>
      <c r="M15" s="53">
        <f t="shared" si="1"/>
        <v>0</v>
      </c>
      <c r="N15" s="54">
        <f t="shared" si="2"/>
        <v>0</v>
      </c>
      <c r="O15" s="55">
        <f t="shared" si="3"/>
        <v>3</v>
      </c>
      <c r="P15" s="56"/>
      <c r="Q15" s="56"/>
      <c r="R15" s="56"/>
      <c r="S15" s="57">
        <f t="shared" si="4"/>
        <v>15</v>
      </c>
      <c r="T15" s="58" t="str">
        <f t="shared" si="5"/>
        <v>OK</v>
      </c>
      <c r="U15" s="241"/>
      <c r="V15" s="59"/>
      <c r="W15" s="59"/>
      <c r="X15" s="59"/>
      <c r="Y15" s="59"/>
      <c r="Z15" s="59"/>
      <c r="AA15" s="59"/>
      <c r="AB15" s="59"/>
      <c r="AC15" s="59"/>
      <c r="AD15" s="59"/>
      <c r="AE15" s="59"/>
      <c r="AF15" s="59"/>
      <c r="AG15" s="59"/>
      <c r="AH15" s="59"/>
      <c r="AI15" s="59"/>
      <c r="AJ15" s="59"/>
      <c r="AK15" s="59"/>
      <c r="AL15" s="59"/>
    </row>
    <row r="16" spans="1:38" ht="60.95" customHeight="1" x14ac:dyDescent="0.2">
      <c r="A16" s="254">
        <v>4</v>
      </c>
      <c r="B16" s="255" t="s">
        <v>214</v>
      </c>
      <c r="C16" s="63">
        <v>13</v>
      </c>
      <c r="D16" s="60" t="s">
        <v>33</v>
      </c>
      <c r="E16" s="47" t="s">
        <v>101</v>
      </c>
      <c r="F16" s="67" t="s">
        <v>30</v>
      </c>
      <c r="G16" s="70" t="s">
        <v>34</v>
      </c>
      <c r="H16" s="49" t="s">
        <v>8</v>
      </c>
      <c r="I16" s="49" t="s">
        <v>9</v>
      </c>
      <c r="J16" s="51">
        <v>102.5</v>
      </c>
      <c r="K16" s="52">
        <v>0</v>
      </c>
      <c r="L16" s="53">
        <f t="shared" si="0"/>
        <v>0</v>
      </c>
      <c r="M16" s="53">
        <f t="shared" si="1"/>
        <v>0</v>
      </c>
      <c r="N16" s="54">
        <f t="shared" si="2"/>
        <v>0</v>
      </c>
      <c r="O16" s="55">
        <f t="shared" si="3"/>
        <v>0</v>
      </c>
      <c r="P16" s="56"/>
      <c r="Q16" s="56"/>
      <c r="R16" s="56"/>
      <c r="S16" s="57">
        <f t="shared" si="4"/>
        <v>0</v>
      </c>
      <c r="T16" s="58" t="str">
        <f t="shared" si="5"/>
        <v>OK</v>
      </c>
      <c r="U16" s="241"/>
      <c r="V16" s="59"/>
      <c r="W16" s="62"/>
      <c r="X16" s="59"/>
      <c r="Y16" s="59"/>
      <c r="Z16" s="62"/>
      <c r="AA16" s="62"/>
      <c r="AB16" s="59"/>
      <c r="AC16" s="59"/>
      <c r="AD16" s="59"/>
      <c r="AE16" s="59"/>
      <c r="AF16" s="59"/>
      <c r="AG16" s="59"/>
      <c r="AH16" s="59"/>
      <c r="AI16" s="59"/>
      <c r="AJ16" s="59"/>
      <c r="AK16" s="59"/>
      <c r="AL16" s="59"/>
    </row>
    <row r="17" spans="1:38" ht="60.95" customHeight="1" x14ac:dyDescent="0.2">
      <c r="A17" s="254"/>
      <c r="B17" s="255"/>
      <c r="C17" s="63">
        <v>14</v>
      </c>
      <c r="D17" s="60" t="s">
        <v>37</v>
      </c>
      <c r="E17" s="47" t="s">
        <v>101</v>
      </c>
      <c r="F17" s="67" t="s">
        <v>30</v>
      </c>
      <c r="G17" s="61" t="s">
        <v>38</v>
      </c>
      <c r="H17" s="49" t="s">
        <v>8</v>
      </c>
      <c r="I17" s="49" t="s">
        <v>9</v>
      </c>
      <c r="J17" s="51">
        <v>102.5</v>
      </c>
      <c r="K17" s="52">
        <v>0</v>
      </c>
      <c r="L17" s="53">
        <f t="shared" si="0"/>
        <v>0</v>
      </c>
      <c r="M17" s="53">
        <f t="shared" si="1"/>
        <v>0</v>
      </c>
      <c r="N17" s="54">
        <f t="shared" si="2"/>
        <v>0</v>
      </c>
      <c r="O17" s="55">
        <f t="shared" si="3"/>
        <v>0</v>
      </c>
      <c r="P17" s="56"/>
      <c r="Q17" s="56"/>
      <c r="R17" s="56"/>
      <c r="S17" s="57">
        <f t="shared" si="4"/>
        <v>0</v>
      </c>
      <c r="T17" s="58" t="str">
        <f t="shared" si="5"/>
        <v>OK</v>
      </c>
      <c r="U17" s="241"/>
      <c r="V17" s="59"/>
      <c r="W17" s="59"/>
      <c r="X17" s="59"/>
      <c r="Y17" s="59"/>
      <c r="Z17" s="59"/>
      <c r="AA17" s="59"/>
      <c r="AB17" s="59"/>
      <c r="AC17" s="59"/>
      <c r="AD17" s="59"/>
      <c r="AE17" s="59"/>
      <c r="AF17" s="59"/>
      <c r="AG17" s="59"/>
      <c r="AH17" s="59"/>
      <c r="AI17" s="59"/>
      <c r="AJ17" s="59"/>
      <c r="AK17" s="59"/>
      <c r="AL17" s="59"/>
    </row>
    <row r="18" spans="1:38" ht="60.95" customHeight="1" x14ac:dyDescent="0.2">
      <c r="A18" s="254">
        <v>5</v>
      </c>
      <c r="B18" s="255" t="s">
        <v>215</v>
      </c>
      <c r="C18" s="45">
        <v>15</v>
      </c>
      <c r="D18" s="60" t="s">
        <v>171</v>
      </c>
      <c r="E18" s="47" t="s">
        <v>102</v>
      </c>
      <c r="F18" s="67" t="s">
        <v>30</v>
      </c>
      <c r="G18" s="49" t="s">
        <v>117</v>
      </c>
      <c r="H18" s="49" t="s">
        <v>8</v>
      </c>
      <c r="I18" s="49" t="s">
        <v>9</v>
      </c>
      <c r="J18" s="51">
        <v>105</v>
      </c>
      <c r="K18" s="52">
        <v>30</v>
      </c>
      <c r="L18" s="53">
        <f t="shared" si="0"/>
        <v>0</v>
      </c>
      <c r="M18" s="53">
        <f t="shared" si="1"/>
        <v>0</v>
      </c>
      <c r="N18" s="54">
        <f t="shared" si="2"/>
        <v>0</v>
      </c>
      <c r="O18" s="55">
        <f t="shared" si="3"/>
        <v>7</v>
      </c>
      <c r="P18" s="56"/>
      <c r="Q18" s="56"/>
      <c r="R18" s="56"/>
      <c r="S18" s="57">
        <f t="shared" si="4"/>
        <v>30</v>
      </c>
      <c r="T18" s="58" t="str">
        <f t="shared" si="5"/>
        <v>OK</v>
      </c>
      <c r="U18" s="241"/>
      <c r="V18" s="59"/>
      <c r="W18" s="59"/>
      <c r="X18" s="59"/>
      <c r="Y18" s="59"/>
      <c r="Z18" s="59"/>
      <c r="AA18" s="59"/>
      <c r="AB18" s="59"/>
      <c r="AC18" s="59"/>
      <c r="AD18" s="59"/>
      <c r="AE18" s="59"/>
      <c r="AF18" s="59"/>
      <c r="AG18" s="59"/>
      <c r="AH18" s="59"/>
      <c r="AI18" s="59"/>
      <c r="AJ18" s="59"/>
      <c r="AK18" s="59"/>
      <c r="AL18" s="59"/>
    </row>
    <row r="19" spans="1:38" ht="60.95" customHeight="1" x14ac:dyDescent="0.2">
      <c r="A19" s="254"/>
      <c r="B19" s="255"/>
      <c r="C19" s="45">
        <v>16</v>
      </c>
      <c r="D19" s="60" t="s">
        <v>172</v>
      </c>
      <c r="E19" s="47" t="s">
        <v>102</v>
      </c>
      <c r="F19" s="67" t="s">
        <v>30</v>
      </c>
      <c r="G19" s="49" t="s">
        <v>118</v>
      </c>
      <c r="H19" s="49" t="s">
        <v>8</v>
      </c>
      <c r="I19" s="49" t="s">
        <v>9</v>
      </c>
      <c r="J19" s="51">
        <v>80</v>
      </c>
      <c r="K19" s="52">
        <v>0</v>
      </c>
      <c r="L19" s="53">
        <f t="shared" si="0"/>
        <v>0</v>
      </c>
      <c r="M19" s="53">
        <f t="shared" si="1"/>
        <v>0</v>
      </c>
      <c r="N19" s="54">
        <f t="shared" si="2"/>
        <v>0</v>
      </c>
      <c r="O19" s="55">
        <f t="shared" si="3"/>
        <v>0</v>
      </c>
      <c r="P19" s="56"/>
      <c r="Q19" s="56"/>
      <c r="R19" s="56"/>
      <c r="S19" s="57">
        <f t="shared" si="4"/>
        <v>0</v>
      </c>
      <c r="T19" s="58" t="str">
        <f t="shared" si="5"/>
        <v>OK</v>
      </c>
      <c r="U19" s="241"/>
      <c r="V19" s="59"/>
      <c r="W19" s="59"/>
      <c r="X19" s="59"/>
      <c r="Y19" s="59"/>
      <c r="Z19" s="59"/>
      <c r="AA19" s="59"/>
      <c r="AB19" s="59"/>
      <c r="AC19" s="59"/>
      <c r="AD19" s="59"/>
      <c r="AE19" s="59"/>
      <c r="AF19" s="59"/>
      <c r="AG19" s="59"/>
      <c r="AH19" s="59"/>
      <c r="AI19" s="59"/>
      <c r="AJ19" s="59"/>
      <c r="AK19" s="59"/>
      <c r="AL19" s="59"/>
    </row>
    <row r="20" spans="1:38" ht="60.95" customHeight="1" x14ac:dyDescent="0.2">
      <c r="A20" s="254"/>
      <c r="B20" s="255"/>
      <c r="C20" s="45">
        <v>17</v>
      </c>
      <c r="D20" s="60" t="s">
        <v>173</v>
      </c>
      <c r="E20" s="47" t="s">
        <v>102</v>
      </c>
      <c r="F20" s="67" t="s">
        <v>30</v>
      </c>
      <c r="G20" s="49" t="s">
        <v>118</v>
      </c>
      <c r="H20" s="49" t="s">
        <v>8</v>
      </c>
      <c r="I20" s="49" t="s">
        <v>9</v>
      </c>
      <c r="J20" s="51">
        <v>185</v>
      </c>
      <c r="K20" s="52">
        <v>30</v>
      </c>
      <c r="L20" s="53">
        <f t="shared" si="0"/>
        <v>0</v>
      </c>
      <c r="M20" s="53">
        <f t="shared" si="1"/>
        <v>0</v>
      </c>
      <c r="N20" s="54">
        <f t="shared" si="2"/>
        <v>0</v>
      </c>
      <c r="O20" s="55">
        <f t="shared" si="3"/>
        <v>7</v>
      </c>
      <c r="P20" s="56"/>
      <c r="Q20" s="56"/>
      <c r="R20" s="56"/>
      <c r="S20" s="57">
        <f t="shared" si="4"/>
        <v>30</v>
      </c>
      <c r="T20" s="58" t="str">
        <f t="shared" si="5"/>
        <v>OK</v>
      </c>
      <c r="U20" s="241"/>
      <c r="V20" s="59"/>
      <c r="W20" s="59"/>
      <c r="X20" s="59"/>
      <c r="Y20" s="59"/>
      <c r="Z20" s="59"/>
      <c r="AA20" s="59"/>
      <c r="AB20" s="59"/>
      <c r="AC20" s="59"/>
      <c r="AD20" s="59"/>
      <c r="AE20" s="59"/>
      <c r="AF20" s="59"/>
      <c r="AG20" s="59"/>
      <c r="AH20" s="59"/>
      <c r="AI20" s="59"/>
      <c r="AJ20" s="59"/>
      <c r="AK20" s="59"/>
      <c r="AL20" s="59"/>
    </row>
    <row r="21" spans="1:38" ht="60.95" customHeight="1" x14ac:dyDescent="0.2">
      <c r="A21" s="254"/>
      <c r="B21" s="255"/>
      <c r="C21" s="45">
        <v>18</v>
      </c>
      <c r="D21" s="60" t="s">
        <v>174</v>
      </c>
      <c r="E21" s="47" t="s">
        <v>102</v>
      </c>
      <c r="F21" s="67" t="s">
        <v>30</v>
      </c>
      <c r="G21" s="49" t="s">
        <v>118</v>
      </c>
      <c r="H21" s="49" t="s">
        <v>8</v>
      </c>
      <c r="I21" s="49" t="s">
        <v>9</v>
      </c>
      <c r="J21" s="51">
        <v>185</v>
      </c>
      <c r="K21" s="52">
        <v>30</v>
      </c>
      <c r="L21" s="53">
        <f t="shared" si="0"/>
        <v>0</v>
      </c>
      <c r="M21" s="53">
        <f t="shared" si="1"/>
        <v>0</v>
      </c>
      <c r="N21" s="54">
        <f t="shared" si="2"/>
        <v>0</v>
      </c>
      <c r="O21" s="55">
        <f t="shared" si="3"/>
        <v>7</v>
      </c>
      <c r="P21" s="56"/>
      <c r="Q21" s="56"/>
      <c r="R21" s="56"/>
      <c r="S21" s="57">
        <f t="shared" si="4"/>
        <v>30</v>
      </c>
      <c r="T21" s="58" t="str">
        <f t="shared" si="5"/>
        <v>OK</v>
      </c>
      <c r="U21" s="241"/>
      <c r="V21" s="59"/>
      <c r="W21" s="59"/>
      <c r="X21" s="59"/>
      <c r="Y21" s="59"/>
      <c r="Z21" s="59"/>
      <c r="AA21" s="59"/>
      <c r="AB21" s="59"/>
      <c r="AC21" s="59"/>
      <c r="AD21" s="59"/>
      <c r="AE21" s="59"/>
      <c r="AF21" s="59"/>
      <c r="AG21" s="59"/>
      <c r="AH21" s="59"/>
      <c r="AI21" s="59"/>
      <c r="AJ21" s="59"/>
      <c r="AK21" s="59"/>
      <c r="AL21" s="59"/>
    </row>
    <row r="22" spans="1:38" ht="60.95" customHeight="1" x14ac:dyDescent="0.2">
      <c r="A22" s="254">
        <v>6</v>
      </c>
      <c r="B22" s="255" t="s">
        <v>216</v>
      </c>
      <c r="C22" s="63">
        <v>19</v>
      </c>
      <c r="D22" s="60" t="s">
        <v>31</v>
      </c>
      <c r="E22" s="47" t="s">
        <v>101</v>
      </c>
      <c r="F22" s="67" t="s">
        <v>30</v>
      </c>
      <c r="G22" s="70" t="s">
        <v>36</v>
      </c>
      <c r="H22" s="49" t="s">
        <v>8</v>
      </c>
      <c r="I22" s="49" t="s">
        <v>9</v>
      </c>
      <c r="J22" s="51">
        <v>64.650000000000006</v>
      </c>
      <c r="K22" s="52">
        <v>0</v>
      </c>
      <c r="L22" s="53">
        <f t="shared" si="0"/>
        <v>0</v>
      </c>
      <c r="M22" s="53">
        <f t="shared" si="1"/>
        <v>0</v>
      </c>
      <c r="N22" s="54">
        <f t="shared" si="2"/>
        <v>0</v>
      </c>
      <c r="O22" s="55">
        <f t="shared" si="3"/>
        <v>0</v>
      </c>
      <c r="P22" s="56"/>
      <c r="Q22" s="56"/>
      <c r="R22" s="56"/>
      <c r="S22" s="57">
        <f t="shared" si="4"/>
        <v>0</v>
      </c>
      <c r="T22" s="58" t="str">
        <f t="shared" si="5"/>
        <v>OK</v>
      </c>
      <c r="U22" s="241"/>
      <c r="V22" s="59"/>
      <c r="W22" s="59"/>
      <c r="X22" s="59"/>
      <c r="Y22" s="59"/>
      <c r="Z22" s="59"/>
      <c r="AA22" s="59"/>
      <c r="AB22" s="59"/>
      <c r="AC22" s="59"/>
      <c r="AD22" s="59"/>
      <c r="AE22" s="59"/>
      <c r="AF22" s="59"/>
      <c r="AG22" s="59"/>
      <c r="AH22" s="59"/>
      <c r="AI22" s="59"/>
      <c r="AJ22" s="59"/>
      <c r="AK22" s="59"/>
      <c r="AL22" s="59"/>
    </row>
    <row r="23" spans="1:38" ht="60.95" customHeight="1" x14ac:dyDescent="0.2">
      <c r="A23" s="254"/>
      <c r="B23" s="255"/>
      <c r="C23" s="63">
        <v>20</v>
      </c>
      <c r="D23" s="60" t="s">
        <v>35</v>
      </c>
      <c r="E23" s="47" t="s">
        <v>101</v>
      </c>
      <c r="F23" s="67" t="s">
        <v>30</v>
      </c>
      <c r="G23" s="70" t="s">
        <v>32</v>
      </c>
      <c r="H23" s="49" t="s">
        <v>8</v>
      </c>
      <c r="I23" s="49" t="s">
        <v>9</v>
      </c>
      <c r="J23" s="51">
        <v>64.650000000000006</v>
      </c>
      <c r="K23" s="52">
        <v>0</v>
      </c>
      <c r="L23" s="53">
        <f t="shared" si="0"/>
        <v>0</v>
      </c>
      <c r="M23" s="53">
        <f t="shared" si="1"/>
        <v>0</v>
      </c>
      <c r="N23" s="54">
        <f t="shared" si="2"/>
        <v>0</v>
      </c>
      <c r="O23" s="55">
        <f t="shared" si="3"/>
        <v>0</v>
      </c>
      <c r="P23" s="56"/>
      <c r="Q23" s="56"/>
      <c r="R23" s="56"/>
      <c r="S23" s="57">
        <f t="shared" si="4"/>
        <v>0</v>
      </c>
      <c r="T23" s="58" t="str">
        <f t="shared" si="5"/>
        <v>OK</v>
      </c>
      <c r="U23" s="241"/>
      <c r="V23" s="59"/>
      <c r="W23" s="59"/>
      <c r="X23" s="59"/>
      <c r="Y23" s="59"/>
      <c r="Z23" s="59"/>
      <c r="AA23" s="59"/>
      <c r="AB23" s="59"/>
      <c r="AC23" s="59"/>
      <c r="AD23" s="59"/>
      <c r="AE23" s="59"/>
      <c r="AF23" s="59"/>
      <c r="AG23" s="59"/>
      <c r="AH23" s="59"/>
      <c r="AI23" s="59"/>
      <c r="AJ23" s="59"/>
      <c r="AK23" s="59"/>
      <c r="AL23" s="59"/>
    </row>
    <row r="24" spans="1:38" ht="60.95" customHeight="1" x14ac:dyDescent="0.2">
      <c r="A24" s="254"/>
      <c r="B24" s="255"/>
      <c r="C24" s="63">
        <v>21</v>
      </c>
      <c r="D24" s="60" t="s">
        <v>73</v>
      </c>
      <c r="E24" s="47" t="s">
        <v>101</v>
      </c>
      <c r="F24" s="67" t="s">
        <v>30</v>
      </c>
      <c r="G24" s="70" t="s">
        <v>32</v>
      </c>
      <c r="H24" s="49" t="s">
        <v>8</v>
      </c>
      <c r="I24" s="49" t="s">
        <v>9</v>
      </c>
      <c r="J24" s="51">
        <v>64.650000000000006</v>
      </c>
      <c r="K24" s="52">
        <v>0</v>
      </c>
      <c r="L24" s="53">
        <f t="shared" si="0"/>
        <v>0</v>
      </c>
      <c r="M24" s="53">
        <f t="shared" si="1"/>
        <v>0</v>
      </c>
      <c r="N24" s="54">
        <f t="shared" si="2"/>
        <v>0</v>
      </c>
      <c r="O24" s="55">
        <f t="shared" si="3"/>
        <v>0</v>
      </c>
      <c r="P24" s="56"/>
      <c r="Q24" s="56"/>
      <c r="R24" s="56"/>
      <c r="S24" s="57">
        <f t="shared" si="4"/>
        <v>0</v>
      </c>
      <c r="T24" s="58" t="str">
        <f t="shared" si="5"/>
        <v>OK</v>
      </c>
      <c r="U24" s="241"/>
      <c r="V24" s="59"/>
      <c r="W24" s="59"/>
      <c r="X24" s="59"/>
      <c r="Y24" s="59"/>
      <c r="Z24" s="59"/>
      <c r="AA24" s="59"/>
      <c r="AB24" s="59"/>
      <c r="AC24" s="59"/>
      <c r="AD24" s="59"/>
      <c r="AE24" s="59"/>
      <c r="AF24" s="59"/>
      <c r="AG24" s="59"/>
      <c r="AH24" s="59"/>
      <c r="AI24" s="59"/>
      <c r="AJ24" s="59"/>
      <c r="AK24" s="59"/>
      <c r="AL24" s="59"/>
    </row>
    <row r="25" spans="1:38" ht="60.95" customHeight="1" x14ac:dyDescent="0.2">
      <c r="A25" s="68">
        <v>7</v>
      </c>
      <c r="B25" s="69" t="s">
        <v>217</v>
      </c>
      <c r="C25" s="45">
        <v>22</v>
      </c>
      <c r="D25" s="60" t="s">
        <v>40</v>
      </c>
      <c r="E25" s="47" t="s">
        <v>101</v>
      </c>
      <c r="F25" s="70" t="s">
        <v>119</v>
      </c>
      <c r="G25" s="61" t="s">
        <v>120</v>
      </c>
      <c r="H25" s="49" t="s">
        <v>111</v>
      </c>
      <c r="I25" s="49" t="s">
        <v>153</v>
      </c>
      <c r="J25" s="51">
        <v>526.30999999999995</v>
      </c>
      <c r="K25" s="52">
        <v>0</v>
      </c>
      <c r="L25" s="53">
        <f t="shared" si="0"/>
        <v>0</v>
      </c>
      <c r="M25" s="53">
        <f t="shared" si="1"/>
        <v>0</v>
      </c>
      <c r="N25" s="54">
        <f t="shared" si="2"/>
        <v>0</v>
      </c>
      <c r="O25" s="55">
        <f t="shared" si="3"/>
        <v>0</v>
      </c>
      <c r="P25" s="56"/>
      <c r="Q25" s="56"/>
      <c r="R25" s="56"/>
      <c r="S25" s="57">
        <f t="shared" si="4"/>
        <v>0</v>
      </c>
      <c r="T25" s="58" t="str">
        <f t="shared" si="5"/>
        <v>OK</v>
      </c>
      <c r="U25" s="241"/>
      <c r="V25" s="59"/>
      <c r="W25" s="59"/>
      <c r="X25" s="59"/>
      <c r="Y25" s="59"/>
      <c r="Z25" s="59"/>
      <c r="AA25" s="59"/>
      <c r="AB25" s="59"/>
      <c r="AC25" s="59"/>
      <c r="AD25" s="59"/>
      <c r="AE25" s="59"/>
      <c r="AF25" s="59"/>
      <c r="AG25" s="59"/>
      <c r="AH25" s="59"/>
      <c r="AI25" s="59"/>
      <c r="AJ25" s="59"/>
      <c r="AK25" s="59"/>
      <c r="AL25" s="59"/>
    </row>
    <row r="26" spans="1:38" ht="60.95" customHeight="1" x14ac:dyDescent="0.2">
      <c r="A26" s="254">
        <v>8</v>
      </c>
      <c r="B26" s="255" t="s">
        <v>218</v>
      </c>
      <c r="C26" s="45">
        <v>23</v>
      </c>
      <c r="D26" s="60" t="s">
        <v>74</v>
      </c>
      <c r="E26" s="47" t="s">
        <v>103</v>
      </c>
      <c r="F26" s="70" t="s">
        <v>121</v>
      </c>
      <c r="G26" s="70">
        <v>33367002</v>
      </c>
      <c r="H26" s="49" t="s">
        <v>8</v>
      </c>
      <c r="I26" s="49">
        <v>3336733</v>
      </c>
      <c r="J26" s="51">
        <v>166.67</v>
      </c>
      <c r="K26" s="52">
        <v>0</v>
      </c>
      <c r="L26" s="53">
        <f t="shared" si="0"/>
        <v>0</v>
      </c>
      <c r="M26" s="53">
        <f t="shared" si="1"/>
        <v>0</v>
      </c>
      <c r="N26" s="54">
        <f t="shared" si="2"/>
        <v>0</v>
      </c>
      <c r="O26" s="55">
        <f t="shared" si="3"/>
        <v>0</v>
      </c>
      <c r="P26" s="56"/>
      <c r="Q26" s="56"/>
      <c r="R26" s="56"/>
      <c r="S26" s="57">
        <f t="shared" si="4"/>
        <v>0</v>
      </c>
      <c r="T26" s="58" t="str">
        <f t="shared" si="5"/>
        <v>OK</v>
      </c>
      <c r="U26" s="241"/>
      <c r="V26" s="59"/>
      <c r="W26" s="59"/>
      <c r="X26" s="59"/>
      <c r="Y26" s="59"/>
      <c r="Z26" s="59"/>
      <c r="AA26" s="59"/>
      <c r="AB26" s="59"/>
      <c r="AC26" s="59"/>
      <c r="AD26" s="59"/>
      <c r="AE26" s="59"/>
      <c r="AF26" s="59"/>
      <c r="AG26" s="59"/>
      <c r="AH26" s="59"/>
      <c r="AI26" s="59"/>
      <c r="AJ26" s="59"/>
      <c r="AK26" s="59"/>
      <c r="AL26" s="59"/>
    </row>
    <row r="27" spans="1:38" ht="60.95" customHeight="1" x14ac:dyDescent="0.2">
      <c r="A27" s="254"/>
      <c r="B27" s="255"/>
      <c r="C27" s="45">
        <v>24</v>
      </c>
      <c r="D27" s="60" t="s">
        <v>75</v>
      </c>
      <c r="E27" s="47" t="s">
        <v>103</v>
      </c>
      <c r="F27" s="70" t="s">
        <v>121</v>
      </c>
      <c r="G27" s="49" t="s">
        <v>122</v>
      </c>
      <c r="H27" s="49" t="s">
        <v>8</v>
      </c>
      <c r="I27" s="49" t="s">
        <v>9</v>
      </c>
      <c r="J27" s="51">
        <v>19.829999999999998</v>
      </c>
      <c r="K27" s="52">
        <v>0</v>
      </c>
      <c r="L27" s="53">
        <f t="shared" si="0"/>
        <v>0</v>
      </c>
      <c r="M27" s="53">
        <f t="shared" si="1"/>
        <v>0</v>
      </c>
      <c r="N27" s="54">
        <f t="shared" si="2"/>
        <v>0</v>
      </c>
      <c r="O27" s="55">
        <f t="shared" si="3"/>
        <v>0</v>
      </c>
      <c r="P27" s="56"/>
      <c r="Q27" s="56"/>
      <c r="R27" s="56"/>
      <c r="S27" s="57">
        <f t="shared" si="4"/>
        <v>0</v>
      </c>
      <c r="T27" s="58" t="str">
        <f t="shared" si="5"/>
        <v>OK</v>
      </c>
      <c r="U27" s="241"/>
      <c r="V27" s="59"/>
      <c r="W27" s="59"/>
      <c r="X27" s="59"/>
      <c r="Y27" s="59"/>
      <c r="Z27" s="59"/>
      <c r="AA27" s="59"/>
      <c r="AB27" s="59"/>
      <c r="AC27" s="59"/>
      <c r="AD27" s="59"/>
      <c r="AE27" s="59"/>
      <c r="AF27" s="59"/>
      <c r="AG27" s="59"/>
      <c r="AH27" s="59"/>
      <c r="AI27" s="59"/>
      <c r="AJ27" s="59"/>
      <c r="AK27" s="59"/>
      <c r="AL27" s="59"/>
    </row>
    <row r="28" spans="1:38" ht="60.95" customHeight="1" x14ac:dyDescent="0.2">
      <c r="A28" s="68">
        <v>9</v>
      </c>
      <c r="B28" s="69" t="s">
        <v>213</v>
      </c>
      <c r="C28" s="45">
        <v>25</v>
      </c>
      <c r="D28" s="60" t="s">
        <v>76</v>
      </c>
      <c r="E28" s="47" t="s">
        <v>101</v>
      </c>
      <c r="F28" s="71" t="s">
        <v>123</v>
      </c>
      <c r="G28" s="70" t="s">
        <v>124</v>
      </c>
      <c r="H28" s="49" t="s">
        <v>125</v>
      </c>
      <c r="I28" s="49" t="s">
        <v>154</v>
      </c>
      <c r="J28" s="51">
        <v>1150</v>
      </c>
      <c r="K28" s="52">
        <v>0</v>
      </c>
      <c r="L28" s="53">
        <f t="shared" si="0"/>
        <v>0</v>
      </c>
      <c r="M28" s="53">
        <f t="shared" si="1"/>
        <v>0</v>
      </c>
      <c r="N28" s="54">
        <f t="shared" si="2"/>
        <v>0</v>
      </c>
      <c r="O28" s="55">
        <f t="shared" si="3"/>
        <v>0</v>
      </c>
      <c r="P28" s="56"/>
      <c r="Q28" s="56"/>
      <c r="R28" s="56"/>
      <c r="S28" s="57">
        <f t="shared" si="4"/>
        <v>0</v>
      </c>
      <c r="T28" s="58" t="str">
        <f t="shared" si="5"/>
        <v>OK</v>
      </c>
      <c r="U28" s="241"/>
      <c r="V28" s="59"/>
      <c r="W28" s="59"/>
      <c r="X28" s="59"/>
      <c r="Y28" s="59"/>
      <c r="Z28" s="59"/>
      <c r="AA28" s="59"/>
      <c r="AB28" s="59"/>
      <c r="AC28" s="59"/>
      <c r="AD28" s="59"/>
      <c r="AE28" s="59"/>
      <c r="AF28" s="59"/>
      <c r="AG28" s="59"/>
      <c r="AH28" s="59"/>
      <c r="AI28" s="59"/>
      <c r="AJ28" s="59"/>
      <c r="AK28" s="59"/>
      <c r="AL28" s="59"/>
    </row>
    <row r="29" spans="1:38" ht="60.95" customHeight="1" x14ac:dyDescent="0.2">
      <c r="A29" s="254">
        <v>10</v>
      </c>
      <c r="B29" s="255" t="s">
        <v>217</v>
      </c>
      <c r="C29" s="45">
        <v>26</v>
      </c>
      <c r="D29" s="60" t="s">
        <v>77</v>
      </c>
      <c r="E29" s="47" t="s">
        <v>101</v>
      </c>
      <c r="F29" s="71" t="s">
        <v>123</v>
      </c>
      <c r="G29" s="72" t="s">
        <v>126</v>
      </c>
      <c r="H29" s="49" t="s">
        <v>8</v>
      </c>
      <c r="I29" s="49" t="s">
        <v>9</v>
      </c>
      <c r="J29" s="51">
        <v>550</v>
      </c>
      <c r="K29" s="52">
        <v>0</v>
      </c>
      <c r="L29" s="53">
        <f t="shared" si="0"/>
        <v>0</v>
      </c>
      <c r="M29" s="53">
        <f t="shared" si="1"/>
        <v>0</v>
      </c>
      <c r="N29" s="54">
        <f t="shared" si="2"/>
        <v>0</v>
      </c>
      <c r="O29" s="55">
        <f t="shared" si="3"/>
        <v>0</v>
      </c>
      <c r="P29" s="56"/>
      <c r="Q29" s="56"/>
      <c r="R29" s="56"/>
      <c r="S29" s="57">
        <f t="shared" si="4"/>
        <v>0</v>
      </c>
      <c r="T29" s="58" t="str">
        <f t="shared" si="5"/>
        <v>OK</v>
      </c>
      <c r="U29" s="241"/>
      <c r="V29" s="59"/>
      <c r="W29" s="59"/>
      <c r="X29" s="59"/>
      <c r="Y29" s="59"/>
      <c r="Z29" s="59"/>
      <c r="AA29" s="59"/>
      <c r="AB29" s="59"/>
      <c r="AC29" s="59"/>
      <c r="AD29" s="59"/>
      <c r="AE29" s="59"/>
      <c r="AF29" s="59"/>
      <c r="AG29" s="59"/>
      <c r="AH29" s="59"/>
      <c r="AI29" s="59"/>
      <c r="AJ29" s="59"/>
      <c r="AK29" s="59"/>
      <c r="AL29" s="59"/>
    </row>
    <row r="30" spans="1:38" ht="60.95" customHeight="1" x14ac:dyDescent="0.2">
      <c r="A30" s="254"/>
      <c r="B30" s="255"/>
      <c r="C30" s="45">
        <v>27</v>
      </c>
      <c r="D30" s="60" t="s">
        <v>78</v>
      </c>
      <c r="E30" s="47" t="s">
        <v>101</v>
      </c>
      <c r="F30" s="70" t="s">
        <v>29</v>
      </c>
      <c r="G30" s="70" t="s">
        <v>127</v>
      </c>
      <c r="H30" s="49" t="s">
        <v>8</v>
      </c>
      <c r="I30" s="49" t="s">
        <v>9</v>
      </c>
      <c r="J30" s="51">
        <v>376.66</v>
      </c>
      <c r="K30" s="52">
        <v>0</v>
      </c>
      <c r="L30" s="53">
        <f t="shared" si="0"/>
        <v>0</v>
      </c>
      <c r="M30" s="53">
        <f t="shared" si="1"/>
        <v>0</v>
      </c>
      <c r="N30" s="54">
        <f t="shared" si="2"/>
        <v>0</v>
      </c>
      <c r="O30" s="55">
        <f t="shared" si="3"/>
        <v>0</v>
      </c>
      <c r="P30" s="56"/>
      <c r="Q30" s="56"/>
      <c r="R30" s="56"/>
      <c r="S30" s="57">
        <f t="shared" si="4"/>
        <v>0</v>
      </c>
      <c r="T30" s="58" t="str">
        <f t="shared" si="5"/>
        <v>OK</v>
      </c>
      <c r="U30" s="241"/>
      <c r="V30" s="59"/>
      <c r="W30" s="59"/>
      <c r="X30" s="59"/>
      <c r="Y30" s="59"/>
      <c r="Z30" s="59"/>
      <c r="AA30" s="59"/>
      <c r="AB30" s="59"/>
      <c r="AC30" s="59"/>
      <c r="AD30" s="59"/>
      <c r="AE30" s="59"/>
      <c r="AF30" s="59"/>
      <c r="AG30" s="59"/>
      <c r="AH30" s="59"/>
      <c r="AI30" s="59"/>
      <c r="AJ30" s="59"/>
      <c r="AK30" s="59"/>
      <c r="AL30" s="59"/>
    </row>
    <row r="31" spans="1:38" ht="60.95" customHeight="1" x14ac:dyDescent="0.2">
      <c r="A31" s="254"/>
      <c r="B31" s="255"/>
      <c r="C31" s="45">
        <v>28</v>
      </c>
      <c r="D31" s="60" t="s">
        <v>79</v>
      </c>
      <c r="E31" s="47" t="s">
        <v>101</v>
      </c>
      <c r="F31" s="70" t="s">
        <v>29</v>
      </c>
      <c r="G31" s="70" t="s">
        <v>127</v>
      </c>
      <c r="H31" s="49" t="s">
        <v>8</v>
      </c>
      <c r="I31" s="49" t="s">
        <v>9</v>
      </c>
      <c r="J31" s="51">
        <v>320</v>
      </c>
      <c r="K31" s="52">
        <v>0</v>
      </c>
      <c r="L31" s="53">
        <f t="shared" si="0"/>
        <v>0</v>
      </c>
      <c r="M31" s="53">
        <f t="shared" si="1"/>
        <v>0</v>
      </c>
      <c r="N31" s="54">
        <f t="shared" si="2"/>
        <v>0</v>
      </c>
      <c r="O31" s="55">
        <f t="shared" si="3"/>
        <v>0</v>
      </c>
      <c r="P31" s="56"/>
      <c r="Q31" s="56"/>
      <c r="R31" s="56"/>
      <c r="S31" s="57">
        <f t="shared" si="4"/>
        <v>0</v>
      </c>
      <c r="T31" s="58" t="str">
        <f t="shared" si="5"/>
        <v>OK</v>
      </c>
      <c r="U31" s="241"/>
      <c r="V31" s="59"/>
      <c r="W31" s="59"/>
      <c r="X31" s="59"/>
      <c r="Y31" s="59"/>
      <c r="Z31" s="59"/>
      <c r="AA31" s="59"/>
      <c r="AB31" s="59"/>
      <c r="AC31" s="59"/>
      <c r="AD31" s="59"/>
      <c r="AE31" s="59"/>
      <c r="AF31" s="59"/>
      <c r="AG31" s="59"/>
      <c r="AH31" s="59"/>
      <c r="AI31" s="59"/>
      <c r="AJ31" s="59"/>
      <c r="AK31" s="59"/>
      <c r="AL31" s="59"/>
    </row>
    <row r="32" spans="1:38" ht="60.95" customHeight="1" x14ac:dyDescent="0.2">
      <c r="A32" s="254">
        <v>11</v>
      </c>
      <c r="B32" s="255" t="s">
        <v>219</v>
      </c>
      <c r="C32" s="45">
        <v>29</v>
      </c>
      <c r="D32" s="60" t="s">
        <v>80</v>
      </c>
      <c r="E32" s="47" t="s">
        <v>104</v>
      </c>
      <c r="F32" s="70" t="s">
        <v>121</v>
      </c>
      <c r="G32" s="70" t="s">
        <v>128</v>
      </c>
      <c r="H32" s="49" t="s">
        <v>129</v>
      </c>
      <c r="I32" s="49" t="s">
        <v>9</v>
      </c>
      <c r="J32" s="51">
        <v>37.51</v>
      </c>
      <c r="K32" s="52">
        <v>0</v>
      </c>
      <c r="L32" s="53">
        <f t="shared" si="0"/>
        <v>0</v>
      </c>
      <c r="M32" s="53">
        <f t="shared" si="1"/>
        <v>0</v>
      </c>
      <c r="N32" s="54">
        <f t="shared" si="2"/>
        <v>0</v>
      </c>
      <c r="O32" s="55">
        <f t="shared" si="3"/>
        <v>0</v>
      </c>
      <c r="P32" s="56"/>
      <c r="Q32" s="56"/>
      <c r="R32" s="56"/>
      <c r="S32" s="57">
        <f t="shared" si="4"/>
        <v>0</v>
      </c>
      <c r="T32" s="58" t="str">
        <f t="shared" si="5"/>
        <v>OK</v>
      </c>
      <c r="U32" s="241"/>
      <c r="V32" s="59"/>
      <c r="W32" s="59"/>
      <c r="X32" s="59"/>
      <c r="Y32" s="59"/>
      <c r="Z32" s="59"/>
      <c r="AA32" s="59"/>
      <c r="AB32" s="59"/>
      <c r="AC32" s="59"/>
      <c r="AD32" s="59"/>
      <c r="AE32" s="59"/>
      <c r="AF32" s="59"/>
      <c r="AG32" s="59"/>
      <c r="AH32" s="59"/>
      <c r="AI32" s="59"/>
      <c r="AJ32" s="59"/>
      <c r="AK32" s="59"/>
      <c r="AL32" s="59"/>
    </row>
    <row r="33" spans="1:38" ht="60.95" customHeight="1" x14ac:dyDescent="0.2">
      <c r="A33" s="254"/>
      <c r="B33" s="255"/>
      <c r="C33" s="45">
        <v>30</v>
      </c>
      <c r="D33" s="60" t="s">
        <v>81</v>
      </c>
      <c r="E33" s="47" t="s">
        <v>104</v>
      </c>
      <c r="F33" s="70" t="s">
        <v>121</v>
      </c>
      <c r="G33" s="70" t="s">
        <v>128</v>
      </c>
      <c r="H33" s="49" t="s">
        <v>111</v>
      </c>
      <c r="I33" s="49" t="s">
        <v>9</v>
      </c>
      <c r="J33" s="51">
        <v>17.670000000000002</v>
      </c>
      <c r="K33" s="52">
        <v>0</v>
      </c>
      <c r="L33" s="53">
        <f t="shared" si="0"/>
        <v>0</v>
      </c>
      <c r="M33" s="53">
        <f t="shared" si="1"/>
        <v>0</v>
      </c>
      <c r="N33" s="54">
        <f t="shared" si="2"/>
        <v>0</v>
      </c>
      <c r="O33" s="55">
        <f t="shared" si="3"/>
        <v>0</v>
      </c>
      <c r="P33" s="56"/>
      <c r="Q33" s="56"/>
      <c r="R33" s="56"/>
      <c r="S33" s="57">
        <f t="shared" si="4"/>
        <v>0</v>
      </c>
      <c r="T33" s="58" t="str">
        <f t="shared" si="5"/>
        <v>OK</v>
      </c>
      <c r="U33" s="241"/>
      <c r="V33" s="59"/>
      <c r="W33" s="59"/>
      <c r="X33" s="59"/>
      <c r="Y33" s="59"/>
      <c r="Z33" s="59"/>
      <c r="AA33" s="59"/>
      <c r="AB33" s="59"/>
      <c r="AC33" s="59"/>
      <c r="AD33" s="59"/>
      <c r="AE33" s="59"/>
      <c r="AF33" s="59"/>
      <c r="AG33" s="59"/>
      <c r="AH33" s="59"/>
      <c r="AI33" s="59"/>
      <c r="AJ33" s="59"/>
      <c r="AK33" s="59"/>
      <c r="AL33" s="59"/>
    </row>
    <row r="34" spans="1:38" ht="60.95" customHeight="1" x14ac:dyDescent="0.2">
      <c r="A34" s="68">
        <v>12</v>
      </c>
      <c r="B34" s="69" t="s">
        <v>220</v>
      </c>
      <c r="C34" s="45">
        <v>31</v>
      </c>
      <c r="D34" s="60" t="s">
        <v>21</v>
      </c>
      <c r="E34" s="47" t="s">
        <v>105</v>
      </c>
      <c r="F34" s="70" t="s">
        <v>130</v>
      </c>
      <c r="G34" s="70" t="s">
        <v>131</v>
      </c>
      <c r="H34" s="49" t="s">
        <v>111</v>
      </c>
      <c r="I34" s="49" t="s">
        <v>9</v>
      </c>
      <c r="J34" s="51">
        <v>25.9</v>
      </c>
      <c r="K34" s="52">
        <v>0</v>
      </c>
      <c r="L34" s="53">
        <f t="shared" si="0"/>
        <v>0</v>
      </c>
      <c r="M34" s="53">
        <f t="shared" si="1"/>
        <v>0</v>
      </c>
      <c r="N34" s="54">
        <f t="shared" si="2"/>
        <v>0</v>
      </c>
      <c r="O34" s="55">
        <f t="shared" si="3"/>
        <v>0</v>
      </c>
      <c r="P34" s="56"/>
      <c r="Q34" s="56"/>
      <c r="R34" s="56"/>
      <c r="S34" s="57">
        <f t="shared" si="4"/>
        <v>0</v>
      </c>
      <c r="T34" s="58" t="str">
        <f t="shared" si="5"/>
        <v>OK</v>
      </c>
      <c r="U34" s="241"/>
      <c r="V34" s="59"/>
      <c r="W34" s="59"/>
      <c r="X34" s="59"/>
      <c r="Y34" s="59"/>
      <c r="Z34" s="59"/>
      <c r="AA34" s="59"/>
      <c r="AB34" s="59"/>
      <c r="AC34" s="59"/>
      <c r="AD34" s="59"/>
      <c r="AE34" s="59"/>
      <c r="AF34" s="59"/>
      <c r="AG34" s="59"/>
      <c r="AH34" s="59"/>
      <c r="AI34" s="59"/>
      <c r="AJ34" s="59"/>
      <c r="AK34" s="59"/>
      <c r="AL34" s="59"/>
    </row>
    <row r="35" spans="1:38" ht="60.95" customHeight="1" x14ac:dyDescent="0.2">
      <c r="A35" s="254">
        <v>13</v>
      </c>
      <c r="B35" s="255" t="s">
        <v>212</v>
      </c>
      <c r="C35" s="45">
        <v>32</v>
      </c>
      <c r="D35" s="60" t="s">
        <v>82</v>
      </c>
      <c r="E35" s="47" t="s">
        <v>106</v>
      </c>
      <c r="F35" s="70" t="s">
        <v>27</v>
      </c>
      <c r="G35" s="70" t="s">
        <v>132</v>
      </c>
      <c r="H35" s="49" t="s">
        <v>8</v>
      </c>
      <c r="I35" s="49" t="s">
        <v>9</v>
      </c>
      <c r="J35" s="51">
        <v>127.5</v>
      </c>
      <c r="K35" s="52">
        <v>0</v>
      </c>
      <c r="L35" s="53">
        <f t="shared" si="0"/>
        <v>0</v>
      </c>
      <c r="M35" s="53">
        <f t="shared" si="1"/>
        <v>0</v>
      </c>
      <c r="N35" s="54">
        <f t="shared" si="2"/>
        <v>0</v>
      </c>
      <c r="O35" s="55">
        <f t="shared" si="3"/>
        <v>0</v>
      </c>
      <c r="P35" s="56"/>
      <c r="Q35" s="56"/>
      <c r="R35" s="56"/>
      <c r="S35" s="57">
        <f t="shared" si="4"/>
        <v>0</v>
      </c>
      <c r="T35" s="58" t="str">
        <f t="shared" si="5"/>
        <v>OK</v>
      </c>
      <c r="U35" s="241"/>
      <c r="V35" s="59"/>
      <c r="W35" s="59"/>
      <c r="X35" s="59"/>
      <c r="Y35" s="59"/>
      <c r="Z35" s="59"/>
      <c r="AA35" s="59"/>
      <c r="AB35" s="59"/>
      <c r="AC35" s="59"/>
      <c r="AD35" s="59"/>
      <c r="AE35" s="59"/>
      <c r="AF35" s="59"/>
      <c r="AG35" s="59"/>
      <c r="AH35" s="59"/>
      <c r="AI35" s="59"/>
      <c r="AJ35" s="59"/>
      <c r="AK35" s="59"/>
      <c r="AL35" s="59"/>
    </row>
    <row r="36" spans="1:38" ht="60.95" customHeight="1" x14ac:dyDescent="0.2">
      <c r="A36" s="254"/>
      <c r="B36" s="255"/>
      <c r="C36" s="45">
        <v>33</v>
      </c>
      <c r="D36" s="60" t="s">
        <v>83</v>
      </c>
      <c r="E36" s="47" t="s">
        <v>106</v>
      </c>
      <c r="F36" s="70" t="s">
        <v>27</v>
      </c>
      <c r="G36" s="73" t="s">
        <v>132</v>
      </c>
      <c r="H36" s="49" t="s">
        <v>8</v>
      </c>
      <c r="I36" s="49" t="s">
        <v>9</v>
      </c>
      <c r="J36" s="51">
        <v>131</v>
      </c>
      <c r="K36" s="52">
        <v>0</v>
      </c>
      <c r="L36" s="53">
        <f t="shared" si="0"/>
        <v>0</v>
      </c>
      <c r="M36" s="53">
        <f t="shared" si="1"/>
        <v>0</v>
      </c>
      <c r="N36" s="54">
        <f t="shared" si="2"/>
        <v>0</v>
      </c>
      <c r="O36" s="55">
        <f t="shared" si="3"/>
        <v>0</v>
      </c>
      <c r="P36" s="56"/>
      <c r="Q36" s="56"/>
      <c r="R36" s="56"/>
      <c r="S36" s="57">
        <f t="shared" si="4"/>
        <v>0</v>
      </c>
      <c r="T36" s="58" t="str">
        <f t="shared" si="5"/>
        <v>OK</v>
      </c>
      <c r="U36" s="241"/>
      <c r="V36" s="59"/>
      <c r="W36" s="59"/>
      <c r="X36" s="59"/>
      <c r="Y36" s="59"/>
      <c r="Z36" s="59"/>
      <c r="AA36" s="59"/>
      <c r="AB36" s="59"/>
      <c r="AC36" s="59"/>
      <c r="AD36" s="59"/>
      <c r="AE36" s="59"/>
      <c r="AF36" s="59"/>
      <c r="AG36" s="59"/>
      <c r="AH36" s="59"/>
      <c r="AI36" s="59"/>
      <c r="AJ36" s="59"/>
      <c r="AK36" s="59"/>
      <c r="AL36" s="59"/>
    </row>
    <row r="37" spans="1:38" ht="60.95" customHeight="1" x14ac:dyDescent="0.2">
      <c r="A37" s="254"/>
      <c r="B37" s="255"/>
      <c r="C37" s="45">
        <v>34</v>
      </c>
      <c r="D37" s="60" t="s">
        <v>84</v>
      </c>
      <c r="E37" s="47" t="s">
        <v>107</v>
      </c>
      <c r="F37" s="70" t="s">
        <v>27</v>
      </c>
      <c r="G37" s="70" t="s">
        <v>133</v>
      </c>
      <c r="H37" s="49" t="s">
        <v>13</v>
      </c>
      <c r="I37" s="49" t="s">
        <v>9</v>
      </c>
      <c r="J37" s="51">
        <v>3800</v>
      </c>
      <c r="K37" s="52">
        <v>0</v>
      </c>
      <c r="L37" s="53">
        <f t="shared" si="0"/>
        <v>0</v>
      </c>
      <c r="M37" s="53">
        <f t="shared" si="1"/>
        <v>0</v>
      </c>
      <c r="N37" s="54">
        <f t="shared" si="2"/>
        <v>0</v>
      </c>
      <c r="O37" s="55">
        <f t="shared" si="3"/>
        <v>0</v>
      </c>
      <c r="P37" s="56"/>
      <c r="Q37" s="56"/>
      <c r="R37" s="56"/>
      <c r="S37" s="57">
        <f t="shared" si="4"/>
        <v>0</v>
      </c>
      <c r="T37" s="58" t="str">
        <f t="shared" si="5"/>
        <v>OK</v>
      </c>
      <c r="U37" s="241"/>
      <c r="V37" s="59"/>
      <c r="W37" s="59"/>
      <c r="X37" s="59"/>
      <c r="Y37" s="59"/>
      <c r="Z37" s="59"/>
      <c r="AA37" s="59"/>
      <c r="AB37" s="59"/>
      <c r="AC37" s="59"/>
      <c r="AD37" s="59"/>
      <c r="AE37" s="59"/>
      <c r="AF37" s="59"/>
      <c r="AG37" s="59"/>
      <c r="AH37" s="59"/>
      <c r="AI37" s="59"/>
      <c r="AJ37" s="59"/>
      <c r="AK37" s="59"/>
      <c r="AL37" s="59"/>
    </row>
    <row r="38" spans="1:38" ht="60.95" customHeight="1" x14ac:dyDescent="0.2">
      <c r="A38" s="254"/>
      <c r="B38" s="255"/>
      <c r="C38" s="45">
        <v>35</v>
      </c>
      <c r="D38" s="74" t="s">
        <v>85</v>
      </c>
      <c r="E38" s="47" t="s">
        <v>107</v>
      </c>
      <c r="F38" s="70" t="s">
        <v>27</v>
      </c>
      <c r="G38" s="70" t="s">
        <v>133</v>
      </c>
      <c r="H38" s="49" t="s">
        <v>111</v>
      </c>
      <c r="I38" s="49" t="s">
        <v>9</v>
      </c>
      <c r="J38" s="51">
        <v>650</v>
      </c>
      <c r="K38" s="52">
        <v>0</v>
      </c>
      <c r="L38" s="53">
        <f t="shared" si="0"/>
        <v>0</v>
      </c>
      <c r="M38" s="53">
        <f t="shared" si="1"/>
        <v>0</v>
      </c>
      <c r="N38" s="54">
        <f t="shared" si="2"/>
        <v>0</v>
      </c>
      <c r="O38" s="55">
        <f t="shared" si="3"/>
        <v>0</v>
      </c>
      <c r="P38" s="56"/>
      <c r="Q38" s="56"/>
      <c r="R38" s="56"/>
      <c r="S38" s="57">
        <f t="shared" si="4"/>
        <v>0</v>
      </c>
      <c r="T38" s="58" t="str">
        <f t="shared" si="5"/>
        <v>OK</v>
      </c>
      <c r="U38" s="241"/>
      <c r="V38" s="59"/>
      <c r="W38" s="59"/>
      <c r="X38" s="59"/>
      <c r="Y38" s="59"/>
      <c r="Z38" s="59"/>
      <c r="AA38" s="59"/>
      <c r="AB38" s="59"/>
      <c r="AC38" s="59"/>
      <c r="AD38" s="59"/>
      <c r="AE38" s="59"/>
      <c r="AF38" s="59"/>
      <c r="AG38" s="59"/>
      <c r="AH38" s="59"/>
      <c r="AI38" s="59"/>
      <c r="AJ38" s="59"/>
      <c r="AK38" s="59"/>
      <c r="AL38" s="59"/>
    </row>
    <row r="39" spans="1:38" ht="60.95" customHeight="1" x14ac:dyDescent="0.2">
      <c r="A39" s="254">
        <v>14</v>
      </c>
      <c r="B39" s="255" t="s">
        <v>213</v>
      </c>
      <c r="C39" s="45">
        <v>36</v>
      </c>
      <c r="D39" s="60" t="s">
        <v>86</v>
      </c>
      <c r="E39" s="47" t="s">
        <v>101</v>
      </c>
      <c r="F39" s="70" t="s">
        <v>130</v>
      </c>
      <c r="G39" s="73" t="s">
        <v>134</v>
      </c>
      <c r="H39" s="49" t="s">
        <v>135</v>
      </c>
      <c r="I39" s="49" t="s">
        <v>9</v>
      </c>
      <c r="J39" s="51">
        <v>131.41999999999999</v>
      </c>
      <c r="K39" s="52">
        <v>0</v>
      </c>
      <c r="L39" s="53">
        <f t="shared" si="0"/>
        <v>0</v>
      </c>
      <c r="M39" s="53">
        <f t="shared" si="1"/>
        <v>0</v>
      </c>
      <c r="N39" s="54">
        <f t="shared" si="2"/>
        <v>0</v>
      </c>
      <c r="O39" s="55">
        <f t="shared" si="3"/>
        <v>0</v>
      </c>
      <c r="P39" s="56"/>
      <c r="Q39" s="56"/>
      <c r="R39" s="56"/>
      <c r="S39" s="57">
        <f t="shared" si="4"/>
        <v>0</v>
      </c>
      <c r="T39" s="58" t="str">
        <f t="shared" si="5"/>
        <v>OK</v>
      </c>
      <c r="U39" s="241"/>
      <c r="V39" s="59"/>
      <c r="W39" s="59"/>
      <c r="X39" s="59"/>
      <c r="Y39" s="59"/>
      <c r="Z39" s="59"/>
      <c r="AA39" s="59"/>
      <c r="AB39" s="59"/>
      <c r="AC39" s="59"/>
      <c r="AD39" s="59"/>
      <c r="AE39" s="59"/>
      <c r="AF39" s="59"/>
      <c r="AG39" s="59"/>
      <c r="AH39" s="59"/>
      <c r="AI39" s="59"/>
      <c r="AJ39" s="59"/>
      <c r="AK39" s="59"/>
      <c r="AL39" s="59"/>
    </row>
    <row r="40" spans="1:38" ht="60.95" customHeight="1" x14ac:dyDescent="0.2">
      <c r="A40" s="254"/>
      <c r="B40" s="255"/>
      <c r="C40" s="45">
        <v>37</v>
      </c>
      <c r="D40" s="60" t="s">
        <v>87</v>
      </c>
      <c r="E40" s="47" t="s">
        <v>101</v>
      </c>
      <c r="F40" s="70" t="s">
        <v>136</v>
      </c>
      <c r="G40" s="50" t="s">
        <v>137</v>
      </c>
      <c r="H40" s="49" t="s">
        <v>8</v>
      </c>
      <c r="I40" s="49" t="s">
        <v>39</v>
      </c>
      <c r="J40" s="51">
        <v>7.68</v>
      </c>
      <c r="K40" s="52">
        <v>0</v>
      </c>
      <c r="L40" s="53">
        <f t="shared" si="0"/>
        <v>0</v>
      </c>
      <c r="M40" s="53">
        <f t="shared" si="1"/>
        <v>0</v>
      </c>
      <c r="N40" s="54">
        <f t="shared" si="2"/>
        <v>0</v>
      </c>
      <c r="O40" s="55">
        <f t="shared" si="3"/>
        <v>0</v>
      </c>
      <c r="P40" s="56"/>
      <c r="Q40" s="56"/>
      <c r="R40" s="56"/>
      <c r="S40" s="57">
        <f t="shared" si="4"/>
        <v>0</v>
      </c>
      <c r="T40" s="58" t="str">
        <f t="shared" si="5"/>
        <v>OK</v>
      </c>
      <c r="U40" s="241"/>
      <c r="V40" s="59"/>
      <c r="W40" s="59"/>
      <c r="X40" s="59"/>
      <c r="Y40" s="59"/>
      <c r="Z40" s="59"/>
      <c r="AA40" s="59"/>
      <c r="AB40" s="59"/>
      <c r="AC40" s="59"/>
      <c r="AD40" s="59"/>
      <c r="AE40" s="59"/>
      <c r="AF40" s="59"/>
      <c r="AG40" s="59"/>
      <c r="AH40" s="59"/>
      <c r="AI40" s="59"/>
      <c r="AJ40" s="59"/>
      <c r="AK40" s="59"/>
      <c r="AL40" s="59"/>
    </row>
    <row r="41" spans="1:38" ht="60.95" customHeight="1" x14ac:dyDescent="0.2">
      <c r="A41" s="254">
        <v>15</v>
      </c>
      <c r="B41" s="255" t="s">
        <v>211</v>
      </c>
      <c r="C41" s="45">
        <v>38</v>
      </c>
      <c r="D41" s="60" t="s">
        <v>88</v>
      </c>
      <c r="E41" s="47" t="s">
        <v>99</v>
      </c>
      <c r="F41" s="70" t="s">
        <v>26</v>
      </c>
      <c r="G41" s="72" t="s">
        <v>138</v>
      </c>
      <c r="H41" s="49" t="s">
        <v>8</v>
      </c>
      <c r="I41" s="49" t="s">
        <v>9</v>
      </c>
      <c r="J41" s="51">
        <v>220</v>
      </c>
      <c r="K41" s="52">
        <v>0</v>
      </c>
      <c r="L41" s="53">
        <f t="shared" si="0"/>
        <v>0</v>
      </c>
      <c r="M41" s="53">
        <f t="shared" si="1"/>
        <v>0</v>
      </c>
      <c r="N41" s="54">
        <f t="shared" si="2"/>
        <v>0</v>
      </c>
      <c r="O41" s="55">
        <f t="shared" si="3"/>
        <v>0</v>
      </c>
      <c r="P41" s="56"/>
      <c r="Q41" s="56"/>
      <c r="R41" s="56"/>
      <c r="S41" s="57">
        <f t="shared" si="4"/>
        <v>0</v>
      </c>
      <c r="T41" s="58" t="str">
        <f t="shared" si="5"/>
        <v>OK</v>
      </c>
      <c r="U41" s="241"/>
      <c r="V41" s="59"/>
      <c r="W41" s="59"/>
      <c r="X41" s="59"/>
      <c r="Y41" s="59"/>
      <c r="Z41" s="59"/>
      <c r="AA41" s="59"/>
      <c r="AB41" s="59"/>
      <c r="AC41" s="59"/>
      <c r="AD41" s="59"/>
      <c r="AE41" s="59"/>
      <c r="AF41" s="59"/>
      <c r="AG41" s="59"/>
      <c r="AH41" s="59"/>
      <c r="AI41" s="59"/>
      <c r="AJ41" s="59"/>
      <c r="AK41" s="59"/>
      <c r="AL41" s="59"/>
    </row>
    <row r="42" spans="1:38" ht="60.95" customHeight="1" x14ac:dyDescent="0.2">
      <c r="A42" s="254"/>
      <c r="B42" s="255"/>
      <c r="C42" s="45">
        <v>39</v>
      </c>
      <c r="D42" s="60" t="s">
        <v>89</v>
      </c>
      <c r="E42" s="47" t="s">
        <v>99</v>
      </c>
      <c r="F42" s="70" t="s">
        <v>130</v>
      </c>
      <c r="G42" s="61" t="s">
        <v>139</v>
      </c>
      <c r="H42" s="49" t="s">
        <v>8</v>
      </c>
      <c r="I42" s="49" t="s">
        <v>9</v>
      </c>
      <c r="J42" s="51">
        <v>530</v>
      </c>
      <c r="K42" s="52">
        <v>0</v>
      </c>
      <c r="L42" s="53">
        <f t="shared" si="0"/>
        <v>0</v>
      </c>
      <c r="M42" s="53">
        <f t="shared" si="1"/>
        <v>0</v>
      </c>
      <c r="N42" s="54">
        <f t="shared" si="2"/>
        <v>0</v>
      </c>
      <c r="O42" s="55">
        <f t="shared" si="3"/>
        <v>0</v>
      </c>
      <c r="P42" s="56"/>
      <c r="Q42" s="56"/>
      <c r="R42" s="56"/>
      <c r="S42" s="57">
        <f t="shared" si="4"/>
        <v>0</v>
      </c>
      <c r="T42" s="58" t="str">
        <f t="shared" si="5"/>
        <v>OK</v>
      </c>
      <c r="U42" s="241"/>
      <c r="V42" s="59"/>
      <c r="W42" s="59"/>
      <c r="X42" s="59"/>
      <c r="Y42" s="59"/>
      <c r="Z42" s="59"/>
      <c r="AA42" s="59"/>
      <c r="AB42" s="59"/>
      <c r="AC42" s="59"/>
      <c r="AD42" s="59"/>
      <c r="AE42" s="59"/>
      <c r="AF42" s="59"/>
      <c r="AG42" s="59"/>
      <c r="AH42" s="59"/>
      <c r="AI42" s="59"/>
      <c r="AJ42" s="59"/>
      <c r="AK42" s="59"/>
      <c r="AL42" s="59"/>
    </row>
    <row r="43" spans="1:38" ht="60.95" customHeight="1" x14ac:dyDescent="0.2">
      <c r="A43" s="254"/>
      <c r="B43" s="255"/>
      <c r="C43" s="45">
        <v>40</v>
      </c>
      <c r="D43" s="60" t="s">
        <v>90</v>
      </c>
      <c r="E43" s="47" t="s">
        <v>99</v>
      </c>
      <c r="F43" s="70" t="s">
        <v>130</v>
      </c>
      <c r="G43" s="50" t="s">
        <v>140</v>
      </c>
      <c r="H43" s="49" t="s">
        <v>111</v>
      </c>
      <c r="I43" s="49" t="s">
        <v>9</v>
      </c>
      <c r="J43" s="51">
        <v>530</v>
      </c>
      <c r="K43" s="52">
        <v>0</v>
      </c>
      <c r="L43" s="53">
        <f t="shared" si="0"/>
        <v>0</v>
      </c>
      <c r="M43" s="53">
        <f t="shared" si="1"/>
        <v>0</v>
      </c>
      <c r="N43" s="54">
        <f t="shared" si="2"/>
        <v>0</v>
      </c>
      <c r="O43" s="55">
        <f t="shared" si="3"/>
        <v>0</v>
      </c>
      <c r="P43" s="56"/>
      <c r="Q43" s="56"/>
      <c r="R43" s="56"/>
      <c r="S43" s="57">
        <f t="shared" si="4"/>
        <v>0</v>
      </c>
      <c r="T43" s="58" t="str">
        <f t="shared" si="5"/>
        <v>OK</v>
      </c>
      <c r="U43" s="241"/>
      <c r="V43" s="59"/>
      <c r="W43" s="59"/>
      <c r="X43" s="59"/>
      <c r="Y43" s="59"/>
      <c r="Z43" s="59"/>
      <c r="AA43" s="59"/>
      <c r="AB43" s="59"/>
      <c r="AC43" s="59"/>
      <c r="AD43" s="59"/>
      <c r="AE43" s="59"/>
      <c r="AF43" s="59"/>
      <c r="AG43" s="59"/>
      <c r="AH43" s="59"/>
      <c r="AI43" s="59"/>
      <c r="AJ43" s="59"/>
      <c r="AK43" s="59"/>
      <c r="AL43" s="59"/>
    </row>
    <row r="44" spans="1:38" ht="60.95" customHeight="1" x14ac:dyDescent="0.2">
      <c r="A44" s="254"/>
      <c r="B44" s="255"/>
      <c r="C44" s="45">
        <v>41</v>
      </c>
      <c r="D44" s="75" t="s">
        <v>91</v>
      </c>
      <c r="E44" s="47" t="s">
        <v>99</v>
      </c>
      <c r="F44" s="70" t="s">
        <v>29</v>
      </c>
      <c r="G44" s="61" t="s">
        <v>141</v>
      </c>
      <c r="H44" s="49" t="s">
        <v>111</v>
      </c>
      <c r="I44" s="49" t="s">
        <v>9</v>
      </c>
      <c r="J44" s="51">
        <v>700</v>
      </c>
      <c r="K44" s="52">
        <v>0</v>
      </c>
      <c r="L44" s="53">
        <f t="shared" si="0"/>
        <v>0</v>
      </c>
      <c r="M44" s="53">
        <f t="shared" si="1"/>
        <v>0</v>
      </c>
      <c r="N44" s="54">
        <f t="shared" si="2"/>
        <v>0</v>
      </c>
      <c r="O44" s="55">
        <f t="shared" si="3"/>
        <v>0</v>
      </c>
      <c r="P44" s="56"/>
      <c r="Q44" s="56"/>
      <c r="R44" s="56"/>
      <c r="S44" s="57">
        <f t="shared" si="4"/>
        <v>0</v>
      </c>
      <c r="T44" s="58" t="str">
        <f t="shared" si="5"/>
        <v>OK</v>
      </c>
      <c r="U44" s="241"/>
      <c r="V44" s="59"/>
      <c r="W44" s="59"/>
      <c r="X44" s="59"/>
      <c r="Y44" s="59"/>
      <c r="Z44" s="59"/>
      <c r="AA44" s="59"/>
      <c r="AB44" s="59"/>
      <c r="AC44" s="59"/>
      <c r="AD44" s="59"/>
      <c r="AE44" s="59"/>
      <c r="AF44" s="59"/>
      <c r="AG44" s="59"/>
      <c r="AH44" s="59"/>
      <c r="AI44" s="59"/>
      <c r="AJ44" s="59"/>
      <c r="AK44" s="59"/>
      <c r="AL44" s="59"/>
    </row>
    <row r="45" spans="1:38" ht="60.95" customHeight="1" x14ac:dyDescent="0.2">
      <c r="A45" s="254"/>
      <c r="B45" s="255"/>
      <c r="C45" s="45">
        <v>42</v>
      </c>
      <c r="D45" s="60" t="s">
        <v>92</v>
      </c>
      <c r="E45" s="47" t="s">
        <v>99</v>
      </c>
      <c r="F45" s="70" t="s">
        <v>29</v>
      </c>
      <c r="G45" s="61" t="s">
        <v>141</v>
      </c>
      <c r="H45" s="49" t="s">
        <v>111</v>
      </c>
      <c r="I45" s="49" t="s">
        <v>9</v>
      </c>
      <c r="J45" s="51">
        <v>200</v>
      </c>
      <c r="K45" s="52">
        <v>0</v>
      </c>
      <c r="L45" s="53">
        <f t="shared" si="0"/>
        <v>0</v>
      </c>
      <c r="M45" s="53">
        <f t="shared" si="1"/>
        <v>0</v>
      </c>
      <c r="N45" s="54">
        <f t="shared" si="2"/>
        <v>0</v>
      </c>
      <c r="O45" s="55">
        <f t="shared" si="3"/>
        <v>0</v>
      </c>
      <c r="P45" s="56"/>
      <c r="Q45" s="56"/>
      <c r="R45" s="56"/>
      <c r="S45" s="57">
        <f t="shared" si="4"/>
        <v>0</v>
      </c>
      <c r="T45" s="58" t="str">
        <f t="shared" si="5"/>
        <v>OK</v>
      </c>
      <c r="U45" s="241"/>
      <c r="V45" s="59"/>
      <c r="W45" s="59"/>
      <c r="X45" s="59"/>
      <c r="Y45" s="59"/>
      <c r="Z45" s="59"/>
      <c r="AA45" s="59"/>
      <c r="AB45" s="59"/>
      <c r="AC45" s="59"/>
      <c r="AD45" s="59"/>
      <c r="AE45" s="59"/>
      <c r="AF45" s="59"/>
      <c r="AG45" s="59"/>
      <c r="AH45" s="59"/>
      <c r="AI45" s="59"/>
      <c r="AJ45" s="59"/>
      <c r="AK45" s="59"/>
      <c r="AL45" s="59"/>
    </row>
    <row r="46" spans="1:38" ht="60.95" customHeight="1" x14ac:dyDescent="0.2">
      <c r="A46" s="254">
        <v>16</v>
      </c>
      <c r="B46" s="255" t="s">
        <v>213</v>
      </c>
      <c r="C46" s="45">
        <v>43</v>
      </c>
      <c r="D46" s="60" t="s">
        <v>175</v>
      </c>
      <c r="E46" s="47" t="s">
        <v>101</v>
      </c>
      <c r="F46" s="70" t="s">
        <v>27</v>
      </c>
      <c r="G46" s="76" t="s">
        <v>142</v>
      </c>
      <c r="H46" s="49" t="s">
        <v>8</v>
      </c>
      <c r="I46" s="49" t="s">
        <v>9</v>
      </c>
      <c r="J46" s="51">
        <v>121.83</v>
      </c>
      <c r="K46" s="52">
        <v>0</v>
      </c>
      <c r="L46" s="53">
        <f t="shared" si="0"/>
        <v>0</v>
      </c>
      <c r="M46" s="53">
        <f t="shared" si="1"/>
        <v>0</v>
      </c>
      <c r="N46" s="54">
        <f t="shared" si="2"/>
        <v>0</v>
      </c>
      <c r="O46" s="55">
        <f t="shared" si="3"/>
        <v>0</v>
      </c>
      <c r="P46" s="56"/>
      <c r="Q46" s="56"/>
      <c r="R46" s="56"/>
      <c r="S46" s="57">
        <f t="shared" si="4"/>
        <v>0</v>
      </c>
      <c r="T46" s="58" t="str">
        <f t="shared" si="5"/>
        <v>OK</v>
      </c>
      <c r="U46" s="241"/>
      <c r="V46" s="59"/>
      <c r="W46" s="59"/>
      <c r="X46" s="59"/>
      <c r="Y46" s="59"/>
      <c r="Z46" s="59"/>
      <c r="AA46" s="59"/>
      <c r="AB46" s="59"/>
      <c r="AC46" s="59"/>
      <c r="AD46" s="59"/>
      <c r="AE46" s="59"/>
      <c r="AF46" s="59"/>
      <c r="AG46" s="59"/>
      <c r="AH46" s="59"/>
      <c r="AI46" s="59"/>
      <c r="AJ46" s="59"/>
      <c r="AK46" s="59"/>
      <c r="AL46" s="59"/>
    </row>
    <row r="47" spans="1:38" ht="60.95" customHeight="1" x14ac:dyDescent="0.2">
      <c r="A47" s="254"/>
      <c r="B47" s="255"/>
      <c r="C47" s="45">
        <v>44</v>
      </c>
      <c r="D47" s="77" t="s">
        <v>93</v>
      </c>
      <c r="E47" s="47" t="s">
        <v>101</v>
      </c>
      <c r="F47" s="70" t="s">
        <v>29</v>
      </c>
      <c r="G47" s="76" t="s">
        <v>143</v>
      </c>
      <c r="H47" s="49" t="s">
        <v>111</v>
      </c>
      <c r="I47" s="49" t="s">
        <v>9</v>
      </c>
      <c r="J47" s="51">
        <v>590</v>
      </c>
      <c r="K47" s="52">
        <v>0</v>
      </c>
      <c r="L47" s="53">
        <f t="shared" si="0"/>
        <v>0</v>
      </c>
      <c r="M47" s="53">
        <f t="shared" si="1"/>
        <v>0</v>
      </c>
      <c r="N47" s="54">
        <f t="shared" si="2"/>
        <v>0</v>
      </c>
      <c r="O47" s="55">
        <f t="shared" si="3"/>
        <v>0</v>
      </c>
      <c r="P47" s="56"/>
      <c r="Q47" s="56"/>
      <c r="R47" s="56"/>
      <c r="S47" s="57">
        <f t="shared" si="4"/>
        <v>0</v>
      </c>
      <c r="T47" s="58" t="str">
        <f t="shared" si="5"/>
        <v>OK</v>
      </c>
      <c r="U47" s="241"/>
      <c r="V47" s="59"/>
      <c r="W47" s="59"/>
      <c r="X47" s="59"/>
      <c r="Y47" s="59"/>
      <c r="Z47" s="59"/>
      <c r="AA47" s="59"/>
      <c r="AB47" s="59"/>
      <c r="AC47" s="59"/>
      <c r="AD47" s="59"/>
      <c r="AE47" s="59"/>
      <c r="AF47" s="59"/>
      <c r="AG47" s="59"/>
      <c r="AH47" s="59"/>
      <c r="AI47" s="59"/>
      <c r="AJ47" s="59"/>
      <c r="AK47" s="59"/>
      <c r="AL47" s="59"/>
    </row>
    <row r="48" spans="1:38" ht="60.95" customHeight="1" x14ac:dyDescent="0.2">
      <c r="A48" s="68">
        <v>17</v>
      </c>
      <c r="B48" s="69" t="s">
        <v>221</v>
      </c>
      <c r="C48" s="45">
        <v>45</v>
      </c>
      <c r="D48" s="74" t="s">
        <v>94</v>
      </c>
      <c r="E48" s="47" t="s">
        <v>101</v>
      </c>
      <c r="F48" s="70" t="s">
        <v>144</v>
      </c>
      <c r="G48" s="76" t="s">
        <v>145</v>
      </c>
      <c r="H48" s="49" t="s">
        <v>8</v>
      </c>
      <c r="I48" s="78" t="s">
        <v>155</v>
      </c>
      <c r="J48" s="51">
        <v>321</v>
      </c>
      <c r="K48" s="52">
        <v>0</v>
      </c>
      <c r="L48" s="53">
        <f t="shared" si="0"/>
        <v>0</v>
      </c>
      <c r="M48" s="53">
        <f t="shared" si="1"/>
        <v>0</v>
      </c>
      <c r="N48" s="54">
        <f t="shared" si="2"/>
        <v>0</v>
      </c>
      <c r="O48" s="55">
        <f t="shared" si="3"/>
        <v>0</v>
      </c>
      <c r="P48" s="56"/>
      <c r="Q48" s="56"/>
      <c r="R48" s="56"/>
      <c r="S48" s="57">
        <f t="shared" si="4"/>
        <v>0</v>
      </c>
      <c r="T48" s="58" t="str">
        <f t="shared" si="5"/>
        <v>OK</v>
      </c>
      <c r="U48" s="241"/>
      <c r="V48" s="59"/>
      <c r="W48" s="59"/>
      <c r="X48" s="59"/>
      <c r="Y48" s="59"/>
      <c r="Z48" s="59"/>
      <c r="AA48" s="59"/>
      <c r="AB48" s="59"/>
      <c r="AC48" s="59"/>
      <c r="AD48" s="59"/>
      <c r="AE48" s="59"/>
      <c r="AF48" s="59"/>
      <c r="AG48" s="59"/>
      <c r="AH48" s="59"/>
      <c r="AI48" s="59"/>
      <c r="AJ48" s="59"/>
      <c r="AK48" s="59"/>
      <c r="AL48" s="59"/>
    </row>
    <row r="49" spans="1:38" ht="60.95" customHeight="1" x14ac:dyDescent="0.2">
      <c r="A49" s="68">
        <v>18</v>
      </c>
      <c r="B49" s="69" t="s">
        <v>211</v>
      </c>
      <c r="C49" s="45">
        <v>46</v>
      </c>
      <c r="D49" s="60" t="s">
        <v>95</v>
      </c>
      <c r="E49" s="47" t="s">
        <v>101</v>
      </c>
      <c r="F49" s="70" t="s">
        <v>136</v>
      </c>
      <c r="G49" s="61" t="s">
        <v>146</v>
      </c>
      <c r="H49" s="70" t="s">
        <v>147</v>
      </c>
      <c r="I49" s="49" t="s">
        <v>39</v>
      </c>
      <c r="J49" s="51">
        <v>52.5</v>
      </c>
      <c r="K49" s="52">
        <v>0</v>
      </c>
      <c r="L49" s="53">
        <f t="shared" si="0"/>
        <v>0</v>
      </c>
      <c r="M49" s="53">
        <f t="shared" si="1"/>
        <v>0</v>
      </c>
      <c r="N49" s="54">
        <f t="shared" si="2"/>
        <v>0</v>
      </c>
      <c r="O49" s="55">
        <f t="shared" si="3"/>
        <v>0</v>
      </c>
      <c r="P49" s="56"/>
      <c r="Q49" s="56"/>
      <c r="R49" s="56"/>
      <c r="S49" s="57">
        <f t="shared" si="4"/>
        <v>0</v>
      </c>
      <c r="T49" s="58" t="str">
        <f t="shared" si="5"/>
        <v>OK</v>
      </c>
      <c r="U49" s="241"/>
      <c r="V49" s="59"/>
      <c r="W49" s="59"/>
      <c r="X49" s="59"/>
      <c r="Y49" s="59"/>
      <c r="Z49" s="59"/>
      <c r="AA49" s="59"/>
      <c r="AB49" s="59"/>
      <c r="AC49" s="59"/>
      <c r="AD49" s="59"/>
      <c r="AE49" s="59"/>
      <c r="AF49" s="59"/>
      <c r="AG49" s="59"/>
      <c r="AH49" s="59"/>
      <c r="AI49" s="59"/>
      <c r="AJ49" s="59"/>
      <c r="AK49" s="59"/>
      <c r="AL49" s="59"/>
    </row>
    <row r="50" spans="1:38" ht="60.95" customHeight="1" x14ac:dyDescent="0.2">
      <c r="A50" s="68">
        <v>19</v>
      </c>
      <c r="B50" s="69" t="s">
        <v>213</v>
      </c>
      <c r="C50" s="45">
        <v>47</v>
      </c>
      <c r="D50" s="60" t="s">
        <v>96</v>
      </c>
      <c r="E50" s="47" t="s">
        <v>101</v>
      </c>
      <c r="F50" s="70" t="s">
        <v>148</v>
      </c>
      <c r="G50" s="49" t="s">
        <v>149</v>
      </c>
      <c r="H50" s="49" t="s">
        <v>8</v>
      </c>
      <c r="I50" s="49" t="s">
        <v>9</v>
      </c>
      <c r="J50" s="51">
        <v>153.33000000000001</v>
      </c>
      <c r="K50" s="52">
        <v>0</v>
      </c>
      <c r="L50" s="53">
        <f t="shared" si="0"/>
        <v>0</v>
      </c>
      <c r="M50" s="53">
        <f t="shared" si="1"/>
        <v>0</v>
      </c>
      <c r="N50" s="54">
        <f t="shared" si="2"/>
        <v>0</v>
      </c>
      <c r="O50" s="55">
        <f t="shared" si="3"/>
        <v>0</v>
      </c>
      <c r="P50" s="56"/>
      <c r="Q50" s="56"/>
      <c r="R50" s="56"/>
      <c r="S50" s="57">
        <f t="shared" si="4"/>
        <v>0</v>
      </c>
      <c r="T50" s="58" t="str">
        <f t="shared" si="5"/>
        <v>OK</v>
      </c>
      <c r="U50" s="241"/>
      <c r="V50" s="59"/>
      <c r="W50" s="59"/>
      <c r="X50" s="59"/>
      <c r="Y50" s="59"/>
      <c r="Z50" s="59"/>
      <c r="AA50" s="59"/>
      <c r="AB50" s="59"/>
      <c r="AC50" s="59"/>
      <c r="AD50" s="59"/>
      <c r="AE50" s="59"/>
      <c r="AF50" s="59"/>
      <c r="AG50" s="59"/>
      <c r="AH50" s="59"/>
      <c r="AI50" s="59"/>
      <c r="AJ50" s="59"/>
      <c r="AK50" s="59"/>
      <c r="AL50" s="59"/>
    </row>
    <row r="51" spans="1:38" ht="60.95" customHeight="1" x14ac:dyDescent="0.2">
      <c r="A51" s="254">
        <v>20</v>
      </c>
      <c r="B51" s="255" t="s">
        <v>217</v>
      </c>
      <c r="C51" s="45">
        <v>48</v>
      </c>
      <c r="D51" s="60" t="s">
        <v>97</v>
      </c>
      <c r="E51" s="47" t="s">
        <v>101</v>
      </c>
      <c r="F51" s="70" t="s">
        <v>27</v>
      </c>
      <c r="G51" s="76" t="s">
        <v>150</v>
      </c>
      <c r="H51" s="49" t="s">
        <v>8</v>
      </c>
      <c r="I51" s="79" t="s">
        <v>9</v>
      </c>
      <c r="J51" s="80">
        <v>953.86</v>
      </c>
      <c r="K51" s="52">
        <v>0</v>
      </c>
      <c r="L51" s="53">
        <f t="shared" si="0"/>
        <v>0</v>
      </c>
      <c r="M51" s="53">
        <f t="shared" si="1"/>
        <v>0</v>
      </c>
      <c r="N51" s="54">
        <f t="shared" si="2"/>
        <v>0</v>
      </c>
      <c r="O51" s="55">
        <f t="shared" si="3"/>
        <v>0</v>
      </c>
      <c r="P51" s="56"/>
      <c r="Q51" s="56"/>
      <c r="R51" s="56"/>
      <c r="S51" s="57">
        <f t="shared" si="4"/>
        <v>0</v>
      </c>
      <c r="T51" s="58" t="str">
        <f t="shared" si="5"/>
        <v>OK</v>
      </c>
      <c r="U51" s="241"/>
      <c r="V51" s="59"/>
      <c r="W51" s="59"/>
      <c r="X51" s="59"/>
      <c r="Y51" s="59"/>
      <c r="Z51" s="59"/>
      <c r="AA51" s="59"/>
      <c r="AB51" s="59"/>
      <c r="AC51" s="59"/>
      <c r="AD51" s="59"/>
      <c r="AE51" s="59"/>
      <c r="AF51" s="59"/>
      <c r="AG51" s="59"/>
      <c r="AH51" s="59"/>
      <c r="AI51" s="59"/>
      <c r="AJ51" s="59"/>
      <c r="AK51" s="59"/>
      <c r="AL51" s="59"/>
    </row>
    <row r="52" spans="1:38" ht="60.95" customHeight="1" x14ac:dyDescent="0.2">
      <c r="A52" s="254"/>
      <c r="B52" s="255"/>
      <c r="C52" s="47">
        <v>49</v>
      </c>
      <c r="D52" s="60" t="s">
        <v>98</v>
      </c>
      <c r="E52" s="47" t="s">
        <v>101</v>
      </c>
      <c r="F52" s="70" t="s">
        <v>27</v>
      </c>
      <c r="G52" s="76" t="s">
        <v>151</v>
      </c>
      <c r="H52" s="49" t="s">
        <v>8</v>
      </c>
      <c r="I52" s="79" t="s">
        <v>156</v>
      </c>
      <c r="J52" s="80">
        <v>1290.8399999999999</v>
      </c>
      <c r="K52" s="52">
        <v>0</v>
      </c>
      <c r="L52" s="53">
        <f t="shared" si="0"/>
        <v>0</v>
      </c>
      <c r="M52" s="53">
        <f t="shared" si="1"/>
        <v>0</v>
      </c>
      <c r="N52" s="54">
        <f t="shared" si="2"/>
        <v>0</v>
      </c>
      <c r="O52" s="55">
        <f t="shared" si="3"/>
        <v>0</v>
      </c>
      <c r="P52" s="56"/>
      <c r="Q52" s="56"/>
      <c r="R52" s="56"/>
      <c r="S52" s="57">
        <f t="shared" si="4"/>
        <v>0</v>
      </c>
      <c r="T52" s="58" t="str">
        <f t="shared" si="5"/>
        <v>OK</v>
      </c>
      <c r="U52" s="241"/>
      <c r="V52" s="59"/>
      <c r="W52" s="59"/>
      <c r="X52" s="59"/>
      <c r="Y52" s="59"/>
      <c r="Z52" s="59"/>
      <c r="AA52" s="59"/>
      <c r="AB52" s="59"/>
      <c r="AC52" s="59"/>
      <c r="AD52" s="59"/>
      <c r="AE52" s="59"/>
      <c r="AF52" s="59"/>
      <c r="AG52" s="59"/>
      <c r="AH52" s="59"/>
      <c r="AI52" s="59"/>
      <c r="AJ52" s="59"/>
      <c r="AK52" s="59"/>
      <c r="AL52" s="59"/>
    </row>
    <row r="53" spans="1:38" ht="30.6" customHeight="1" x14ac:dyDescent="0.2">
      <c r="A53" s="93"/>
      <c r="B53" s="93"/>
      <c r="C53" s="94"/>
      <c r="D53" s="95"/>
      <c r="E53" s="94"/>
      <c r="F53" s="96"/>
      <c r="G53" s="97"/>
      <c r="H53" s="98"/>
      <c r="I53" s="99"/>
      <c r="J53" s="100"/>
      <c r="K53" s="96">
        <f>SUM(K4:K52)</f>
        <v>248</v>
      </c>
      <c r="L53" s="96">
        <f t="shared" ref="L53:S53" si="6">SUM(L4:L52)</f>
        <v>29</v>
      </c>
      <c r="M53" s="96">
        <f t="shared" si="6"/>
        <v>29</v>
      </c>
      <c r="N53" s="96">
        <f t="shared" si="6"/>
        <v>0</v>
      </c>
      <c r="O53" s="96">
        <f t="shared" si="6"/>
        <v>55</v>
      </c>
      <c r="P53" s="96">
        <f t="shared" si="6"/>
        <v>0</v>
      </c>
      <c r="Q53" s="96">
        <f t="shared" si="6"/>
        <v>0</v>
      </c>
      <c r="R53" s="96">
        <f t="shared" si="6"/>
        <v>0</v>
      </c>
      <c r="S53" s="96">
        <f t="shared" si="6"/>
        <v>219</v>
      </c>
      <c r="T53" s="92"/>
      <c r="U53" s="329">
        <f>SUMPRODUCT($J$4:$J$52,U4:U52)</f>
        <v>1623.94</v>
      </c>
      <c r="V53" s="101">
        <f t="shared" ref="V53:AK53" si="7">SUMPRODUCT($J$4:$J$52,V4:V52)</f>
        <v>0</v>
      </c>
      <c r="W53" s="101">
        <f t="shared" si="7"/>
        <v>0</v>
      </c>
      <c r="X53" s="101">
        <f t="shared" si="7"/>
        <v>0</v>
      </c>
      <c r="Y53" s="101">
        <f t="shared" si="7"/>
        <v>0</v>
      </c>
      <c r="Z53" s="101">
        <f t="shared" si="7"/>
        <v>0</v>
      </c>
      <c r="AA53" s="101">
        <f t="shared" si="7"/>
        <v>0</v>
      </c>
      <c r="AB53" s="101">
        <f t="shared" si="7"/>
        <v>0</v>
      </c>
      <c r="AC53" s="101">
        <f t="shared" si="7"/>
        <v>0</v>
      </c>
      <c r="AD53" s="101">
        <f t="shared" si="7"/>
        <v>0</v>
      </c>
      <c r="AE53" s="101">
        <f t="shared" si="7"/>
        <v>0</v>
      </c>
      <c r="AF53" s="101">
        <f t="shared" si="7"/>
        <v>0</v>
      </c>
      <c r="AG53" s="101">
        <f t="shared" si="7"/>
        <v>0</v>
      </c>
      <c r="AH53" s="101">
        <f t="shared" si="7"/>
        <v>0</v>
      </c>
      <c r="AI53" s="101">
        <f t="shared" si="7"/>
        <v>0</v>
      </c>
      <c r="AJ53" s="101">
        <f t="shared" si="7"/>
        <v>0</v>
      </c>
      <c r="AK53" s="101">
        <f t="shared" si="7"/>
        <v>0</v>
      </c>
      <c r="AL53" s="101">
        <f>SUMPRODUCT($J$4:$J$52,AL4:AL52)</f>
        <v>0</v>
      </c>
    </row>
    <row r="54" spans="1:38" ht="15.75" thickBot="1" x14ac:dyDescent="0.25">
      <c r="K54" s="84">
        <f t="shared" ref="K54:R54" si="8">SUMPRODUCT($J$4:$J$52,K4:K52)</f>
        <v>25046.400000000001</v>
      </c>
      <c r="L54" s="84">
        <f t="shared" si="8"/>
        <v>1623.94</v>
      </c>
      <c r="M54" s="84">
        <f t="shared" si="8"/>
        <v>1623.94</v>
      </c>
      <c r="N54" s="84">
        <f t="shared" si="8"/>
        <v>0</v>
      </c>
      <c r="O54" s="84">
        <f t="shared" si="8"/>
        <v>5509.27</v>
      </c>
      <c r="P54" s="84">
        <f t="shared" si="8"/>
        <v>0</v>
      </c>
      <c r="Q54" s="84">
        <f t="shared" si="8"/>
        <v>0</v>
      </c>
      <c r="R54" s="84">
        <f t="shared" si="8"/>
        <v>0</v>
      </c>
      <c r="U54" s="96"/>
      <c r="V54" s="103"/>
      <c r="W54" s="103"/>
      <c r="X54" s="103"/>
      <c r="Y54" s="103"/>
      <c r="Z54" s="103"/>
      <c r="AA54" s="103"/>
      <c r="AB54" s="103"/>
      <c r="AC54" s="103"/>
      <c r="AD54" s="103"/>
      <c r="AE54" s="103"/>
      <c r="AF54" s="103"/>
      <c r="AG54" s="103"/>
      <c r="AH54" s="103"/>
      <c r="AI54" s="103"/>
      <c r="AJ54" s="103"/>
      <c r="AK54" s="103"/>
      <c r="AL54" s="103"/>
    </row>
    <row r="55" spans="1:38" ht="15.75" x14ac:dyDescent="0.2">
      <c r="D55" s="87" t="s">
        <v>25</v>
      </c>
      <c r="S55" s="88"/>
      <c r="U55" s="243"/>
    </row>
    <row r="56" spans="1:38" ht="15" x14ac:dyDescent="0.2">
      <c r="D56" s="89" t="s">
        <v>72</v>
      </c>
      <c r="L56" s="90"/>
      <c r="M56" s="90"/>
      <c r="U56" s="243"/>
    </row>
    <row r="57" spans="1:38" ht="15.75" thickBot="1" x14ac:dyDescent="0.25">
      <c r="D57" s="91" t="s">
        <v>41</v>
      </c>
      <c r="L57" s="90"/>
      <c r="M57" s="90"/>
      <c r="U57" s="243"/>
    </row>
  </sheetData>
  <autoFilter ref="A3:AL57" xr:uid="{00000000-0001-0000-0000-000000000000}"/>
  <mergeCells count="31">
    <mergeCell ref="A41:A45"/>
    <mergeCell ref="B41:B45"/>
    <mergeCell ref="A46:A47"/>
    <mergeCell ref="B46:B47"/>
    <mergeCell ref="A51:A52"/>
    <mergeCell ref="B51:B52"/>
    <mergeCell ref="A32:A33"/>
    <mergeCell ref="B32:B33"/>
    <mergeCell ref="A35:A38"/>
    <mergeCell ref="B35:B38"/>
    <mergeCell ref="A39:A40"/>
    <mergeCell ref="B39:B40"/>
    <mergeCell ref="A22:A24"/>
    <mergeCell ref="B22:B24"/>
    <mergeCell ref="A26:A27"/>
    <mergeCell ref="B26:B27"/>
    <mergeCell ref="A29:A31"/>
    <mergeCell ref="B29:B31"/>
    <mergeCell ref="A9:A14"/>
    <mergeCell ref="B9:B14"/>
    <mergeCell ref="A16:A17"/>
    <mergeCell ref="B16:B17"/>
    <mergeCell ref="A18:A21"/>
    <mergeCell ref="B18:B21"/>
    <mergeCell ref="A4:A8"/>
    <mergeCell ref="B4:B8"/>
    <mergeCell ref="A1:C1"/>
    <mergeCell ref="D1:J1"/>
    <mergeCell ref="K1:T1"/>
    <mergeCell ref="A2:J2"/>
    <mergeCell ref="K2:T2"/>
  </mergeCells>
  <conditionalFormatting sqref="V4:AL53">
    <cfRule type="cellIs" dxfId="40" priority="1" operator="greaterThan">
      <formula>0</formula>
    </cfRule>
    <cfRule type="cellIs" dxfId="39" priority="2" stopIfTrue="1" operator="greaterThan">
      <formula>0</formula>
    </cfRule>
    <cfRule type="cellIs" dxfId="38" priority="3" stopIfTrue="1" operator="greaterThan">
      <formula>0</formula>
    </cfRule>
    <cfRule type="cellIs" dxfId="37" priority="4" stopIfTrue="1" operator="greaterThan">
      <formula>0</formula>
    </cfRule>
  </conditionalFormatting>
  <pageMargins left="0.511811024" right="0.511811024" top="0.78740157499999996" bottom="0.78740157499999996" header="0.31496062000000002" footer="0.31496062000000002"/>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ABCDD-599C-4E13-93D4-C454B433ADE9}">
  <dimension ref="A1:AL57"/>
  <sheetViews>
    <sheetView topLeftCell="A43" zoomScale="60" zoomScaleNormal="60" workbookViewId="0">
      <selection activeCell="G34" sqref="G34"/>
    </sheetView>
  </sheetViews>
  <sheetFormatPr defaultColWidth="9.7109375" defaultRowHeight="60.95" customHeight="1" x14ac:dyDescent="0.2"/>
  <cols>
    <col min="1" max="1" width="7.140625" style="81" customWidth="1"/>
    <col min="2" max="2" width="19.42578125" style="81" customWidth="1"/>
    <col min="3" max="3" width="8.7109375" style="82" customWidth="1"/>
    <col min="4" max="4" width="27.5703125" style="81" customWidth="1"/>
    <col min="5" max="5" width="19.140625" style="81" customWidth="1"/>
    <col min="6" max="6" width="14.140625" style="81" bestFit="1" customWidth="1"/>
    <col min="7" max="7" width="17.7109375" style="81" bestFit="1" customWidth="1"/>
    <col min="8" max="8" width="8.85546875" style="81" customWidth="1"/>
    <col min="9" max="9" width="13.140625" style="81" customWidth="1"/>
    <col min="10" max="10" width="15.85546875" style="83" customWidth="1"/>
    <col min="11" max="11" width="13.28515625" style="88" customWidth="1"/>
    <col min="12" max="12" width="14.140625" style="88" customWidth="1"/>
    <col min="13" max="13" width="14.42578125" style="88" customWidth="1"/>
    <col min="14" max="14" width="16.28515625" style="88" customWidth="1"/>
    <col min="15" max="15" width="15.7109375" style="88" customWidth="1"/>
    <col min="16" max="16" width="13.42578125" style="88" customWidth="1"/>
    <col min="17" max="17" width="12.85546875" style="88" customWidth="1"/>
    <col min="18" max="18" width="14.140625" style="88" customWidth="1"/>
    <col min="19" max="19" width="12.5703125" style="85" customWidth="1"/>
    <col min="20" max="20" width="12" style="86" customWidth="1"/>
    <col min="21" max="21" width="15.85546875" style="326" customWidth="1"/>
    <col min="22" max="22" width="16.7109375" style="104" customWidth="1"/>
    <col min="23" max="23" width="14.85546875" style="104" customWidth="1"/>
    <col min="24" max="24" width="14.140625" style="104" customWidth="1"/>
    <col min="25" max="25" width="15.28515625" style="104" customWidth="1"/>
    <col min="26" max="26" width="15.42578125" style="104" customWidth="1"/>
    <col min="27" max="27" width="17.85546875" style="104" customWidth="1"/>
    <col min="28" max="28" width="14" style="104" customWidth="1"/>
    <col min="29" max="29" width="16.5703125" style="104" customWidth="1"/>
    <col min="30" max="30" width="14.5703125" style="104" customWidth="1"/>
    <col min="31" max="31" width="14" style="104" customWidth="1"/>
    <col min="32" max="32" width="15.7109375" style="104" customWidth="1"/>
    <col min="33" max="33" width="14.7109375" style="105" customWidth="1"/>
    <col min="34" max="34" width="15.140625" style="105" customWidth="1"/>
    <col min="35" max="35" width="15.28515625" style="105" customWidth="1"/>
    <col min="36" max="36" width="15.85546875" style="105" customWidth="1"/>
    <col min="37" max="37" width="14.140625" style="105" customWidth="1"/>
    <col min="38" max="38" width="16.7109375" style="105" customWidth="1"/>
    <col min="39" max="16384" width="9.7109375" style="40"/>
  </cols>
  <sheetData>
    <row r="1" spans="1:38" ht="60.95" customHeight="1" x14ac:dyDescent="0.2">
      <c r="A1" s="247" t="s">
        <v>157</v>
      </c>
      <c r="B1" s="247"/>
      <c r="C1" s="247"/>
      <c r="D1" s="247" t="s">
        <v>158</v>
      </c>
      <c r="E1" s="247"/>
      <c r="F1" s="247"/>
      <c r="G1" s="247"/>
      <c r="H1" s="247"/>
      <c r="I1" s="247"/>
      <c r="J1" s="247"/>
      <c r="K1" s="247" t="s">
        <v>159</v>
      </c>
      <c r="L1" s="247"/>
      <c r="M1" s="247"/>
      <c r="N1" s="247"/>
      <c r="O1" s="247"/>
      <c r="P1" s="247"/>
      <c r="Q1" s="247"/>
      <c r="R1" s="247"/>
      <c r="S1" s="247"/>
      <c r="T1" s="247"/>
      <c r="U1" s="327" t="s">
        <v>305</v>
      </c>
      <c r="V1" s="102" t="s">
        <v>71</v>
      </c>
      <c r="W1" s="102" t="s">
        <v>71</v>
      </c>
      <c r="X1" s="102" t="s">
        <v>71</v>
      </c>
      <c r="Y1" s="102" t="s">
        <v>71</v>
      </c>
      <c r="Z1" s="102" t="s">
        <v>71</v>
      </c>
      <c r="AA1" s="102" t="s">
        <v>71</v>
      </c>
      <c r="AB1" s="102" t="s">
        <v>71</v>
      </c>
      <c r="AC1" s="102" t="s">
        <v>71</v>
      </c>
      <c r="AD1" s="102" t="s">
        <v>71</v>
      </c>
      <c r="AE1" s="102" t="s">
        <v>71</v>
      </c>
      <c r="AF1" s="102" t="s">
        <v>71</v>
      </c>
      <c r="AG1" s="102" t="s">
        <v>71</v>
      </c>
      <c r="AH1" s="102" t="s">
        <v>71</v>
      </c>
      <c r="AI1" s="102" t="s">
        <v>71</v>
      </c>
      <c r="AJ1" s="102" t="s">
        <v>71</v>
      </c>
      <c r="AK1" s="102" t="s">
        <v>71</v>
      </c>
      <c r="AL1" s="102" t="s">
        <v>71</v>
      </c>
    </row>
    <row r="2" spans="1:38" ht="29.45" customHeight="1" x14ac:dyDescent="0.2">
      <c r="A2" s="251" t="s">
        <v>202</v>
      </c>
      <c r="B2" s="252"/>
      <c r="C2" s="252"/>
      <c r="D2" s="252"/>
      <c r="E2" s="252"/>
      <c r="F2" s="252"/>
      <c r="G2" s="252"/>
      <c r="H2" s="252"/>
      <c r="I2" s="252"/>
      <c r="J2" s="253"/>
      <c r="K2" s="248"/>
      <c r="L2" s="249"/>
      <c r="M2" s="249"/>
      <c r="N2" s="249"/>
      <c r="O2" s="249"/>
      <c r="P2" s="249"/>
      <c r="Q2" s="249"/>
      <c r="R2" s="249"/>
      <c r="S2" s="249"/>
      <c r="T2" s="250"/>
      <c r="U2" s="327" t="s">
        <v>306</v>
      </c>
      <c r="V2" s="102" t="s">
        <v>176</v>
      </c>
      <c r="W2" s="102" t="s">
        <v>176</v>
      </c>
      <c r="X2" s="102" t="s">
        <v>176</v>
      </c>
      <c r="Y2" s="102" t="s">
        <v>176</v>
      </c>
      <c r="Z2" s="102" t="s">
        <v>176</v>
      </c>
      <c r="AA2" s="102" t="s">
        <v>176</v>
      </c>
      <c r="AB2" s="102" t="s">
        <v>176</v>
      </c>
      <c r="AC2" s="102" t="s">
        <v>176</v>
      </c>
      <c r="AD2" s="102" t="s">
        <v>176</v>
      </c>
      <c r="AE2" s="102" t="s">
        <v>176</v>
      </c>
      <c r="AF2" s="102" t="s">
        <v>176</v>
      </c>
      <c r="AG2" s="102" t="s">
        <v>176</v>
      </c>
      <c r="AH2" s="102" t="s">
        <v>176</v>
      </c>
      <c r="AI2" s="102" t="s">
        <v>176</v>
      </c>
      <c r="AJ2" s="102" t="s">
        <v>176</v>
      </c>
      <c r="AK2" s="102" t="s">
        <v>176</v>
      </c>
      <c r="AL2" s="102" t="s">
        <v>176</v>
      </c>
    </row>
    <row r="3" spans="1:38" s="44" customFormat="1" ht="72" customHeight="1" x14ac:dyDescent="0.2">
      <c r="A3" s="41" t="s">
        <v>22</v>
      </c>
      <c r="B3" s="41" t="s">
        <v>14</v>
      </c>
      <c r="C3" s="41" t="s">
        <v>2</v>
      </c>
      <c r="D3" s="41" t="s">
        <v>15</v>
      </c>
      <c r="E3" s="41" t="s">
        <v>16</v>
      </c>
      <c r="F3" s="41" t="s">
        <v>24</v>
      </c>
      <c r="G3" s="41" t="s">
        <v>17</v>
      </c>
      <c r="H3" s="41" t="s">
        <v>3</v>
      </c>
      <c r="I3" s="41" t="s">
        <v>18</v>
      </c>
      <c r="J3" s="41" t="s">
        <v>23</v>
      </c>
      <c r="K3" s="108" t="s">
        <v>5</v>
      </c>
      <c r="L3" s="42" t="s">
        <v>196</v>
      </c>
      <c r="M3" s="42" t="s">
        <v>197</v>
      </c>
      <c r="N3" s="107" t="s">
        <v>195</v>
      </c>
      <c r="O3" s="42" t="s">
        <v>46</v>
      </c>
      <c r="P3" s="42" t="s">
        <v>47</v>
      </c>
      <c r="Q3" s="42" t="s">
        <v>48</v>
      </c>
      <c r="R3" s="42" t="s">
        <v>49</v>
      </c>
      <c r="S3" s="109" t="s">
        <v>0</v>
      </c>
      <c r="T3" s="110" t="s">
        <v>1</v>
      </c>
      <c r="U3" s="328">
        <v>46183</v>
      </c>
      <c r="V3" s="43" t="s">
        <v>178</v>
      </c>
      <c r="W3" s="43" t="s">
        <v>179</v>
      </c>
      <c r="X3" s="43" t="s">
        <v>180</v>
      </c>
      <c r="Y3" s="43" t="s">
        <v>181</v>
      </c>
      <c r="Z3" s="43" t="s">
        <v>182</v>
      </c>
      <c r="AA3" s="43" t="s">
        <v>183</v>
      </c>
      <c r="AB3" s="43" t="s">
        <v>184</v>
      </c>
      <c r="AC3" s="43" t="s">
        <v>185</v>
      </c>
      <c r="AD3" s="43" t="s">
        <v>186</v>
      </c>
      <c r="AE3" s="43" t="s">
        <v>187</v>
      </c>
      <c r="AF3" s="43" t="s">
        <v>188</v>
      </c>
      <c r="AG3" s="43" t="s">
        <v>189</v>
      </c>
      <c r="AH3" s="43" t="s">
        <v>190</v>
      </c>
      <c r="AI3" s="43" t="s">
        <v>191</v>
      </c>
      <c r="AJ3" s="43" t="s">
        <v>192</v>
      </c>
      <c r="AK3" s="43" t="s">
        <v>193</v>
      </c>
      <c r="AL3" s="43" t="s">
        <v>194</v>
      </c>
    </row>
    <row r="4" spans="1:38" ht="60.95" customHeight="1" x14ac:dyDescent="0.2">
      <c r="A4" s="254">
        <v>1</v>
      </c>
      <c r="B4" s="255" t="s">
        <v>211</v>
      </c>
      <c r="C4" s="45">
        <v>1</v>
      </c>
      <c r="D4" s="46" t="s">
        <v>161</v>
      </c>
      <c r="E4" s="47" t="s">
        <v>99</v>
      </c>
      <c r="F4" s="48" t="s">
        <v>26</v>
      </c>
      <c r="G4" s="49" t="s">
        <v>108</v>
      </c>
      <c r="H4" s="48" t="s">
        <v>8</v>
      </c>
      <c r="I4" s="50" t="s">
        <v>9</v>
      </c>
      <c r="J4" s="51">
        <v>150</v>
      </c>
      <c r="K4" s="52">
        <v>30</v>
      </c>
      <c r="L4" s="53">
        <f>IF(SUM(U4:AL4)&gt;K4+N4,K4+N4,SUM(U4:AL4))</f>
        <v>0</v>
      </c>
      <c r="M4" s="53">
        <f>SUM(U4:AL4)</f>
        <v>0</v>
      </c>
      <c r="N4" s="54">
        <f>0+0-0</f>
        <v>0</v>
      </c>
      <c r="O4" s="55">
        <f>ROUND(IF(K4*0.25-0.5&lt;0,0,K4*0.25-0.5),0)-P4-R4</f>
        <v>7</v>
      </c>
      <c r="P4" s="56"/>
      <c r="Q4" s="56"/>
      <c r="R4" s="56"/>
      <c r="S4" s="57">
        <f>K4-(SUM(U4:AL4))+N4</f>
        <v>30</v>
      </c>
      <c r="T4" s="58" t="str">
        <f>IF(S4&lt;0,"ATENÇÃO","OK")</f>
        <v>OK</v>
      </c>
      <c r="U4" s="322"/>
      <c r="V4" s="59"/>
      <c r="W4" s="59"/>
      <c r="X4" s="59"/>
      <c r="Y4" s="59"/>
      <c r="Z4" s="59"/>
      <c r="AA4" s="59"/>
      <c r="AB4" s="59"/>
      <c r="AC4" s="59"/>
      <c r="AD4" s="59"/>
      <c r="AE4" s="59"/>
      <c r="AF4" s="59"/>
      <c r="AG4" s="59"/>
      <c r="AH4" s="59"/>
      <c r="AI4" s="59"/>
      <c r="AJ4" s="59"/>
      <c r="AK4" s="59"/>
      <c r="AL4" s="59"/>
    </row>
    <row r="5" spans="1:38" ht="60.95" customHeight="1" x14ac:dyDescent="0.2">
      <c r="A5" s="254"/>
      <c r="B5" s="255"/>
      <c r="C5" s="45">
        <v>2</v>
      </c>
      <c r="D5" s="60" t="s">
        <v>162</v>
      </c>
      <c r="E5" s="47" t="s">
        <v>99</v>
      </c>
      <c r="F5" s="49" t="s">
        <v>26</v>
      </c>
      <c r="G5" s="61" t="s">
        <v>11</v>
      </c>
      <c r="H5" s="49" t="s">
        <v>8</v>
      </c>
      <c r="I5" s="50" t="s">
        <v>9</v>
      </c>
      <c r="J5" s="51">
        <v>70</v>
      </c>
      <c r="K5" s="52">
        <v>0</v>
      </c>
      <c r="L5" s="53">
        <f t="shared" ref="L5:L52" si="0">IF(SUM(U5:AL5)&gt;K5+N5,K5+N5,SUM(U5:AL5))</f>
        <v>0</v>
      </c>
      <c r="M5" s="53">
        <f t="shared" ref="M5:M52" si="1">SUM(U5:AL5)</f>
        <v>0</v>
      </c>
      <c r="N5" s="54">
        <f t="shared" ref="N5:N52" si="2">0+0-0</f>
        <v>0</v>
      </c>
      <c r="O5" s="55">
        <f t="shared" ref="O5:O52" si="3">ROUND(IF(K5*0.25-0.5&lt;0,0,K5*0.25-0.5),0)-P5-R5</f>
        <v>0</v>
      </c>
      <c r="P5" s="56"/>
      <c r="Q5" s="56"/>
      <c r="R5" s="56"/>
      <c r="S5" s="57">
        <f t="shared" ref="S5:S52" si="4">K5-(SUM(U5:AL5))+N5</f>
        <v>0</v>
      </c>
      <c r="T5" s="58" t="str">
        <f t="shared" ref="T5:T52" si="5">IF(S5&lt;0,"ATENÇÃO","OK")</f>
        <v>OK</v>
      </c>
      <c r="U5" s="322"/>
      <c r="V5" s="59"/>
      <c r="W5" s="59"/>
      <c r="X5" s="59"/>
      <c r="Y5" s="59"/>
      <c r="Z5" s="59"/>
      <c r="AA5" s="59"/>
      <c r="AB5" s="59"/>
      <c r="AC5" s="59"/>
      <c r="AD5" s="59"/>
      <c r="AE5" s="59"/>
      <c r="AF5" s="59"/>
      <c r="AG5" s="59"/>
      <c r="AH5" s="59"/>
      <c r="AI5" s="59"/>
      <c r="AJ5" s="59"/>
      <c r="AK5" s="59"/>
      <c r="AL5" s="59"/>
    </row>
    <row r="6" spans="1:38" ht="60.95" customHeight="1" x14ac:dyDescent="0.2">
      <c r="A6" s="254"/>
      <c r="B6" s="255"/>
      <c r="C6" s="45">
        <v>3</v>
      </c>
      <c r="D6" s="46" t="s">
        <v>163</v>
      </c>
      <c r="E6" s="47" t="s">
        <v>99</v>
      </c>
      <c r="F6" s="48" t="s">
        <v>26</v>
      </c>
      <c r="G6" s="49" t="s">
        <v>11</v>
      </c>
      <c r="H6" s="49" t="s">
        <v>8</v>
      </c>
      <c r="I6" s="50" t="s">
        <v>9</v>
      </c>
      <c r="J6" s="51">
        <v>90</v>
      </c>
      <c r="K6" s="52">
        <v>0</v>
      </c>
      <c r="L6" s="53">
        <f t="shared" si="0"/>
        <v>0</v>
      </c>
      <c r="M6" s="53">
        <f t="shared" si="1"/>
        <v>0</v>
      </c>
      <c r="N6" s="54">
        <f t="shared" si="2"/>
        <v>0</v>
      </c>
      <c r="O6" s="55">
        <f t="shared" si="3"/>
        <v>0</v>
      </c>
      <c r="P6" s="56"/>
      <c r="Q6" s="56"/>
      <c r="R6" s="56"/>
      <c r="S6" s="57">
        <f t="shared" si="4"/>
        <v>0</v>
      </c>
      <c r="T6" s="58" t="str">
        <f t="shared" si="5"/>
        <v>OK</v>
      </c>
      <c r="U6" s="322"/>
      <c r="V6" s="59"/>
      <c r="W6" s="59"/>
      <c r="X6" s="59"/>
      <c r="Y6" s="59"/>
      <c r="Z6" s="59"/>
      <c r="AA6" s="59"/>
      <c r="AB6" s="59"/>
      <c r="AC6" s="59"/>
      <c r="AD6" s="59"/>
      <c r="AE6" s="59"/>
      <c r="AF6" s="59"/>
      <c r="AG6" s="59"/>
      <c r="AH6" s="59"/>
      <c r="AI6" s="59"/>
      <c r="AJ6" s="59"/>
      <c r="AK6" s="59"/>
      <c r="AL6" s="59"/>
    </row>
    <row r="7" spans="1:38" ht="60.95" customHeight="1" x14ac:dyDescent="0.2">
      <c r="A7" s="254"/>
      <c r="B7" s="255"/>
      <c r="C7" s="45">
        <v>4</v>
      </c>
      <c r="D7" s="46" t="s">
        <v>164</v>
      </c>
      <c r="E7" s="47" t="s">
        <v>99</v>
      </c>
      <c r="F7" s="48" t="s">
        <v>26</v>
      </c>
      <c r="G7" s="49" t="s">
        <v>108</v>
      </c>
      <c r="H7" s="49" t="s">
        <v>8</v>
      </c>
      <c r="I7" s="50" t="s">
        <v>9</v>
      </c>
      <c r="J7" s="51">
        <v>125</v>
      </c>
      <c r="K7" s="52">
        <v>150</v>
      </c>
      <c r="L7" s="53">
        <f t="shared" si="0"/>
        <v>0</v>
      </c>
      <c r="M7" s="53">
        <f t="shared" si="1"/>
        <v>0</v>
      </c>
      <c r="N7" s="54">
        <f t="shared" si="2"/>
        <v>0</v>
      </c>
      <c r="O7" s="55">
        <f t="shared" si="3"/>
        <v>37</v>
      </c>
      <c r="P7" s="56"/>
      <c r="Q7" s="56"/>
      <c r="R7" s="56"/>
      <c r="S7" s="57">
        <f t="shared" si="4"/>
        <v>150</v>
      </c>
      <c r="T7" s="58" t="str">
        <f t="shared" si="5"/>
        <v>OK</v>
      </c>
      <c r="U7" s="322"/>
      <c r="V7" s="59"/>
      <c r="W7" s="59"/>
      <c r="X7" s="62"/>
      <c r="Y7" s="62"/>
      <c r="Z7" s="59"/>
      <c r="AA7" s="59"/>
      <c r="AB7" s="59"/>
      <c r="AC7" s="59"/>
      <c r="AD7" s="59"/>
      <c r="AE7" s="59"/>
      <c r="AF7" s="59"/>
      <c r="AG7" s="59"/>
      <c r="AH7" s="59"/>
      <c r="AI7" s="59"/>
      <c r="AJ7" s="59"/>
      <c r="AK7" s="59"/>
      <c r="AL7" s="59"/>
    </row>
    <row r="8" spans="1:38" ht="60.95" customHeight="1" x14ac:dyDescent="0.2">
      <c r="A8" s="254"/>
      <c r="B8" s="255"/>
      <c r="C8" s="45">
        <v>5</v>
      </c>
      <c r="D8" s="46" t="s">
        <v>165</v>
      </c>
      <c r="E8" s="47" t="s">
        <v>99</v>
      </c>
      <c r="F8" s="48" t="s">
        <v>26</v>
      </c>
      <c r="G8" s="49" t="s">
        <v>12</v>
      </c>
      <c r="H8" s="48" t="s">
        <v>8</v>
      </c>
      <c r="I8" s="50" t="s">
        <v>9</v>
      </c>
      <c r="J8" s="51">
        <v>100</v>
      </c>
      <c r="K8" s="52">
        <v>50</v>
      </c>
      <c r="L8" s="53">
        <f t="shared" si="0"/>
        <v>0</v>
      </c>
      <c r="M8" s="53">
        <f t="shared" si="1"/>
        <v>0</v>
      </c>
      <c r="N8" s="54">
        <f t="shared" si="2"/>
        <v>0</v>
      </c>
      <c r="O8" s="55">
        <f t="shared" si="3"/>
        <v>12</v>
      </c>
      <c r="P8" s="56"/>
      <c r="Q8" s="56"/>
      <c r="R8" s="56"/>
      <c r="S8" s="57">
        <f t="shared" si="4"/>
        <v>50</v>
      </c>
      <c r="T8" s="58" t="str">
        <f t="shared" si="5"/>
        <v>OK</v>
      </c>
      <c r="U8" s="322"/>
      <c r="V8" s="59"/>
      <c r="W8" s="59"/>
      <c r="X8" s="59"/>
      <c r="Y8" s="59"/>
      <c r="Z8" s="59"/>
      <c r="AA8" s="59"/>
      <c r="AB8" s="59"/>
      <c r="AC8" s="59"/>
      <c r="AD8" s="59"/>
      <c r="AE8" s="59"/>
      <c r="AF8" s="59"/>
      <c r="AG8" s="59"/>
      <c r="AH8" s="59"/>
      <c r="AI8" s="59"/>
      <c r="AJ8" s="59"/>
      <c r="AK8" s="59"/>
      <c r="AL8" s="59"/>
    </row>
    <row r="9" spans="1:38" ht="60.95" customHeight="1" x14ac:dyDescent="0.2">
      <c r="A9" s="254">
        <v>2</v>
      </c>
      <c r="B9" s="255" t="s">
        <v>212</v>
      </c>
      <c r="C9" s="63">
        <v>6</v>
      </c>
      <c r="D9" s="60" t="s">
        <v>166</v>
      </c>
      <c r="E9" s="47" t="s">
        <v>100</v>
      </c>
      <c r="F9" s="49" t="s">
        <v>27</v>
      </c>
      <c r="G9" s="49" t="s">
        <v>109</v>
      </c>
      <c r="H9" s="49" t="s">
        <v>8</v>
      </c>
      <c r="I9" s="64" t="s">
        <v>9</v>
      </c>
      <c r="J9" s="51">
        <v>93.99</v>
      </c>
      <c r="K9" s="52">
        <v>500</v>
      </c>
      <c r="L9" s="53">
        <f t="shared" si="0"/>
        <v>0</v>
      </c>
      <c r="M9" s="53">
        <f t="shared" si="1"/>
        <v>0</v>
      </c>
      <c r="N9" s="54">
        <f t="shared" si="2"/>
        <v>0</v>
      </c>
      <c r="O9" s="55">
        <f t="shared" si="3"/>
        <v>125</v>
      </c>
      <c r="P9" s="56"/>
      <c r="Q9" s="56"/>
      <c r="R9" s="56"/>
      <c r="S9" s="57">
        <f>K9-(SUM(U9:AL9))+N9</f>
        <v>500</v>
      </c>
      <c r="T9" s="58" t="str">
        <f t="shared" si="5"/>
        <v>OK</v>
      </c>
      <c r="U9" s="322"/>
      <c r="V9" s="62"/>
      <c r="W9" s="59"/>
      <c r="X9" s="59"/>
      <c r="Y9" s="59"/>
      <c r="Z9" s="59"/>
      <c r="AA9" s="59"/>
      <c r="AB9" s="59"/>
      <c r="AC9" s="59"/>
      <c r="AD9" s="65"/>
      <c r="AE9" s="59"/>
      <c r="AF9" s="59"/>
      <c r="AG9" s="59"/>
      <c r="AH9" s="59"/>
      <c r="AI9" s="59"/>
      <c r="AJ9" s="59"/>
      <c r="AK9" s="59"/>
      <c r="AL9" s="59"/>
    </row>
    <row r="10" spans="1:38" ht="60.95" customHeight="1" x14ac:dyDescent="0.2">
      <c r="A10" s="254"/>
      <c r="B10" s="255"/>
      <c r="C10" s="63">
        <v>7</v>
      </c>
      <c r="D10" s="60" t="s">
        <v>167</v>
      </c>
      <c r="E10" s="47" t="s">
        <v>100</v>
      </c>
      <c r="F10" s="49" t="s">
        <v>27</v>
      </c>
      <c r="G10" s="49" t="s">
        <v>109</v>
      </c>
      <c r="H10" s="48" t="s">
        <v>8</v>
      </c>
      <c r="I10" s="64" t="s">
        <v>9</v>
      </c>
      <c r="J10" s="51">
        <v>115</v>
      </c>
      <c r="K10" s="52">
        <v>300</v>
      </c>
      <c r="L10" s="53">
        <f t="shared" si="0"/>
        <v>0</v>
      </c>
      <c r="M10" s="53">
        <f t="shared" si="1"/>
        <v>0</v>
      </c>
      <c r="N10" s="54">
        <f t="shared" si="2"/>
        <v>0</v>
      </c>
      <c r="O10" s="55">
        <f t="shared" si="3"/>
        <v>75</v>
      </c>
      <c r="P10" s="56"/>
      <c r="Q10" s="56"/>
      <c r="R10" s="56"/>
      <c r="S10" s="57">
        <f t="shared" si="4"/>
        <v>300</v>
      </c>
      <c r="T10" s="58" t="str">
        <f t="shared" si="5"/>
        <v>OK</v>
      </c>
      <c r="U10" s="322"/>
      <c r="V10" s="59"/>
      <c r="W10" s="59"/>
      <c r="X10" s="59"/>
      <c r="Y10" s="59"/>
      <c r="Z10" s="59"/>
      <c r="AA10" s="59"/>
      <c r="AB10" s="59"/>
      <c r="AC10" s="59"/>
      <c r="AD10" s="59"/>
      <c r="AE10" s="59"/>
      <c r="AF10" s="59"/>
      <c r="AG10" s="59"/>
      <c r="AH10" s="59"/>
      <c r="AI10" s="59"/>
      <c r="AJ10" s="59"/>
      <c r="AK10" s="59"/>
      <c r="AL10" s="59"/>
    </row>
    <row r="11" spans="1:38" ht="60.95" customHeight="1" x14ac:dyDescent="0.2">
      <c r="A11" s="254"/>
      <c r="B11" s="255"/>
      <c r="C11" s="63">
        <v>8</v>
      </c>
      <c r="D11" s="66" t="s">
        <v>168</v>
      </c>
      <c r="E11" s="47" t="s">
        <v>100</v>
      </c>
      <c r="F11" s="49" t="s">
        <v>27</v>
      </c>
      <c r="G11" s="49" t="s">
        <v>110</v>
      </c>
      <c r="H11" s="48" t="s">
        <v>111</v>
      </c>
      <c r="I11" s="64" t="s">
        <v>9</v>
      </c>
      <c r="J11" s="51">
        <v>260</v>
      </c>
      <c r="K11" s="52">
        <v>10</v>
      </c>
      <c r="L11" s="53">
        <f t="shared" si="0"/>
        <v>0</v>
      </c>
      <c r="M11" s="53">
        <f t="shared" si="1"/>
        <v>0</v>
      </c>
      <c r="N11" s="54">
        <f t="shared" si="2"/>
        <v>0</v>
      </c>
      <c r="O11" s="55">
        <f t="shared" si="3"/>
        <v>2</v>
      </c>
      <c r="P11" s="56"/>
      <c r="Q11" s="56"/>
      <c r="R11" s="56"/>
      <c r="S11" s="57">
        <f t="shared" si="4"/>
        <v>10</v>
      </c>
      <c r="T11" s="58" t="str">
        <f t="shared" si="5"/>
        <v>OK</v>
      </c>
      <c r="U11" s="322"/>
      <c r="V11" s="59"/>
      <c r="W11" s="59"/>
      <c r="X11" s="59"/>
      <c r="Y11" s="59"/>
      <c r="Z11" s="59"/>
      <c r="AA11" s="59"/>
      <c r="AB11" s="59"/>
      <c r="AC11" s="59"/>
      <c r="AD11" s="59"/>
      <c r="AE11" s="59"/>
      <c r="AF11" s="59"/>
      <c r="AG11" s="59"/>
      <c r="AH11" s="59"/>
      <c r="AI11" s="59"/>
      <c r="AJ11" s="59"/>
      <c r="AK11" s="59"/>
      <c r="AL11" s="59"/>
    </row>
    <row r="12" spans="1:38" ht="60.95" customHeight="1" x14ac:dyDescent="0.2">
      <c r="A12" s="254"/>
      <c r="B12" s="255"/>
      <c r="C12" s="63">
        <v>9</v>
      </c>
      <c r="D12" s="66" t="s">
        <v>169</v>
      </c>
      <c r="E12" s="47" t="s">
        <v>100</v>
      </c>
      <c r="F12" s="49" t="s">
        <v>27</v>
      </c>
      <c r="G12" s="49" t="s">
        <v>110</v>
      </c>
      <c r="H12" s="48" t="s">
        <v>111</v>
      </c>
      <c r="I12" s="64" t="s">
        <v>9</v>
      </c>
      <c r="J12" s="51">
        <v>250</v>
      </c>
      <c r="K12" s="52">
        <v>10</v>
      </c>
      <c r="L12" s="53">
        <f t="shared" si="0"/>
        <v>0</v>
      </c>
      <c r="M12" s="53">
        <f t="shared" si="1"/>
        <v>0</v>
      </c>
      <c r="N12" s="54">
        <f t="shared" si="2"/>
        <v>0</v>
      </c>
      <c r="O12" s="55">
        <f t="shared" si="3"/>
        <v>2</v>
      </c>
      <c r="P12" s="56"/>
      <c r="Q12" s="56"/>
      <c r="R12" s="56"/>
      <c r="S12" s="57">
        <f t="shared" si="4"/>
        <v>10</v>
      </c>
      <c r="T12" s="58" t="str">
        <f t="shared" si="5"/>
        <v>OK</v>
      </c>
      <c r="U12" s="322"/>
      <c r="V12" s="59"/>
      <c r="W12" s="59"/>
      <c r="X12" s="59"/>
      <c r="Y12" s="59"/>
      <c r="Z12" s="59"/>
      <c r="AA12" s="59"/>
      <c r="AB12" s="59"/>
      <c r="AC12" s="59"/>
      <c r="AD12" s="59"/>
      <c r="AE12" s="59"/>
      <c r="AF12" s="59"/>
      <c r="AG12" s="59"/>
      <c r="AH12" s="59"/>
      <c r="AI12" s="59"/>
      <c r="AJ12" s="59"/>
      <c r="AK12" s="59"/>
      <c r="AL12" s="59"/>
    </row>
    <row r="13" spans="1:38" ht="60.95" customHeight="1" x14ac:dyDescent="0.2">
      <c r="A13" s="254"/>
      <c r="B13" s="255"/>
      <c r="C13" s="63">
        <v>10</v>
      </c>
      <c r="D13" s="60" t="s">
        <v>19</v>
      </c>
      <c r="E13" s="47" t="s">
        <v>101</v>
      </c>
      <c r="F13" s="67" t="s">
        <v>28</v>
      </c>
      <c r="G13" s="49" t="s">
        <v>112</v>
      </c>
      <c r="H13" s="49" t="s">
        <v>8</v>
      </c>
      <c r="I13" s="49" t="s">
        <v>10</v>
      </c>
      <c r="J13" s="51">
        <v>8</v>
      </c>
      <c r="K13" s="52">
        <v>300</v>
      </c>
      <c r="L13" s="53">
        <f t="shared" si="0"/>
        <v>0</v>
      </c>
      <c r="M13" s="53">
        <f t="shared" si="1"/>
        <v>0</v>
      </c>
      <c r="N13" s="54">
        <f t="shared" si="2"/>
        <v>0</v>
      </c>
      <c r="O13" s="55">
        <f t="shared" si="3"/>
        <v>75</v>
      </c>
      <c r="P13" s="56"/>
      <c r="Q13" s="56"/>
      <c r="R13" s="56"/>
      <c r="S13" s="57">
        <f t="shared" si="4"/>
        <v>300</v>
      </c>
      <c r="T13" s="58" t="str">
        <f t="shared" si="5"/>
        <v>OK</v>
      </c>
      <c r="U13" s="322"/>
      <c r="V13" s="59"/>
      <c r="W13" s="59"/>
      <c r="X13" s="59"/>
      <c r="Y13" s="59"/>
      <c r="Z13" s="59"/>
      <c r="AA13" s="59"/>
      <c r="AB13" s="59"/>
      <c r="AC13" s="59"/>
      <c r="AD13" s="59"/>
      <c r="AE13" s="59"/>
      <c r="AF13" s="59"/>
      <c r="AG13" s="59"/>
      <c r="AH13" s="59"/>
      <c r="AI13" s="59"/>
      <c r="AJ13" s="59"/>
      <c r="AK13" s="59"/>
      <c r="AL13" s="59"/>
    </row>
    <row r="14" spans="1:38" ht="60.95" customHeight="1" x14ac:dyDescent="0.2">
      <c r="A14" s="254"/>
      <c r="B14" s="255"/>
      <c r="C14" s="63">
        <v>11</v>
      </c>
      <c r="D14" s="60" t="s">
        <v>20</v>
      </c>
      <c r="E14" s="47" t="s">
        <v>101</v>
      </c>
      <c r="F14" s="67" t="s">
        <v>28</v>
      </c>
      <c r="G14" s="49" t="s">
        <v>113</v>
      </c>
      <c r="H14" s="49" t="s">
        <v>8</v>
      </c>
      <c r="I14" s="49" t="s">
        <v>10</v>
      </c>
      <c r="J14" s="51">
        <v>7</v>
      </c>
      <c r="K14" s="52">
        <v>300</v>
      </c>
      <c r="L14" s="53">
        <f t="shared" si="0"/>
        <v>0</v>
      </c>
      <c r="M14" s="53">
        <f t="shared" si="1"/>
        <v>0</v>
      </c>
      <c r="N14" s="54">
        <f t="shared" si="2"/>
        <v>0</v>
      </c>
      <c r="O14" s="55">
        <f t="shared" si="3"/>
        <v>75</v>
      </c>
      <c r="P14" s="56"/>
      <c r="Q14" s="56"/>
      <c r="R14" s="56"/>
      <c r="S14" s="57">
        <f t="shared" si="4"/>
        <v>300</v>
      </c>
      <c r="T14" s="58" t="str">
        <f t="shared" si="5"/>
        <v>OK</v>
      </c>
      <c r="U14" s="322"/>
      <c r="V14" s="59"/>
      <c r="W14" s="59"/>
      <c r="X14" s="59"/>
      <c r="Y14" s="59"/>
      <c r="Z14" s="59"/>
      <c r="AA14" s="59"/>
      <c r="AB14" s="59"/>
      <c r="AC14" s="59"/>
      <c r="AD14" s="59"/>
      <c r="AE14" s="59"/>
      <c r="AF14" s="59"/>
      <c r="AG14" s="59"/>
      <c r="AH14" s="59"/>
      <c r="AI14" s="59"/>
      <c r="AJ14" s="59"/>
      <c r="AK14" s="59"/>
      <c r="AL14" s="59"/>
    </row>
    <row r="15" spans="1:38" ht="60.95" customHeight="1" x14ac:dyDescent="0.2">
      <c r="A15" s="68">
        <v>3</v>
      </c>
      <c r="B15" s="69" t="s">
        <v>213</v>
      </c>
      <c r="C15" s="45">
        <v>12</v>
      </c>
      <c r="D15" s="60" t="s">
        <v>170</v>
      </c>
      <c r="E15" s="47" t="s">
        <v>101</v>
      </c>
      <c r="F15" s="67" t="s">
        <v>114</v>
      </c>
      <c r="G15" s="49" t="s">
        <v>115</v>
      </c>
      <c r="H15" s="49" t="s">
        <v>116</v>
      </c>
      <c r="I15" s="49" t="s">
        <v>152</v>
      </c>
      <c r="J15" s="51">
        <v>48.78</v>
      </c>
      <c r="K15" s="52">
        <v>300</v>
      </c>
      <c r="L15" s="53">
        <f t="shared" si="0"/>
        <v>0</v>
      </c>
      <c r="M15" s="53">
        <f t="shared" si="1"/>
        <v>0</v>
      </c>
      <c r="N15" s="54">
        <f t="shared" si="2"/>
        <v>0</v>
      </c>
      <c r="O15" s="55">
        <f t="shared" si="3"/>
        <v>75</v>
      </c>
      <c r="P15" s="56"/>
      <c r="Q15" s="56"/>
      <c r="R15" s="56"/>
      <c r="S15" s="57">
        <f t="shared" si="4"/>
        <v>300</v>
      </c>
      <c r="T15" s="58" t="str">
        <f t="shared" si="5"/>
        <v>OK</v>
      </c>
      <c r="U15" s="322"/>
      <c r="V15" s="59"/>
      <c r="W15" s="59"/>
      <c r="X15" s="59"/>
      <c r="Y15" s="59"/>
      <c r="Z15" s="59"/>
      <c r="AA15" s="59"/>
      <c r="AB15" s="59"/>
      <c r="AC15" s="59"/>
      <c r="AD15" s="59"/>
      <c r="AE15" s="59"/>
      <c r="AF15" s="59"/>
      <c r="AG15" s="59"/>
      <c r="AH15" s="59"/>
      <c r="AI15" s="59"/>
      <c r="AJ15" s="59"/>
      <c r="AK15" s="59"/>
      <c r="AL15" s="59"/>
    </row>
    <row r="16" spans="1:38" ht="60.95" customHeight="1" x14ac:dyDescent="0.2">
      <c r="A16" s="254">
        <v>4</v>
      </c>
      <c r="B16" s="255" t="s">
        <v>214</v>
      </c>
      <c r="C16" s="63">
        <v>13</v>
      </c>
      <c r="D16" s="60" t="s">
        <v>33</v>
      </c>
      <c r="E16" s="47" t="s">
        <v>101</v>
      </c>
      <c r="F16" s="67" t="s">
        <v>30</v>
      </c>
      <c r="G16" s="70" t="s">
        <v>34</v>
      </c>
      <c r="H16" s="49" t="s">
        <v>8</v>
      </c>
      <c r="I16" s="49" t="s">
        <v>9</v>
      </c>
      <c r="J16" s="51">
        <v>102.5</v>
      </c>
      <c r="K16" s="52">
        <v>200</v>
      </c>
      <c r="L16" s="53">
        <f t="shared" si="0"/>
        <v>0</v>
      </c>
      <c r="M16" s="53">
        <f t="shared" si="1"/>
        <v>0</v>
      </c>
      <c r="N16" s="54">
        <f t="shared" si="2"/>
        <v>0</v>
      </c>
      <c r="O16" s="55">
        <f t="shared" si="3"/>
        <v>50</v>
      </c>
      <c r="P16" s="56"/>
      <c r="Q16" s="56"/>
      <c r="R16" s="56"/>
      <c r="S16" s="57">
        <f t="shared" si="4"/>
        <v>200</v>
      </c>
      <c r="T16" s="58" t="str">
        <f t="shared" si="5"/>
        <v>OK</v>
      </c>
      <c r="U16" s="322"/>
      <c r="V16" s="59"/>
      <c r="W16" s="62"/>
      <c r="X16" s="59"/>
      <c r="Y16" s="59"/>
      <c r="Z16" s="62"/>
      <c r="AA16" s="62"/>
      <c r="AB16" s="59"/>
      <c r="AC16" s="59"/>
      <c r="AD16" s="59"/>
      <c r="AE16" s="59"/>
      <c r="AF16" s="59"/>
      <c r="AG16" s="59"/>
      <c r="AH16" s="59"/>
      <c r="AI16" s="59"/>
      <c r="AJ16" s="59"/>
      <c r="AK16" s="59"/>
      <c r="AL16" s="59"/>
    </row>
    <row r="17" spans="1:38" ht="60.95" customHeight="1" x14ac:dyDescent="0.2">
      <c r="A17" s="254"/>
      <c r="B17" s="255"/>
      <c r="C17" s="63">
        <v>14</v>
      </c>
      <c r="D17" s="60" t="s">
        <v>37</v>
      </c>
      <c r="E17" s="47" t="s">
        <v>101</v>
      </c>
      <c r="F17" s="67" t="s">
        <v>30</v>
      </c>
      <c r="G17" s="61" t="s">
        <v>38</v>
      </c>
      <c r="H17" s="49" t="s">
        <v>8</v>
      </c>
      <c r="I17" s="49" t="s">
        <v>9</v>
      </c>
      <c r="J17" s="51">
        <v>102.5</v>
      </c>
      <c r="K17" s="52">
        <v>50</v>
      </c>
      <c r="L17" s="53">
        <f t="shared" si="0"/>
        <v>0</v>
      </c>
      <c r="M17" s="53">
        <f t="shared" si="1"/>
        <v>0</v>
      </c>
      <c r="N17" s="54">
        <f t="shared" si="2"/>
        <v>0</v>
      </c>
      <c r="O17" s="55">
        <f t="shared" si="3"/>
        <v>12</v>
      </c>
      <c r="P17" s="56"/>
      <c r="Q17" s="56"/>
      <c r="R17" s="56"/>
      <c r="S17" s="57">
        <f t="shared" si="4"/>
        <v>50</v>
      </c>
      <c r="T17" s="58" t="str">
        <f t="shared" si="5"/>
        <v>OK</v>
      </c>
      <c r="U17" s="322"/>
      <c r="V17" s="59"/>
      <c r="W17" s="59"/>
      <c r="X17" s="59"/>
      <c r="Y17" s="59"/>
      <c r="Z17" s="59"/>
      <c r="AA17" s="59"/>
      <c r="AB17" s="59"/>
      <c r="AC17" s="59"/>
      <c r="AD17" s="59"/>
      <c r="AE17" s="59"/>
      <c r="AF17" s="59"/>
      <c r="AG17" s="59"/>
      <c r="AH17" s="59"/>
      <c r="AI17" s="59"/>
      <c r="AJ17" s="59"/>
      <c r="AK17" s="59"/>
      <c r="AL17" s="59"/>
    </row>
    <row r="18" spans="1:38" ht="60.95" customHeight="1" x14ac:dyDescent="0.2">
      <c r="A18" s="254">
        <v>5</v>
      </c>
      <c r="B18" s="255" t="s">
        <v>215</v>
      </c>
      <c r="C18" s="45">
        <v>15</v>
      </c>
      <c r="D18" s="60" t="s">
        <v>171</v>
      </c>
      <c r="E18" s="47" t="s">
        <v>102</v>
      </c>
      <c r="F18" s="67" t="s">
        <v>30</v>
      </c>
      <c r="G18" s="49" t="s">
        <v>117</v>
      </c>
      <c r="H18" s="49" t="s">
        <v>8</v>
      </c>
      <c r="I18" s="49" t="s">
        <v>9</v>
      </c>
      <c r="J18" s="51">
        <v>105</v>
      </c>
      <c r="K18" s="52">
        <v>200</v>
      </c>
      <c r="L18" s="53">
        <f t="shared" si="0"/>
        <v>0</v>
      </c>
      <c r="M18" s="53">
        <f t="shared" si="1"/>
        <v>0</v>
      </c>
      <c r="N18" s="54">
        <f t="shared" si="2"/>
        <v>0</v>
      </c>
      <c r="O18" s="55">
        <f t="shared" si="3"/>
        <v>50</v>
      </c>
      <c r="P18" s="56"/>
      <c r="Q18" s="56"/>
      <c r="R18" s="56"/>
      <c r="S18" s="57">
        <f t="shared" si="4"/>
        <v>200</v>
      </c>
      <c r="T18" s="58" t="str">
        <f t="shared" si="5"/>
        <v>OK</v>
      </c>
      <c r="U18" s="322"/>
      <c r="V18" s="59"/>
      <c r="W18" s="59"/>
      <c r="X18" s="59"/>
      <c r="Y18" s="59"/>
      <c r="Z18" s="59"/>
      <c r="AA18" s="59"/>
      <c r="AB18" s="59"/>
      <c r="AC18" s="59"/>
      <c r="AD18" s="59"/>
      <c r="AE18" s="59"/>
      <c r="AF18" s="59"/>
      <c r="AG18" s="59"/>
      <c r="AH18" s="59"/>
      <c r="AI18" s="59"/>
      <c r="AJ18" s="59"/>
      <c r="AK18" s="59"/>
      <c r="AL18" s="59"/>
    </row>
    <row r="19" spans="1:38" ht="60.95" customHeight="1" x14ac:dyDescent="0.2">
      <c r="A19" s="254"/>
      <c r="B19" s="255"/>
      <c r="C19" s="45">
        <v>16</v>
      </c>
      <c r="D19" s="60" t="s">
        <v>172</v>
      </c>
      <c r="E19" s="47" t="s">
        <v>102</v>
      </c>
      <c r="F19" s="67" t="s">
        <v>30</v>
      </c>
      <c r="G19" s="49" t="s">
        <v>118</v>
      </c>
      <c r="H19" s="49" t="s">
        <v>8</v>
      </c>
      <c r="I19" s="49" t="s">
        <v>9</v>
      </c>
      <c r="J19" s="51">
        <v>80</v>
      </c>
      <c r="K19" s="52">
        <v>50</v>
      </c>
      <c r="L19" s="53">
        <f t="shared" si="0"/>
        <v>0</v>
      </c>
      <c r="M19" s="53">
        <f t="shared" si="1"/>
        <v>0</v>
      </c>
      <c r="N19" s="54">
        <f t="shared" si="2"/>
        <v>0</v>
      </c>
      <c r="O19" s="55">
        <f t="shared" si="3"/>
        <v>12</v>
      </c>
      <c r="P19" s="56"/>
      <c r="Q19" s="56"/>
      <c r="R19" s="56"/>
      <c r="S19" s="57">
        <f t="shared" si="4"/>
        <v>50</v>
      </c>
      <c r="T19" s="58" t="str">
        <f t="shared" si="5"/>
        <v>OK</v>
      </c>
      <c r="U19" s="322"/>
      <c r="V19" s="59"/>
      <c r="W19" s="59"/>
      <c r="X19" s="59"/>
      <c r="Y19" s="59"/>
      <c r="Z19" s="59"/>
      <c r="AA19" s="59"/>
      <c r="AB19" s="59"/>
      <c r="AC19" s="59"/>
      <c r="AD19" s="59"/>
      <c r="AE19" s="59"/>
      <c r="AF19" s="59"/>
      <c r="AG19" s="59"/>
      <c r="AH19" s="59"/>
      <c r="AI19" s="59"/>
      <c r="AJ19" s="59"/>
      <c r="AK19" s="59"/>
      <c r="AL19" s="59"/>
    </row>
    <row r="20" spans="1:38" ht="60.95" customHeight="1" x14ac:dyDescent="0.2">
      <c r="A20" s="254"/>
      <c r="B20" s="255"/>
      <c r="C20" s="45">
        <v>17</v>
      </c>
      <c r="D20" s="60" t="s">
        <v>173</v>
      </c>
      <c r="E20" s="47" t="s">
        <v>102</v>
      </c>
      <c r="F20" s="67" t="s">
        <v>30</v>
      </c>
      <c r="G20" s="49" t="s">
        <v>118</v>
      </c>
      <c r="H20" s="49" t="s">
        <v>8</v>
      </c>
      <c r="I20" s="49" t="s">
        <v>9</v>
      </c>
      <c r="J20" s="51">
        <v>185</v>
      </c>
      <c r="K20" s="52">
        <v>0</v>
      </c>
      <c r="L20" s="53">
        <f t="shared" si="0"/>
        <v>0</v>
      </c>
      <c r="M20" s="53">
        <f t="shared" si="1"/>
        <v>0</v>
      </c>
      <c r="N20" s="54">
        <f t="shared" si="2"/>
        <v>0</v>
      </c>
      <c r="O20" s="55">
        <f t="shared" si="3"/>
        <v>0</v>
      </c>
      <c r="P20" s="56"/>
      <c r="Q20" s="56"/>
      <c r="R20" s="56"/>
      <c r="S20" s="57">
        <f t="shared" si="4"/>
        <v>0</v>
      </c>
      <c r="T20" s="58" t="str">
        <f t="shared" si="5"/>
        <v>OK</v>
      </c>
      <c r="U20" s="322"/>
      <c r="V20" s="59"/>
      <c r="W20" s="59"/>
      <c r="X20" s="59"/>
      <c r="Y20" s="59"/>
      <c r="Z20" s="59"/>
      <c r="AA20" s="59"/>
      <c r="AB20" s="59"/>
      <c r="AC20" s="59"/>
      <c r="AD20" s="59"/>
      <c r="AE20" s="59"/>
      <c r="AF20" s="59"/>
      <c r="AG20" s="59"/>
      <c r="AH20" s="59"/>
      <c r="AI20" s="59"/>
      <c r="AJ20" s="59"/>
      <c r="AK20" s="59"/>
      <c r="AL20" s="59"/>
    </row>
    <row r="21" spans="1:38" ht="60.95" customHeight="1" x14ac:dyDescent="0.2">
      <c r="A21" s="254"/>
      <c r="B21" s="255"/>
      <c r="C21" s="45">
        <v>18</v>
      </c>
      <c r="D21" s="60" t="s">
        <v>174</v>
      </c>
      <c r="E21" s="47" t="s">
        <v>102</v>
      </c>
      <c r="F21" s="67" t="s">
        <v>30</v>
      </c>
      <c r="G21" s="49" t="s">
        <v>118</v>
      </c>
      <c r="H21" s="49" t="s">
        <v>8</v>
      </c>
      <c r="I21" s="49" t="s">
        <v>9</v>
      </c>
      <c r="J21" s="51">
        <v>185</v>
      </c>
      <c r="K21" s="52">
        <v>0</v>
      </c>
      <c r="L21" s="53">
        <f t="shared" si="0"/>
        <v>0</v>
      </c>
      <c r="M21" s="53">
        <f t="shared" si="1"/>
        <v>0</v>
      </c>
      <c r="N21" s="54">
        <f t="shared" si="2"/>
        <v>0</v>
      </c>
      <c r="O21" s="55">
        <f t="shared" si="3"/>
        <v>0</v>
      </c>
      <c r="P21" s="56"/>
      <c r="Q21" s="56"/>
      <c r="R21" s="56"/>
      <c r="S21" s="57">
        <f t="shared" si="4"/>
        <v>0</v>
      </c>
      <c r="T21" s="58" t="str">
        <f t="shared" si="5"/>
        <v>OK</v>
      </c>
      <c r="U21" s="322"/>
      <c r="V21" s="59"/>
      <c r="W21" s="59"/>
      <c r="X21" s="59"/>
      <c r="Y21" s="59"/>
      <c r="Z21" s="59"/>
      <c r="AA21" s="59"/>
      <c r="AB21" s="59"/>
      <c r="AC21" s="59"/>
      <c r="AD21" s="59"/>
      <c r="AE21" s="59"/>
      <c r="AF21" s="59"/>
      <c r="AG21" s="59"/>
      <c r="AH21" s="59"/>
      <c r="AI21" s="59"/>
      <c r="AJ21" s="59"/>
      <c r="AK21" s="59"/>
      <c r="AL21" s="59"/>
    </row>
    <row r="22" spans="1:38" ht="60.95" customHeight="1" x14ac:dyDescent="0.2">
      <c r="A22" s="254">
        <v>6</v>
      </c>
      <c r="B22" s="255" t="s">
        <v>216</v>
      </c>
      <c r="C22" s="63">
        <v>19</v>
      </c>
      <c r="D22" s="60" t="s">
        <v>31</v>
      </c>
      <c r="E22" s="47" t="s">
        <v>101</v>
      </c>
      <c r="F22" s="67" t="s">
        <v>30</v>
      </c>
      <c r="G22" s="70" t="s">
        <v>36</v>
      </c>
      <c r="H22" s="49" t="s">
        <v>8</v>
      </c>
      <c r="I22" s="49" t="s">
        <v>9</v>
      </c>
      <c r="J22" s="51">
        <v>64.650000000000006</v>
      </c>
      <c r="K22" s="52">
        <v>100</v>
      </c>
      <c r="L22" s="53">
        <f t="shared" si="0"/>
        <v>0</v>
      </c>
      <c r="M22" s="53">
        <f t="shared" si="1"/>
        <v>0</v>
      </c>
      <c r="N22" s="54">
        <f t="shared" si="2"/>
        <v>0</v>
      </c>
      <c r="O22" s="55">
        <f t="shared" si="3"/>
        <v>25</v>
      </c>
      <c r="P22" s="56"/>
      <c r="Q22" s="56"/>
      <c r="R22" s="56"/>
      <c r="S22" s="57">
        <f t="shared" si="4"/>
        <v>100</v>
      </c>
      <c r="T22" s="58" t="str">
        <f t="shared" si="5"/>
        <v>OK</v>
      </c>
      <c r="U22" s="322"/>
      <c r="V22" s="59"/>
      <c r="W22" s="59"/>
      <c r="X22" s="59"/>
      <c r="Y22" s="59"/>
      <c r="Z22" s="59"/>
      <c r="AA22" s="59"/>
      <c r="AB22" s="59"/>
      <c r="AC22" s="59"/>
      <c r="AD22" s="59"/>
      <c r="AE22" s="59"/>
      <c r="AF22" s="59"/>
      <c r="AG22" s="59"/>
      <c r="AH22" s="59"/>
      <c r="AI22" s="59"/>
      <c r="AJ22" s="59"/>
      <c r="AK22" s="59"/>
      <c r="AL22" s="59"/>
    </row>
    <row r="23" spans="1:38" ht="60.95" customHeight="1" x14ac:dyDescent="0.2">
      <c r="A23" s="254"/>
      <c r="B23" s="255"/>
      <c r="C23" s="63">
        <v>20</v>
      </c>
      <c r="D23" s="60" t="s">
        <v>35</v>
      </c>
      <c r="E23" s="47" t="s">
        <v>101</v>
      </c>
      <c r="F23" s="67" t="s">
        <v>30</v>
      </c>
      <c r="G23" s="70" t="s">
        <v>32</v>
      </c>
      <c r="H23" s="49" t="s">
        <v>8</v>
      </c>
      <c r="I23" s="49" t="s">
        <v>9</v>
      </c>
      <c r="J23" s="51">
        <v>64.650000000000006</v>
      </c>
      <c r="K23" s="52">
        <v>250</v>
      </c>
      <c r="L23" s="53">
        <f t="shared" si="0"/>
        <v>0</v>
      </c>
      <c r="M23" s="53">
        <f t="shared" si="1"/>
        <v>0</v>
      </c>
      <c r="N23" s="54">
        <f t="shared" si="2"/>
        <v>0</v>
      </c>
      <c r="O23" s="55">
        <f t="shared" si="3"/>
        <v>62</v>
      </c>
      <c r="P23" s="56"/>
      <c r="Q23" s="56"/>
      <c r="R23" s="56"/>
      <c r="S23" s="57">
        <f t="shared" si="4"/>
        <v>250</v>
      </c>
      <c r="T23" s="58" t="str">
        <f t="shared" si="5"/>
        <v>OK</v>
      </c>
      <c r="U23" s="322"/>
      <c r="V23" s="59"/>
      <c r="W23" s="59"/>
      <c r="X23" s="59"/>
      <c r="Y23" s="59"/>
      <c r="Z23" s="59"/>
      <c r="AA23" s="59"/>
      <c r="AB23" s="59"/>
      <c r="AC23" s="59"/>
      <c r="AD23" s="59"/>
      <c r="AE23" s="59"/>
      <c r="AF23" s="59"/>
      <c r="AG23" s="59"/>
      <c r="AH23" s="59"/>
      <c r="AI23" s="59"/>
      <c r="AJ23" s="59"/>
      <c r="AK23" s="59"/>
      <c r="AL23" s="59"/>
    </row>
    <row r="24" spans="1:38" ht="60.95" customHeight="1" x14ac:dyDescent="0.2">
      <c r="A24" s="254"/>
      <c r="B24" s="255"/>
      <c r="C24" s="63">
        <v>21</v>
      </c>
      <c r="D24" s="60" t="s">
        <v>73</v>
      </c>
      <c r="E24" s="47" t="s">
        <v>101</v>
      </c>
      <c r="F24" s="67" t="s">
        <v>30</v>
      </c>
      <c r="G24" s="70" t="s">
        <v>32</v>
      </c>
      <c r="H24" s="49" t="s">
        <v>8</v>
      </c>
      <c r="I24" s="49" t="s">
        <v>9</v>
      </c>
      <c r="J24" s="51">
        <v>64.650000000000006</v>
      </c>
      <c r="K24" s="52">
        <v>200</v>
      </c>
      <c r="L24" s="53">
        <f t="shared" si="0"/>
        <v>0</v>
      </c>
      <c r="M24" s="53">
        <f t="shared" si="1"/>
        <v>0</v>
      </c>
      <c r="N24" s="54">
        <f t="shared" si="2"/>
        <v>0</v>
      </c>
      <c r="O24" s="55">
        <f t="shared" si="3"/>
        <v>50</v>
      </c>
      <c r="P24" s="56"/>
      <c r="Q24" s="56"/>
      <c r="R24" s="56"/>
      <c r="S24" s="57">
        <f t="shared" si="4"/>
        <v>200</v>
      </c>
      <c r="T24" s="58" t="str">
        <f t="shared" si="5"/>
        <v>OK</v>
      </c>
      <c r="U24" s="322"/>
      <c r="V24" s="59"/>
      <c r="W24" s="59"/>
      <c r="X24" s="59"/>
      <c r="Y24" s="59"/>
      <c r="Z24" s="59"/>
      <c r="AA24" s="59"/>
      <c r="AB24" s="59"/>
      <c r="AC24" s="59"/>
      <c r="AD24" s="59"/>
      <c r="AE24" s="59"/>
      <c r="AF24" s="59"/>
      <c r="AG24" s="59"/>
      <c r="AH24" s="59"/>
      <c r="AI24" s="59"/>
      <c r="AJ24" s="59"/>
      <c r="AK24" s="59"/>
      <c r="AL24" s="59"/>
    </row>
    <row r="25" spans="1:38" ht="60.95" customHeight="1" x14ac:dyDescent="0.2">
      <c r="A25" s="68">
        <v>7</v>
      </c>
      <c r="B25" s="69" t="s">
        <v>217</v>
      </c>
      <c r="C25" s="45">
        <v>22</v>
      </c>
      <c r="D25" s="60" t="s">
        <v>40</v>
      </c>
      <c r="E25" s="47" t="s">
        <v>101</v>
      </c>
      <c r="F25" s="70" t="s">
        <v>119</v>
      </c>
      <c r="G25" s="61" t="s">
        <v>120</v>
      </c>
      <c r="H25" s="49" t="s">
        <v>111</v>
      </c>
      <c r="I25" s="49" t="s">
        <v>153</v>
      </c>
      <c r="J25" s="51">
        <v>526.30999999999995</v>
      </c>
      <c r="K25" s="52">
        <v>25</v>
      </c>
      <c r="L25" s="53">
        <f t="shared" si="0"/>
        <v>0</v>
      </c>
      <c r="M25" s="53">
        <f t="shared" si="1"/>
        <v>0</v>
      </c>
      <c r="N25" s="54">
        <f t="shared" si="2"/>
        <v>0</v>
      </c>
      <c r="O25" s="55">
        <f t="shared" si="3"/>
        <v>6</v>
      </c>
      <c r="P25" s="56"/>
      <c r="Q25" s="56"/>
      <c r="R25" s="56"/>
      <c r="S25" s="57">
        <f t="shared" si="4"/>
        <v>25</v>
      </c>
      <c r="T25" s="58" t="str">
        <f t="shared" si="5"/>
        <v>OK</v>
      </c>
      <c r="U25" s="322"/>
      <c r="V25" s="59"/>
      <c r="W25" s="59"/>
      <c r="X25" s="59"/>
      <c r="Y25" s="59"/>
      <c r="Z25" s="59"/>
      <c r="AA25" s="59"/>
      <c r="AB25" s="59"/>
      <c r="AC25" s="59"/>
      <c r="AD25" s="59"/>
      <c r="AE25" s="59"/>
      <c r="AF25" s="59"/>
      <c r="AG25" s="59"/>
      <c r="AH25" s="59"/>
      <c r="AI25" s="59"/>
      <c r="AJ25" s="59"/>
      <c r="AK25" s="59"/>
      <c r="AL25" s="59"/>
    </row>
    <row r="26" spans="1:38" ht="60.95" customHeight="1" x14ac:dyDescent="0.2">
      <c r="A26" s="254">
        <v>8</v>
      </c>
      <c r="B26" s="255" t="s">
        <v>218</v>
      </c>
      <c r="C26" s="45">
        <v>23</v>
      </c>
      <c r="D26" s="60" t="s">
        <v>74</v>
      </c>
      <c r="E26" s="47" t="s">
        <v>103</v>
      </c>
      <c r="F26" s="70" t="s">
        <v>121</v>
      </c>
      <c r="G26" s="70">
        <v>33367002</v>
      </c>
      <c r="H26" s="49" t="s">
        <v>8</v>
      </c>
      <c r="I26" s="49">
        <v>3336733</v>
      </c>
      <c r="J26" s="51">
        <v>166.67</v>
      </c>
      <c r="K26" s="52">
        <v>0</v>
      </c>
      <c r="L26" s="53">
        <f t="shared" si="0"/>
        <v>0</v>
      </c>
      <c r="M26" s="53">
        <f t="shared" si="1"/>
        <v>0</v>
      </c>
      <c r="N26" s="54">
        <f>15+15</f>
        <v>30</v>
      </c>
      <c r="O26" s="55">
        <f t="shared" si="3"/>
        <v>0</v>
      </c>
      <c r="P26" s="56"/>
      <c r="Q26" s="56"/>
      <c r="R26" s="56"/>
      <c r="S26" s="57">
        <f t="shared" si="4"/>
        <v>30</v>
      </c>
      <c r="T26" s="58" t="str">
        <f t="shared" si="5"/>
        <v>OK</v>
      </c>
      <c r="U26" s="322"/>
      <c r="V26" s="59"/>
      <c r="W26" s="59"/>
      <c r="X26" s="59"/>
      <c r="Y26" s="59"/>
      <c r="Z26" s="59"/>
      <c r="AA26" s="59"/>
      <c r="AB26" s="59"/>
      <c r="AC26" s="59"/>
      <c r="AD26" s="59"/>
      <c r="AE26" s="59"/>
      <c r="AF26" s="59"/>
      <c r="AG26" s="59"/>
      <c r="AH26" s="59"/>
      <c r="AI26" s="59"/>
      <c r="AJ26" s="59"/>
      <c r="AK26" s="59"/>
      <c r="AL26" s="59"/>
    </row>
    <row r="27" spans="1:38" ht="60.95" customHeight="1" x14ac:dyDescent="0.2">
      <c r="A27" s="254"/>
      <c r="B27" s="255"/>
      <c r="C27" s="218">
        <v>24</v>
      </c>
      <c r="D27" s="143" t="s">
        <v>75</v>
      </c>
      <c r="E27" s="137" t="s">
        <v>103</v>
      </c>
      <c r="F27" s="219" t="s">
        <v>121</v>
      </c>
      <c r="G27" s="138" t="s">
        <v>122</v>
      </c>
      <c r="H27" s="138" t="s">
        <v>8</v>
      </c>
      <c r="I27" s="138" t="s">
        <v>9</v>
      </c>
      <c r="J27" s="146">
        <v>19.829999999999998</v>
      </c>
      <c r="K27" s="52">
        <v>0</v>
      </c>
      <c r="L27" s="53">
        <f t="shared" si="0"/>
        <v>0</v>
      </c>
      <c r="M27" s="53">
        <f t="shared" si="1"/>
        <v>0</v>
      </c>
      <c r="N27" s="54">
        <f>25</f>
        <v>25</v>
      </c>
      <c r="O27" s="55">
        <f t="shared" si="3"/>
        <v>0</v>
      </c>
      <c r="P27" s="56"/>
      <c r="Q27" s="56"/>
      <c r="R27" s="56"/>
      <c r="S27" s="57">
        <f t="shared" si="4"/>
        <v>25</v>
      </c>
      <c r="T27" s="58" t="str">
        <f t="shared" si="5"/>
        <v>OK</v>
      </c>
      <c r="U27" s="322"/>
      <c r="V27" s="59"/>
      <c r="W27" s="59"/>
      <c r="X27" s="59"/>
      <c r="Y27" s="59"/>
      <c r="Z27" s="59"/>
      <c r="AA27" s="59"/>
      <c r="AB27" s="59"/>
      <c r="AC27" s="59"/>
      <c r="AD27" s="59"/>
      <c r="AE27" s="59"/>
      <c r="AF27" s="59"/>
      <c r="AG27" s="59"/>
      <c r="AH27" s="59"/>
      <c r="AI27" s="59"/>
      <c r="AJ27" s="59"/>
      <c r="AK27" s="59"/>
      <c r="AL27" s="59"/>
    </row>
    <row r="28" spans="1:38" ht="60.95" customHeight="1" x14ac:dyDescent="0.2">
      <c r="A28" s="68">
        <v>9</v>
      </c>
      <c r="B28" s="69" t="s">
        <v>213</v>
      </c>
      <c r="C28" s="45">
        <v>25</v>
      </c>
      <c r="D28" s="60" t="s">
        <v>76</v>
      </c>
      <c r="E28" s="47" t="s">
        <v>101</v>
      </c>
      <c r="F28" s="71" t="s">
        <v>123</v>
      </c>
      <c r="G28" s="70" t="s">
        <v>124</v>
      </c>
      <c r="H28" s="49" t="s">
        <v>125</v>
      </c>
      <c r="I28" s="49" t="s">
        <v>154</v>
      </c>
      <c r="J28" s="51">
        <v>1150</v>
      </c>
      <c r="K28" s="52">
        <v>0</v>
      </c>
      <c r="L28" s="53">
        <f t="shared" si="0"/>
        <v>0</v>
      </c>
      <c r="M28" s="53">
        <f t="shared" si="1"/>
        <v>0</v>
      </c>
      <c r="N28" s="54">
        <f t="shared" si="2"/>
        <v>0</v>
      </c>
      <c r="O28" s="55">
        <f t="shared" si="3"/>
        <v>0</v>
      </c>
      <c r="P28" s="56"/>
      <c r="Q28" s="56"/>
      <c r="R28" s="56"/>
      <c r="S28" s="57">
        <f t="shared" si="4"/>
        <v>0</v>
      </c>
      <c r="T28" s="58" t="str">
        <f t="shared" si="5"/>
        <v>OK</v>
      </c>
      <c r="U28" s="322"/>
      <c r="V28" s="59"/>
      <c r="W28" s="59"/>
      <c r="X28" s="59"/>
      <c r="Y28" s="59"/>
      <c r="Z28" s="59"/>
      <c r="AA28" s="59"/>
      <c r="AB28" s="59"/>
      <c r="AC28" s="59"/>
      <c r="AD28" s="59"/>
      <c r="AE28" s="59"/>
      <c r="AF28" s="59"/>
      <c r="AG28" s="59"/>
      <c r="AH28" s="59"/>
      <c r="AI28" s="59"/>
      <c r="AJ28" s="59"/>
      <c r="AK28" s="59"/>
      <c r="AL28" s="59"/>
    </row>
    <row r="29" spans="1:38" ht="60.95" customHeight="1" x14ac:dyDescent="0.2">
      <c r="A29" s="254">
        <v>10</v>
      </c>
      <c r="B29" s="255" t="s">
        <v>217</v>
      </c>
      <c r="C29" s="45">
        <v>26</v>
      </c>
      <c r="D29" s="60" t="s">
        <v>77</v>
      </c>
      <c r="E29" s="47" t="s">
        <v>101</v>
      </c>
      <c r="F29" s="71" t="s">
        <v>123</v>
      </c>
      <c r="G29" s="72" t="s">
        <v>126</v>
      </c>
      <c r="H29" s="49" t="s">
        <v>8</v>
      </c>
      <c r="I29" s="49" t="s">
        <v>9</v>
      </c>
      <c r="J29" s="51">
        <v>550</v>
      </c>
      <c r="K29" s="52">
        <v>0</v>
      </c>
      <c r="L29" s="53">
        <f t="shared" si="0"/>
        <v>0</v>
      </c>
      <c r="M29" s="53">
        <f t="shared" si="1"/>
        <v>0</v>
      </c>
      <c r="N29" s="54">
        <f t="shared" si="2"/>
        <v>0</v>
      </c>
      <c r="O29" s="55">
        <f t="shared" si="3"/>
        <v>0</v>
      </c>
      <c r="P29" s="56"/>
      <c r="Q29" s="56"/>
      <c r="R29" s="56"/>
      <c r="S29" s="57">
        <f t="shared" si="4"/>
        <v>0</v>
      </c>
      <c r="T29" s="58" t="str">
        <f t="shared" si="5"/>
        <v>OK</v>
      </c>
      <c r="U29" s="322"/>
      <c r="V29" s="59"/>
      <c r="W29" s="59"/>
      <c r="X29" s="59"/>
      <c r="Y29" s="59"/>
      <c r="Z29" s="59"/>
      <c r="AA29" s="59"/>
      <c r="AB29" s="59"/>
      <c r="AC29" s="59"/>
      <c r="AD29" s="59"/>
      <c r="AE29" s="59"/>
      <c r="AF29" s="59"/>
      <c r="AG29" s="59"/>
      <c r="AH29" s="59"/>
      <c r="AI29" s="59"/>
      <c r="AJ29" s="59"/>
      <c r="AK29" s="59"/>
      <c r="AL29" s="59"/>
    </row>
    <row r="30" spans="1:38" ht="60.95" customHeight="1" x14ac:dyDescent="0.2">
      <c r="A30" s="254"/>
      <c r="B30" s="255"/>
      <c r="C30" s="45">
        <v>27</v>
      </c>
      <c r="D30" s="60" t="s">
        <v>78</v>
      </c>
      <c r="E30" s="47" t="s">
        <v>101</v>
      </c>
      <c r="F30" s="70" t="s">
        <v>29</v>
      </c>
      <c r="G30" s="70" t="s">
        <v>127</v>
      </c>
      <c r="H30" s="49" t="s">
        <v>8</v>
      </c>
      <c r="I30" s="49" t="s">
        <v>9</v>
      </c>
      <c r="J30" s="51">
        <v>376.66</v>
      </c>
      <c r="K30" s="52">
        <v>0</v>
      </c>
      <c r="L30" s="53">
        <f t="shared" si="0"/>
        <v>0</v>
      </c>
      <c r="M30" s="53">
        <f t="shared" si="1"/>
        <v>0</v>
      </c>
      <c r="N30" s="54">
        <f t="shared" si="2"/>
        <v>0</v>
      </c>
      <c r="O30" s="55">
        <f t="shared" si="3"/>
        <v>0</v>
      </c>
      <c r="P30" s="56"/>
      <c r="Q30" s="56"/>
      <c r="R30" s="56"/>
      <c r="S30" s="57">
        <f t="shared" si="4"/>
        <v>0</v>
      </c>
      <c r="T30" s="58" t="str">
        <f t="shared" si="5"/>
        <v>OK</v>
      </c>
      <c r="U30" s="322"/>
      <c r="V30" s="59"/>
      <c r="W30" s="59"/>
      <c r="X30" s="59"/>
      <c r="Y30" s="59"/>
      <c r="Z30" s="59"/>
      <c r="AA30" s="59"/>
      <c r="AB30" s="59"/>
      <c r="AC30" s="59"/>
      <c r="AD30" s="59"/>
      <c r="AE30" s="59"/>
      <c r="AF30" s="59"/>
      <c r="AG30" s="59"/>
      <c r="AH30" s="59"/>
      <c r="AI30" s="59"/>
      <c r="AJ30" s="59"/>
      <c r="AK30" s="59"/>
      <c r="AL30" s="59"/>
    </row>
    <row r="31" spans="1:38" ht="60.95" customHeight="1" x14ac:dyDescent="0.2">
      <c r="A31" s="254"/>
      <c r="B31" s="255"/>
      <c r="C31" s="45">
        <v>28</v>
      </c>
      <c r="D31" s="60" t="s">
        <v>79</v>
      </c>
      <c r="E31" s="47" t="s">
        <v>101</v>
      </c>
      <c r="F31" s="70" t="s">
        <v>29</v>
      </c>
      <c r="G31" s="70" t="s">
        <v>127</v>
      </c>
      <c r="H31" s="49" t="s">
        <v>8</v>
      </c>
      <c r="I31" s="49" t="s">
        <v>9</v>
      </c>
      <c r="J31" s="51">
        <v>320</v>
      </c>
      <c r="K31" s="52">
        <v>0</v>
      </c>
      <c r="L31" s="53">
        <f t="shared" si="0"/>
        <v>0</v>
      </c>
      <c r="M31" s="53">
        <f t="shared" si="1"/>
        <v>0</v>
      </c>
      <c r="N31" s="54">
        <f t="shared" si="2"/>
        <v>0</v>
      </c>
      <c r="O31" s="55">
        <f t="shared" si="3"/>
        <v>0</v>
      </c>
      <c r="P31" s="56"/>
      <c r="Q31" s="56"/>
      <c r="R31" s="56"/>
      <c r="S31" s="57">
        <f t="shared" si="4"/>
        <v>0</v>
      </c>
      <c r="T31" s="58" t="str">
        <f t="shared" si="5"/>
        <v>OK</v>
      </c>
      <c r="U31" s="322"/>
      <c r="V31" s="59"/>
      <c r="W31" s="59"/>
      <c r="X31" s="59"/>
      <c r="Y31" s="59"/>
      <c r="Z31" s="59"/>
      <c r="AA31" s="59"/>
      <c r="AB31" s="59"/>
      <c r="AC31" s="59"/>
      <c r="AD31" s="59"/>
      <c r="AE31" s="59"/>
      <c r="AF31" s="59"/>
      <c r="AG31" s="59"/>
      <c r="AH31" s="59"/>
      <c r="AI31" s="59"/>
      <c r="AJ31" s="59"/>
      <c r="AK31" s="59"/>
      <c r="AL31" s="59"/>
    </row>
    <row r="32" spans="1:38" ht="60.95" customHeight="1" x14ac:dyDescent="0.2">
      <c r="A32" s="254">
        <v>11</v>
      </c>
      <c r="B32" s="255" t="s">
        <v>219</v>
      </c>
      <c r="C32" s="45">
        <v>29</v>
      </c>
      <c r="D32" s="60" t="s">
        <v>80</v>
      </c>
      <c r="E32" s="47" t="s">
        <v>104</v>
      </c>
      <c r="F32" s="70" t="s">
        <v>121</v>
      </c>
      <c r="G32" s="70" t="s">
        <v>128</v>
      </c>
      <c r="H32" s="49" t="s">
        <v>129</v>
      </c>
      <c r="I32" s="49" t="s">
        <v>9</v>
      </c>
      <c r="J32" s="51">
        <v>37.51</v>
      </c>
      <c r="K32" s="52">
        <v>0</v>
      </c>
      <c r="L32" s="53">
        <f t="shared" si="0"/>
        <v>0</v>
      </c>
      <c r="M32" s="53">
        <f t="shared" si="1"/>
        <v>0</v>
      </c>
      <c r="N32" s="54">
        <f t="shared" si="2"/>
        <v>0</v>
      </c>
      <c r="O32" s="55">
        <f t="shared" si="3"/>
        <v>0</v>
      </c>
      <c r="P32" s="56"/>
      <c r="Q32" s="56"/>
      <c r="R32" s="56"/>
      <c r="S32" s="57">
        <f t="shared" si="4"/>
        <v>0</v>
      </c>
      <c r="T32" s="58" t="str">
        <f t="shared" si="5"/>
        <v>OK</v>
      </c>
      <c r="U32" s="322"/>
      <c r="V32" s="59"/>
      <c r="W32" s="59"/>
      <c r="X32" s="59"/>
      <c r="Y32" s="59"/>
      <c r="Z32" s="59"/>
      <c r="AA32" s="59"/>
      <c r="AB32" s="59"/>
      <c r="AC32" s="59"/>
      <c r="AD32" s="59"/>
      <c r="AE32" s="59"/>
      <c r="AF32" s="59"/>
      <c r="AG32" s="59"/>
      <c r="AH32" s="59"/>
      <c r="AI32" s="59"/>
      <c r="AJ32" s="59"/>
      <c r="AK32" s="59"/>
      <c r="AL32" s="59"/>
    </row>
    <row r="33" spans="1:38" ht="60.95" customHeight="1" x14ac:dyDescent="0.2">
      <c r="A33" s="254"/>
      <c r="B33" s="255"/>
      <c r="C33" s="45">
        <v>30</v>
      </c>
      <c r="D33" s="60" t="s">
        <v>81</v>
      </c>
      <c r="E33" s="47" t="s">
        <v>104</v>
      </c>
      <c r="F33" s="70" t="s">
        <v>121</v>
      </c>
      <c r="G33" s="70" t="s">
        <v>128</v>
      </c>
      <c r="H33" s="49" t="s">
        <v>111</v>
      </c>
      <c r="I33" s="49" t="s">
        <v>9</v>
      </c>
      <c r="J33" s="51">
        <v>17.670000000000002</v>
      </c>
      <c r="K33" s="52">
        <v>0</v>
      </c>
      <c r="L33" s="53">
        <f t="shared" si="0"/>
        <v>0</v>
      </c>
      <c r="M33" s="53">
        <f t="shared" si="1"/>
        <v>0</v>
      </c>
      <c r="N33" s="54">
        <f t="shared" si="2"/>
        <v>0</v>
      </c>
      <c r="O33" s="55">
        <f t="shared" si="3"/>
        <v>0</v>
      </c>
      <c r="P33" s="56"/>
      <c r="Q33" s="56"/>
      <c r="R33" s="56"/>
      <c r="S33" s="57">
        <f t="shared" si="4"/>
        <v>0</v>
      </c>
      <c r="T33" s="58" t="str">
        <f t="shared" si="5"/>
        <v>OK</v>
      </c>
      <c r="U33" s="322"/>
      <c r="V33" s="59"/>
      <c r="W33" s="59"/>
      <c r="X33" s="59"/>
      <c r="Y33" s="59"/>
      <c r="Z33" s="59"/>
      <c r="AA33" s="59"/>
      <c r="AB33" s="59"/>
      <c r="AC33" s="59"/>
      <c r="AD33" s="59"/>
      <c r="AE33" s="59"/>
      <c r="AF33" s="59"/>
      <c r="AG33" s="59"/>
      <c r="AH33" s="59"/>
      <c r="AI33" s="59"/>
      <c r="AJ33" s="59"/>
      <c r="AK33" s="59"/>
      <c r="AL33" s="59"/>
    </row>
    <row r="34" spans="1:38" ht="60.95" customHeight="1" x14ac:dyDescent="0.2">
      <c r="A34" s="68">
        <v>12</v>
      </c>
      <c r="B34" s="69" t="s">
        <v>220</v>
      </c>
      <c r="C34" s="45">
        <v>31</v>
      </c>
      <c r="D34" s="60" t="s">
        <v>21</v>
      </c>
      <c r="E34" s="47" t="s">
        <v>105</v>
      </c>
      <c r="F34" s="70" t="s">
        <v>130</v>
      </c>
      <c r="G34" s="70" t="s">
        <v>131</v>
      </c>
      <c r="H34" s="49" t="s">
        <v>111</v>
      </c>
      <c r="I34" s="49" t="s">
        <v>9</v>
      </c>
      <c r="J34" s="51">
        <v>25.9</v>
      </c>
      <c r="K34" s="52">
        <v>1000</v>
      </c>
      <c r="L34" s="53">
        <f t="shared" si="0"/>
        <v>0</v>
      </c>
      <c r="M34" s="53">
        <f t="shared" si="1"/>
        <v>0</v>
      </c>
      <c r="N34" s="54">
        <f t="shared" si="2"/>
        <v>0</v>
      </c>
      <c r="O34" s="55">
        <f t="shared" si="3"/>
        <v>250</v>
      </c>
      <c r="P34" s="56"/>
      <c r="Q34" s="56"/>
      <c r="R34" s="56"/>
      <c r="S34" s="57">
        <f t="shared" si="4"/>
        <v>1000</v>
      </c>
      <c r="T34" s="58" t="str">
        <f t="shared" si="5"/>
        <v>OK</v>
      </c>
      <c r="U34" s="322"/>
      <c r="V34" s="59"/>
      <c r="W34" s="59"/>
      <c r="X34" s="59"/>
      <c r="Y34" s="59"/>
      <c r="Z34" s="59"/>
      <c r="AA34" s="59"/>
      <c r="AB34" s="59"/>
      <c r="AC34" s="59"/>
      <c r="AD34" s="59"/>
      <c r="AE34" s="59"/>
      <c r="AF34" s="59"/>
      <c r="AG34" s="59"/>
      <c r="AH34" s="59"/>
      <c r="AI34" s="59"/>
      <c r="AJ34" s="59"/>
      <c r="AK34" s="59"/>
      <c r="AL34" s="59"/>
    </row>
    <row r="35" spans="1:38" ht="60.95" customHeight="1" x14ac:dyDescent="0.2">
      <c r="A35" s="254">
        <v>13</v>
      </c>
      <c r="B35" s="255" t="s">
        <v>212</v>
      </c>
      <c r="C35" s="45">
        <v>32</v>
      </c>
      <c r="D35" s="60" t="s">
        <v>82</v>
      </c>
      <c r="E35" s="47" t="s">
        <v>106</v>
      </c>
      <c r="F35" s="70" t="s">
        <v>27</v>
      </c>
      <c r="G35" s="70" t="s">
        <v>132</v>
      </c>
      <c r="H35" s="49" t="s">
        <v>8</v>
      </c>
      <c r="I35" s="49" t="s">
        <v>9</v>
      </c>
      <c r="J35" s="51">
        <v>127.5</v>
      </c>
      <c r="K35" s="52">
        <v>0</v>
      </c>
      <c r="L35" s="53">
        <f t="shared" si="0"/>
        <v>0</v>
      </c>
      <c r="M35" s="53">
        <f t="shared" si="1"/>
        <v>0</v>
      </c>
      <c r="N35" s="54">
        <f t="shared" si="2"/>
        <v>0</v>
      </c>
      <c r="O35" s="55">
        <f t="shared" si="3"/>
        <v>0</v>
      </c>
      <c r="P35" s="56"/>
      <c r="Q35" s="56"/>
      <c r="R35" s="56"/>
      <c r="S35" s="57">
        <f t="shared" si="4"/>
        <v>0</v>
      </c>
      <c r="T35" s="58" t="str">
        <f t="shared" si="5"/>
        <v>OK</v>
      </c>
      <c r="U35" s="322"/>
      <c r="V35" s="59"/>
      <c r="W35" s="59"/>
      <c r="X35" s="59"/>
      <c r="Y35" s="59"/>
      <c r="Z35" s="59"/>
      <c r="AA35" s="59"/>
      <c r="AB35" s="59"/>
      <c r="AC35" s="59"/>
      <c r="AD35" s="59"/>
      <c r="AE35" s="59"/>
      <c r="AF35" s="59"/>
      <c r="AG35" s="59"/>
      <c r="AH35" s="59"/>
      <c r="AI35" s="59"/>
      <c r="AJ35" s="59"/>
      <c r="AK35" s="59"/>
      <c r="AL35" s="59"/>
    </row>
    <row r="36" spans="1:38" ht="60.95" customHeight="1" x14ac:dyDescent="0.2">
      <c r="A36" s="254"/>
      <c r="B36" s="255"/>
      <c r="C36" s="45">
        <v>33</v>
      </c>
      <c r="D36" s="60" t="s">
        <v>83</v>
      </c>
      <c r="E36" s="47" t="s">
        <v>106</v>
      </c>
      <c r="F36" s="70" t="s">
        <v>27</v>
      </c>
      <c r="G36" s="73" t="s">
        <v>132</v>
      </c>
      <c r="H36" s="49" t="s">
        <v>8</v>
      </c>
      <c r="I36" s="49" t="s">
        <v>9</v>
      </c>
      <c r="J36" s="51">
        <v>131</v>
      </c>
      <c r="K36" s="52">
        <v>0</v>
      </c>
      <c r="L36" s="53">
        <f t="shared" si="0"/>
        <v>0</v>
      </c>
      <c r="M36" s="53">
        <f t="shared" si="1"/>
        <v>0</v>
      </c>
      <c r="N36" s="54">
        <f t="shared" si="2"/>
        <v>0</v>
      </c>
      <c r="O36" s="55">
        <f t="shared" si="3"/>
        <v>0</v>
      </c>
      <c r="P36" s="56"/>
      <c r="Q36" s="56"/>
      <c r="R36" s="56"/>
      <c r="S36" s="57">
        <f t="shared" si="4"/>
        <v>0</v>
      </c>
      <c r="T36" s="58" t="str">
        <f t="shared" si="5"/>
        <v>OK</v>
      </c>
      <c r="U36" s="322"/>
      <c r="V36" s="59"/>
      <c r="W36" s="59"/>
      <c r="X36" s="59"/>
      <c r="Y36" s="59"/>
      <c r="Z36" s="59"/>
      <c r="AA36" s="59"/>
      <c r="AB36" s="59"/>
      <c r="AC36" s="59"/>
      <c r="AD36" s="59"/>
      <c r="AE36" s="59"/>
      <c r="AF36" s="59"/>
      <c r="AG36" s="59"/>
      <c r="AH36" s="59"/>
      <c r="AI36" s="59"/>
      <c r="AJ36" s="59"/>
      <c r="AK36" s="59"/>
      <c r="AL36" s="59"/>
    </row>
    <row r="37" spans="1:38" ht="60.95" customHeight="1" x14ac:dyDescent="0.2">
      <c r="A37" s="254"/>
      <c r="B37" s="255"/>
      <c r="C37" s="45">
        <v>34</v>
      </c>
      <c r="D37" s="60" t="s">
        <v>84</v>
      </c>
      <c r="E37" s="47" t="s">
        <v>107</v>
      </c>
      <c r="F37" s="70" t="s">
        <v>27</v>
      </c>
      <c r="G37" s="70" t="s">
        <v>133</v>
      </c>
      <c r="H37" s="49" t="s">
        <v>13</v>
      </c>
      <c r="I37" s="49" t="s">
        <v>9</v>
      </c>
      <c r="J37" s="51">
        <v>3800</v>
      </c>
      <c r="K37" s="52">
        <v>0</v>
      </c>
      <c r="L37" s="53">
        <f t="shared" si="0"/>
        <v>0</v>
      </c>
      <c r="M37" s="53">
        <f t="shared" si="1"/>
        <v>0</v>
      </c>
      <c r="N37" s="54">
        <f t="shared" si="2"/>
        <v>0</v>
      </c>
      <c r="O37" s="55">
        <f t="shared" si="3"/>
        <v>0</v>
      </c>
      <c r="P37" s="56"/>
      <c r="Q37" s="56"/>
      <c r="R37" s="56"/>
      <c r="S37" s="57">
        <f t="shared" si="4"/>
        <v>0</v>
      </c>
      <c r="T37" s="58" t="str">
        <f t="shared" si="5"/>
        <v>OK</v>
      </c>
      <c r="U37" s="322"/>
      <c r="V37" s="59"/>
      <c r="W37" s="59"/>
      <c r="X37" s="59"/>
      <c r="Y37" s="59"/>
      <c r="Z37" s="59"/>
      <c r="AA37" s="59"/>
      <c r="AB37" s="59"/>
      <c r="AC37" s="59"/>
      <c r="AD37" s="59"/>
      <c r="AE37" s="59"/>
      <c r="AF37" s="59"/>
      <c r="AG37" s="59"/>
      <c r="AH37" s="59"/>
      <c r="AI37" s="59"/>
      <c r="AJ37" s="59"/>
      <c r="AK37" s="59"/>
      <c r="AL37" s="59"/>
    </row>
    <row r="38" spans="1:38" ht="60.95" customHeight="1" x14ac:dyDescent="0.2">
      <c r="A38" s="254"/>
      <c r="B38" s="255"/>
      <c r="C38" s="45">
        <v>35</v>
      </c>
      <c r="D38" s="74" t="s">
        <v>85</v>
      </c>
      <c r="E38" s="47" t="s">
        <v>107</v>
      </c>
      <c r="F38" s="70" t="s">
        <v>27</v>
      </c>
      <c r="G38" s="70" t="s">
        <v>133</v>
      </c>
      <c r="H38" s="49" t="s">
        <v>111</v>
      </c>
      <c r="I38" s="49" t="s">
        <v>9</v>
      </c>
      <c r="J38" s="51">
        <v>650</v>
      </c>
      <c r="K38" s="52">
        <v>0</v>
      </c>
      <c r="L38" s="53">
        <f t="shared" si="0"/>
        <v>0</v>
      </c>
      <c r="M38" s="53">
        <f t="shared" si="1"/>
        <v>0</v>
      </c>
      <c r="N38" s="54">
        <f t="shared" si="2"/>
        <v>0</v>
      </c>
      <c r="O38" s="55">
        <f t="shared" si="3"/>
        <v>0</v>
      </c>
      <c r="P38" s="56"/>
      <c r="Q38" s="56"/>
      <c r="R38" s="56"/>
      <c r="S38" s="57">
        <f t="shared" si="4"/>
        <v>0</v>
      </c>
      <c r="T38" s="58" t="str">
        <f t="shared" si="5"/>
        <v>OK</v>
      </c>
      <c r="U38" s="322"/>
      <c r="V38" s="59"/>
      <c r="W38" s="59"/>
      <c r="X38" s="59"/>
      <c r="Y38" s="59"/>
      <c r="Z38" s="59"/>
      <c r="AA38" s="59"/>
      <c r="AB38" s="59"/>
      <c r="AC38" s="59"/>
      <c r="AD38" s="59"/>
      <c r="AE38" s="59"/>
      <c r="AF38" s="59"/>
      <c r="AG38" s="59"/>
      <c r="AH38" s="59"/>
      <c r="AI38" s="59"/>
      <c r="AJ38" s="59"/>
      <c r="AK38" s="59"/>
      <c r="AL38" s="59"/>
    </row>
    <row r="39" spans="1:38" ht="60.95" customHeight="1" x14ac:dyDescent="0.2">
      <c r="A39" s="254">
        <v>14</v>
      </c>
      <c r="B39" s="255" t="s">
        <v>213</v>
      </c>
      <c r="C39" s="45">
        <v>36</v>
      </c>
      <c r="D39" s="60" t="s">
        <v>86</v>
      </c>
      <c r="E39" s="47" t="s">
        <v>101</v>
      </c>
      <c r="F39" s="70" t="s">
        <v>130</v>
      </c>
      <c r="G39" s="73" t="s">
        <v>134</v>
      </c>
      <c r="H39" s="49" t="s">
        <v>135</v>
      </c>
      <c r="I39" s="49" t="s">
        <v>9</v>
      </c>
      <c r="J39" s="51">
        <v>131.41999999999999</v>
      </c>
      <c r="K39" s="52">
        <v>0</v>
      </c>
      <c r="L39" s="53">
        <f t="shared" si="0"/>
        <v>0</v>
      </c>
      <c r="M39" s="53">
        <f t="shared" si="1"/>
        <v>0</v>
      </c>
      <c r="N39" s="54">
        <f t="shared" si="2"/>
        <v>0</v>
      </c>
      <c r="O39" s="55">
        <f t="shared" si="3"/>
        <v>0</v>
      </c>
      <c r="P39" s="56"/>
      <c r="Q39" s="56"/>
      <c r="R39" s="56"/>
      <c r="S39" s="57">
        <f t="shared" si="4"/>
        <v>0</v>
      </c>
      <c r="T39" s="58" t="str">
        <f t="shared" si="5"/>
        <v>OK</v>
      </c>
      <c r="U39" s="322"/>
      <c r="V39" s="59"/>
      <c r="W39" s="59"/>
      <c r="X39" s="59"/>
      <c r="Y39" s="59"/>
      <c r="Z39" s="59"/>
      <c r="AA39" s="59"/>
      <c r="AB39" s="59"/>
      <c r="AC39" s="59"/>
      <c r="AD39" s="59"/>
      <c r="AE39" s="59"/>
      <c r="AF39" s="59"/>
      <c r="AG39" s="59"/>
      <c r="AH39" s="59"/>
      <c r="AI39" s="59"/>
      <c r="AJ39" s="59"/>
      <c r="AK39" s="59"/>
      <c r="AL39" s="59"/>
    </row>
    <row r="40" spans="1:38" ht="60.95" customHeight="1" x14ac:dyDescent="0.2">
      <c r="A40" s="254"/>
      <c r="B40" s="255"/>
      <c r="C40" s="45">
        <v>37</v>
      </c>
      <c r="D40" s="60" t="s">
        <v>87</v>
      </c>
      <c r="E40" s="47" t="s">
        <v>101</v>
      </c>
      <c r="F40" s="70" t="s">
        <v>136</v>
      </c>
      <c r="G40" s="50" t="s">
        <v>137</v>
      </c>
      <c r="H40" s="49" t="s">
        <v>8</v>
      </c>
      <c r="I40" s="49" t="s">
        <v>39</v>
      </c>
      <c r="J40" s="51">
        <v>7.68</v>
      </c>
      <c r="K40" s="52">
        <v>0</v>
      </c>
      <c r="L40" s="53">
        <f t="shared" si="0"/>
        <v>0</v>
      </c>
      <c r="M40" s="53">
        <f t="shared" si="1"/>
        <v>0</v>
      </c>
      <c r="N40" s="54">
        <f t="shared" si="2"/>
        <v>0</v>
      </c>
      <c r="O40" s="55">
        <f t="shared" si="3"/>
        <v>0</v>
      </c>
      <c r="P40" s="56"/>
      <c r="Q40" s="56"/>
      <c r="R40" s="56"/>
      <c r="S40" s="57">
        <f t="shared" si="4"/>
        <v>0</v>
      </c>
      <c r="T40" s="58" t="str">
        <f t="shared" si="5"/>
        <v>OK</v>
      </c>
      <c r="U40" s="322"/>
      <c r="V40" s="59"/>
      <c r="W40" s="59"/>
      <c r="X40" s="59"/>
      <c r="Y40" s="59"/>
      <c r="Z40" s="59"/>
      <c r="AA40" s="59"/>
      <c r="AB40" s="59"/>
      <c r="AC40" s="59"/>
      <c r="AD40" s="59"/>
      <c r="AE40" s="59"/>
      <c r="AF40" s="59"/>
      <c r="AG40" s="59"/>
      <c r="AH40" s="59"/>
      <c r="AI40" s="59"/>
      <c r="AJ40" s="59"/>
      <c r="AK40" s="59"/>
      <c r="AL40" s="59"/>
    </row>
    <row r="41" spans="1:38" ht="60.95" customHeight="1" x14ac:dyDescent="0.2">
      <c r="A41" s="254">
        <v>15</v>
      </c>
      <c r="B41" s="255" t="s">
        <v>211</v>
      </c>
      <c r="C41" s="45">
        <v>38</v>
      </c>
      <c r="D41" s="60" t="s">
        <v>88</v>
      </c>
      <c r="E41" s="47" t="s">
        <v>99</v>
      </c>
      <c r="F41" s="70" t="s">
        <v>26</v>
      </c>
      <c r="G41" s="72" t="s">
        <v>138</v>
      </c>
      <c r="H41" s="49" t="s">
        <v>8</v>
      </c>
      <c r="I41" s="49" t="s">
        <v>9</v>
      </c>
      <c r="J41" s="51">
        <v>220</v>
      </c>
      <c r="K41" s="52">
        <v>0</v>
      </c>
      <c r="L41" s="53">
        <f t="shared" si="0"/>
        <v>0</v>
      </c>
      <c r="M41" s="53">
        <f t="shared" si="1"/>
        <v>0</v>
      </c>
      <c r="N41" s="54">
        <f t="shared" si="2"/>
        <v>0</v>
      </c>
      <c r="O41" s="55">
        <f t="shared" si="3"/>
        <v>0</v>
      </c>
      <c r="P41" s="56"/>
      <c r="Q41" s="56"/>
      <c r="R41" s="56"/>
      <c r="S41" s="57">
        <f t="shared" si="4"/>
        <v>0</v>
      </c>
      <c r="T41" s="58" t="str">
        <f t="shared" si="5"/>
        <v>OK</v>
      </c>
      <c r="U41" s="322"/>
      <c r="V41" s="59"/>
      <c r="W41" s="59"/>
      <c r="X41" s="59"/>
      <c r="Y41" s="59"/>
      <c r="Z41" s="59"/>
      <c r="AA41" s="59"/>
      <c r="AB41" s="59"/>
      <c r="AC41" s="59"/>
      <c r="AD41" s="59"/>
      <c r="AE41" s="59"/>
      <c r="AF41" s="59"/>
      <c r="AG41" s="59"/>
      <c r="AH41" s="59"/>
      <c r="AI41" s="59"/>
      <c r="AJ41" s="59"/>
      <c r="AK41" s="59"/>
      <c r="AL41" s="59"/>
    </row>
    <row r="42" spans="1:38" ht="60.95" customHeight="1" x14ac:dyDescent="0.2">
      <c r="A42" s="254"/>
      <c r="B42" s="255"/>
      <c r="C42" s="45">
        <v>39</v>
      </c>
      <c r="D42" s="60" t="s">
        <v>89</v>
      </c>
      <c r="E42" s="47" t="s">
        <v>99</v>
      </c>
      <c r="F42" s="70" t="s">
        <v>130</v>
      </c>
      <c r="G42" s="61" t="s">
        <v>139</v>
      </c>
      <c r="H42" s="49" t="s">
        <v>8</v>
      </c>
      <c r="I42" s="49" t="s">
        <v>9</v>
      </c>
      <c r="J42" s="51">
        <v>530</v>
      </c>
      <c r="K42" s="52">
        <v>0</v>
      </c>
      <c r="L42" s="53">
        <f t="shared" si="0"/>
        <v>0</v>
      </c>
      <c r="M42" s="53">
        <f t="shared" si="1"/>
        <v>0</v>
      </c>
      <c r="N42" s="54">
        <f t="shared" si="2"/>
        <v>0</v>
      </c>
      <c r="O42" s="55">
        <f t="shared" si="3"/>
        <v>0</v>
      </c>
      <c r="P42" s="56"/>
      <c r="Q42" s="56"/>
      <c r="R42" s="56"/>
      <c r="S42" s="57">
        <f t="shared" si="4"/>
        <v>0</v>
      </c>
      <c r="T42" s="58" t="str">
        <f t="shared" si="5"/>
        <v>OK</v>
      </c>
      <c r="U42" s="322"/>
      <c r="V42" s="59"/>
      <c r="W42" s="59"/>
      <c r="X42" s="59"/>
      <c r="Y42" s="59"/>
      <c r="Z42" s="59"/>
      <c r="AA42" s="59"/>
      <c r="AB42" s="59"/>
      <c r="AC42" s="59"/>
      <c r="AD42" s="59"/>
      <c r="AE42" s="59"/>
      <c r="AF42" s="59"/>
      <c r="AG42" s="59"/>
      <c r="AH42" s="59"/>
      <c r="AI42" s="59"/>
      <c r="AJ42" s="59"/>
      <c r="AK42" s="59"/>
      <c r="AL42" s="59"/>
    </row>
    <row r="43" spans="1:38" ht="60.95" customHeight="1" x14ac:dyDescent="0.2">
      <c r="A43" s="254"/>
      <c r="B43" s="255"/>
      <c r="C43" s="45">
        <v>40</v>
      </c>
      <c r="D43" s="60" t="s">
        <v>90</v>
      </c>
      <c r="E43" s="47" t="s">
        <v>99</v>
      </c>
      <c r="F43" s="70" t="s">
        <v>130</v>
      </c>
      <c r="G43" s="50" t="s">
        <v>140</v>
      </c>
      <c r="H43" s="49" t="s">
        <v>111</v>
      </c>
      <c r="I43" s="49" t="s">
        <v>9</v>
      </c>
      <c r="J43" s="51">
        <v>530</v>
      </c>
      <c r="K43" s="52">
        <v>0</v>
      </c>
      <c r="L43" s="53">
        <f t="shared" si="0"/>
        <v>0</v>
      </c>
      <c r="M43" s="53">
        <f t="shared" si="1"/>
        <v>0</v>
      </c>
      <c r="N43" s="54">
        <f t="shared" si="2"/>
        <v>0</v>
      </c>
      <c r="O43" s="55">
        <f t="shared" si="3"/>
        <v>0</v>
      </c>
      <c r="P43" s="56"/>
      <c r="Q43" s="56"/>
      <c r="R43" s="56"/>
      <c r="S43" s="57">
        <f t="shared" si="4"/>
        <v>0</v>
      </c>
      <c r="T43" s="58" t="str">
        <f t="shared" si="5"/>
        <v>OK</v>
      </c>
      <c r="U43" s="322"/>
      <c r="V43" s="59"/>
      <c r="W43" s="59"/>
      <c r="X43" s="59"/>
      <c r="Y43" s="59"/>
      <c r="Z43" s="59"/>
      <c r="AA43" s="59"/>
      <c r="AB43" s="59"/>
      <c r="AC43" s="59"/>
      <c r="AD43" s="59"/>
      <c r="AE43" s="59"/>
      <c r="AF43" s="59"/>
      <c r="AG43" s="59"/>
      <c r="AH43" s="59"/>
      <c r="AI43" s="59"/>
      <c r="AJ43" s="59"/>
      <c r="AK43" s="59"/>
      <c r="AL43" s="59"/>
    </row>
    <row r="44" spans="1:38" ht="60.95" customHeight="1" x14ac:dyDescent="0.2">
      <c r="A44" s="254"/>
      <c r="B44" s="255"/>
      <c r="C44" s="45">
        <v>41</v>
      </c>
      <c r="D44" s="75" t="s">
        <v>91</v>
      </c>
      <c r="E44" s="47" t="s">
        <v>99</v>
      </c>
      <c r="F44" s="70" t="s">
        <v>29</v>
      </c>
      <c r="G44" s="61" t="s">
        <v>141</v>
      </c>
      <c r="H44" s="49" t="s">
        <v>111</v>
      </c>
      <c r="I44" s="49" t="s">
        <v>9</v>
      </c>
      <c r="J44" s="51">
        <v>700</v>
      </c>
      <c r="K44" s="52">
        <v>0</v>
      </c>
      <c r="L44" s="53">
        <f t="shared" si="0"/>
        <v>0</v>
      </c>
      <c r="M44" s="53">
        <f t="shared" si="1"/>
        <v>0</v>
      </c>
      <c r="N44" s="54">
        <f t="shared" si="2"/>
        <v>0</v>
      </c>
      <c r="O44" s="55">
        <f t="shared" si="3"/>
        <v>0</v>
      </c>
      <c r="P44" s="56"/>
      <c r="Q44" s="56"/>
      <c r="R44" s="56"/>
      <c r="S44" s="57">
        <f t="shared" si="4"/>
        <v>0</v>
      </c>
      <c r="T44" s="58" t="str">
        <f t="shared" si="5"/>
        <v>OK</v>
      </c>
      <c r="U44" s="322"/>
      <c r="V44" s="59"/>
      <c r="W44" s="59"/>
      <c r="X44" s="59"/>
      <c r="Y44" s="59"/>
      <c r="Z44" s="59"/>
      <c r="AA44" s="59"/>
      <c r="AB44" s="59"/>
      <c r="AC44" s="59"/>
      <c r="AD44" s="59"/>
      <c r="AE44" s="59"/>
      <c r="AF44" s="59"/>
      <c r="AG44" s="59"/>
      <c r="AH44" s="59"/>
      <c r="AI44" s="59"/>
      <c r="AJ44" s="59"/>
      <c r="AK44" s="59"/>
      <c r="AL44" s="59"/>
    </row>
    <row r="45" spans="1:38" ht="60.95" customHeight="1" x14ac:dyDescent="0.2">
      <c r="A45" s="254"/>
      <c r="B45" s="255"/>
      <c r="C45" s="45">
        <v>42</v>
      </c>
      <c r="D45" s="60" t="s">
        <v>92</v>
      </c>
      <c r="E45" s="47" t="s">
        <v>99</v>
      </c>
      <c r="F45" s="70" t="s">
        <v>29</v>
      </c>
      <c r="G45" s="61" t="s">
        <v>141</v>
      </c>
      <c r="H45" s="49" t="s">
        <v>111</v>
      </c>
      <c r="I45" s="49" t="s">
        <v>9</v>
      </c>
      <c r="J45" s="51">
        <v>200</v>
      </c>
      <c r="K45" s="52">
        <v>0</v>
      </c>
      <c r="L45" s="53">
        <f t="shared" si="0"/>
        <v>0</v>
      </c>
      <c r="M45" s="53">
        <f t="shared" si="1"/>
        <v>0</v>
      </c>
      <c r="N45" s="54">
        <f t="shared" si="2"/>
        <v>0</v>
      </c>
      <c r="O45" s="55">
        <f t="shared" si="3"/>
        <v>0</v>
      </c>
      <c r="P45" s="56"/>
      <c r="Q45" s="56"/>
      <c r="R45" s="56"/>
      <c r="S45" s="57">
        <f t="shared" si="4"/>
        <v>0</v>
      </c>
      <c r="T45" s="58" t="str">
        <f t="shared" si="5"/>
        <v>OK</v>
      </c>
      <c r="U45" s="322"/>
      <c r="V45" s="59"/>
      <c r="W45" s="59"/>
      <c r="X45" s="59"/>
      <c r="Y45" s="59"/>
      <c r="Z45" s="59"/>
      <c r="AA45" s="59"/>
      <c r="AB45" s="59"/>
      <c r="AC45" s="59"/>
      <c r="AD45" s="59"/>
      <c r="AE45" s="59"/>
      <c r="AF45" s="59"/>
      <c r="AG45" s="59"/>
      <c r="AH45" s="59"/>
      <c r="AI45" s="59"/>
      <c r="AJ45" s="59"/>
      <c r="AK45" s="59"/>
      <c r="AL45" s="59"/>
    </row>
    <row r="46" spans="1:38" ht="60.95" customHeight="1" x14ac:dyDescent="0.2">
      <c r="A46" s="254">
        <v>16</v>
      </c>
      <c r="B46" s="255" t="s">
        <v>213</v>
      </c>
      <c r="C46" s="45">
        <v>43</v>
      </c>
      <c r="D46" s="60" t="s">
        <v>175</v>
      </c>
      <c r="E46" s="47" t="s">
        <v>101</v>
      </c>
      <c r="F46" s="70" t="s">
        <v>27</v>
      </c>
      <c r="G46" s="76" t="s">
        <v>142</v>
      </c>
      <c r="H46" s="49" t="s">
        <v>8</v>
      </c>
      <c r="I46" s="49" t="s">
        <v>9</v>
      </c>
      <c r="J46" s="51">
        <v>121.83</v>
      </c>
      <c r="K46" s="52">
        <v>500</v>
      </c>
      <c r="L46" s="53">
        <f t="shared" si="0"/>
        <v>0</v>
      </c>
      <c r="M46" s="53">
        <f t="shared" si="1"/>
        <v>0</v>
      </c>
      <c r="N46" s="54">
        <f t="shared" si="2"/>
        <v>0</v>
      </c>
      <c r="O46" s="55">
        <f t="shared" si="3"/>
        <v>125</v>
      </c>
      <c r="P46" s="56"/>
      <c r="Q46" s="56"/>
      <c r="R46" s="56"/>
      <c r="S46" s="57">
        <f t="shared" si="4"/>
        <v>500</v>
      </c>
      <c r="T46" s="58" t="str">
        <f t="shared" si="5"/>
        <v>OK</v>
      </c>
      <c r="U46" s="322"/>
      <c r="V46" s="59"/>
      <c r="W46" s="59"/>
      <c r="X46" s="59"/>
      <c r="Y46" s="59"/>
      <c r="Z46" s="59"/>
      <c r="AA46" s="59"/>
      <c r="AB46" s="59"/>
      <c r="AC46" s="59"/>
      <c r="AD46" s="59"/>
      <c r="AE46" s="59"/>
      <c r="AF46" s="59"/>
      <c r="AG46" s="59"/>
      <c r="AH46" s="59"/>
      <c r="AI46" s="59"/>
      <c r="AJ46" s="59"/>
      <c r="AK46" s="59"/>
      <c r="AL46" s="59"/>
    </row>
    <row r="47" spans="1:38" ht="60.95" customHeight="1" x14ac:dyDescent="0.2">
      <c r="A47" s="254"/>
      <c r="B47" s="255"/>
      <c r="C47" s="45">
        <v>44</v>
      </c>
      <c r="D47" s="77" t="s">
        <v>93</v>
      </c>
      <c r="E47" s="47" t="s">
        <v>101</v>
      </c>
      <c r="F47" s="70" t="s">
        <v>29</v>
      </c>
      <c r="G47" s="76" t="s">
        <v>143</v>
      </c>
      <c r="H47" s="49" t="s">
        <v>111</v>
      </c>
      <c r="I47" s="49" t="s">
        <v>9</v>
      </c>
      <c r="J47" s="51">
        <v>590</v>
      </c>
      <c r="K47" s="52">
        <v>10</v>
      </c>
      <c r="L47" s="53">
        <f t="shared" si="0"/>
        <v>0</v>
      </c>
      <c r="M47" s="53">
        <f t="shared" si="1"/>
        <v>0</v>
      </c>
      <c r="N47" s="54">
        <f t="shared" si="2"/>
        <v>0</v>
      </c>
      <c r="O47" s="55">
        <f t="shared" si="3"/>
        <v>2</v>
      </c>
      <c r="P47" s="56"/>
      <c r="Q47" s="56"/>
      <c r="R47" s="56"/>
      <c r="S47" s="57">
        <f t="shared" si="4"/>
        <v>10</v>
      </c>
      <c r="T47" s="58" t="str">
        <f t="shared" si="5"/>
        <v>OK</v>
      </c>
      <c r="U47" s="322"/>
      <c r="V47" s="59"/>
      <c r="W47" s="59"/>
      <c r="X47" s="59"/>
      <c r="Y47" s="59"/>
      <c r="Z47" s="59"/>
      <c r="AA47" s="59"/>
      <c r="AB47" s="59"/>
      <c r="AC47" s="59"/>
      <c r="AD47" s="59"/>
      <c r="AE47" s="59"/>
      <c r="AF47" s="59"/>
      <c r="AG47" s="59"/>
      <c r="AH47" s="59"/>
      <c r="AI47" s="59"/>
      <c r="AJ47" s="59"/>
      <c r="AK47" s="59"/>
      <c r="AL47" s="59"/>
    </row>
    <row r="48" spans="1:38" ht="60.95" customHeight="1" x14ac:dyDescent="0.2">
      <c r="A48" s="68">
        <v>17</v>
      </c>
      <c r="B48" s="69" t="s">
        <v>221</v>
      </c>
      <c r="C48" s="45">
        <v>45</v>
      </c>
      <c r="D48" s="74" t="s">
        <v>94</v>
      </c>
      <c r="E48" s="47" t="s">
        <v>101</v>
      </c>
      <c r="F48" s="70" t="s">
        <v>144</v>
      </c>
      <c r="G48" s="76" t="s">
        <v>145</v>
      </c>
      <c r="H48" s="49" t="s">
        <v>8</v>
      </c>
      <c r="I48" s="78" t="s">
        <v>155</v>
      </c>
      <c r="J48" s="51">
        <v>321</v>
      </c>
      <c r="K48" s="52">
        <v>30</v>
      </c>
      <c r="L48" s="53">
        <f t="shared" si="0"/>
        <v>30</v>
      </c>
      <c r="M48" s="53">
        <f t="shared" si="1"/>
        <v>30</v>
      </c>
      <c r="N48" s="54">
        <f t="shared" si="2"/>
        <v>0</v>
      </c>
      <c r="O48" s="55">
        <f t="shared" si="3"/>
        <v>7</v>
      </c>
      <c r="P48" s="56"/>
      <c r="Q48" s="56"/>
      <c r="R48" s="56"/>
      <c r="S48" s="57">
        <f t="shared" si="4"/>
        <v>0</v>
      </c>
      <c r="T48" s="58" t="str">
        <f t="shared" si="5"/>
        <v>OK</v>
      </c>
      <c r="U48" s="59">
        <v>30</v>
      </c>
      <c r="V48" s="59"/>
      <c r="W48" s="59"/>
      <c r="X48" s="59"/>
      <c r="Y48" s="59"/>
      <c r="Z48" s="59"/>
      <c r="AA48" s="59"/>
      <c r="AB48" s="59"/>
      <c r="AC48" s="59"/>
      <c r="AD48" s="59"/>
      <c r="AE48" s="59"/>
      <c r="AF48" s="59"/>
      <c r="AG48" s="59"/>
      <c r="AH48" s="59"/>
      <c r="AI48" s="59"/>
      <c r="AJ48" s="59"/>
      <c r="AK48" s="59"/>
      <c r="AL48" s="59"/>
    </row>
    <row r="49" spans="1:38" ht="60.95" customHeight="1" x14ac:dyDescent="0.2">
      <c r="A49" s="68">
        <v>18</v>
      </c>
      <c r="B49" s="69" t="s">
        <v>211</v>
      </c>
      <c r="C49" s="45">
        <v>46</v>
      </c>
      <c r="D49" s="60" t="s">
        <v>95</v>
      </c>
      <c r="E49" s="47" t="s">
        <v>101</v>
      </c>
      <c r="F49" s="70" t="s">
        <v>136</v>
      </c>
      <c r="G49" s="61" t="s">
        <v>146</v>
      </c>
      <c r="H49" s="70" t="s">
        <v>147</v>
      </c>
      <c r="I49" s="49" t="s">
        <v>39</v>
      </c>
      <c r="J49" s="51">
        <v>52.5</v>
      </c>
      <c r="K49" s="52">
        <v>0</v>
      </c>
      <c r="L49" s="53">
        <f t="shared" si="0"/>
        <v>0</v>
      </c>
      <c r="M49" s="53">
        <f t="shared" si="1"/>
        <v>0</v>
      </c>
      <c r="N49" s="54">
        <f t="shared" si="2"/>
        <v>0</v>
      </c>
      <c r="O49" s="55">
        <f t="shared" si="3"/>
        <v>0</v>
      </c>
      <c r="P49" s="56"/>
      <c r="Q49" s="56"/>
      <c r="R49" s="56"/>
      <c r="S49" s="57">
        <f t="shared" si="4"/>
        <v>0</v>
      </c>
      <c r="T49" s="58" t="str">
        <f t="shared" si="5"/>
        <v>OK</v>
      </c>
      <c r="U49" s="322"/>
      <c r="V49" s="59"/>
      <c r="W49" s="59"/>
      <c r="X49" s="59"/>
      <c r="Y49" s="59"/>
      <c r="Z49" s="59"/>
      <c r="AA49" s="59"/>
      <c r="AB49" s="59"/>
      <c r="AC49" s="59"/>
      <c r="AD49" s="59"/>
      <c r="AE49" s="59"/>
      <c r="AF49" s="59"/>
      <c r="AG49" s="59"/>
      <c r="AH49" s="59"/>
      <c r="AI49" s="59"/>
      <c r="AJ49" s="59"/>
      <c r="AK49" s="59"/>
      <c r="AL49" s="59"/>
    </row>
    <row r="50" spans="1:38" ht="60.95" customHeight="1" x14ac:dyDescent="0.2">
      <c r="A50" s="68">
        <v>19</v>
      </c>
      <c r="B50" s="69" t="s">
        <v>213</v>
      </c>
      <c r="C50" s="45">
        <v>47</v>
      </c>
      <c r="D50" s="60" t="s">
        <v>96</v>
      </c>
      <c r="E50" s="47" t="s">
        <v>101</v>
      </c>
      <c r="F50" s="70" t="s">
        <v>148</v>
      </c>
      <c r="G50" s="49" t="s">
        <v>149</v>
      </c>
      <c r="H50" s="49" t="s">
        <v>8</v>
      </c>
      <c r="I50" s="49" t="s">
        <v>9</v>
      </c>
      <c r="J50" s="51">
        <v>153.33000000000001</v>
      </c>
      <c r="K50" s="52">
        <v>300</v>
      </c>
      <c r="L50" s="53">
        <f t="shared" si="0"/>
        <v>0</v>
      </c>
      <c r="M50" s="53">
        <f t="shared" si="1"/>
        <v>0</v>
      </c>
      <c r="N50" s="54">
        <f t="shared" si="2"/>
        <v>0</v>
      </c>
      <c r="O50" s="55">
        <f t="shared" si="3"/>
        <v>75</v>
      </c>
      <c r="P50" s="56"/>
      <c r="Q50" s="56"/>
      <c r="R50" s="56"/>
      <c r="S50" s="57">
        <f t="shared" si="4"/>
        <v>300</v>
      </c>
      <c r="T50" s="58" t="str">
        <f t="shared" si="5"/>
        <v>OK</v>
      </c>
      <c r="U50" s="322"/>
      <c r="V50" s="59"/>
      <c r="W50" s="59"/>
      <c r="X50" s="59"/>
      <c r="Y50" s="59"/>
      <c r="Z50" s="59"/>
      <c r="AA50" s="59"/>
      <c r="AB50" s="59"/>
      <c r="AC50" s="59"/>
      <c r="AD50" s="59"/>
      <c r="AE50" s="59"/>
      <c r="AF50" s="59"/>
      <c r="AG50" s="59"/>
      <c r="AH50" s="59"/>
      <c r="AI50" s="59"/>
      <c r="AJ50" s="59"/>
      <c r="AK50" s="59"/>
      <c r="AL50" s="59"/>
    </row>
    <row r="51" spans="1:38" ht="60.95" customHeight="1" x14ac:dyDescent="0.2">
      <c r="A51" s="254">
        <v>20</v>
      </c>
      <c r="B51" s="255" t="s">
        <v>217</v>
      </c>
      <c r="C51" s="45">
        <v>48</v>
      </c>
      <c r="D51" s="60" t="s">
        <v>97</v>
      </c>
      <c r="E51" s="47" t="s">
        <v>101</v>
      </c>
      <c r="F51" s="70" t="s">
        <v>27</v>
      </c>
      <c r="G51" s="76" t="s">
        <v>150</v>
      </c>
      <c r="H51" s="49" t="s">
        <v>8</v>
      </c>
      <c r="I51" s="79" t="s">
        <v>9</v>
      </c>
      <c r="J51" s="80">
        <v>953.86</v>
      </c>
      <c r="K51" s="52">
        <v>0</v>
      </c>
      <c r="L51" s="53">
        <f t="shared" si="0"/>
        <v>0</v>
      </c>
      <c r="M51" s="53">
        <f t="shared" si="1"/>
        <v>0</v>
      </c>
      <c r="N51" s="54">
        <f t="shared" si="2"/>
        <v>0</v>
      </c>
      <c r="O51" s="55">
        <f t="shared" si="3"/>
        <v>0</v>
      </c>
      <c r="P51" s="56"/>
      <c r="Q51" s="56"/>
      <c r="R51" s="56"/>
      <c r="S51" s="57">
        <f t="shared" si="4"/>
        <v>0</v>
      </c>
      <c r="T51" s="58" t="str">
        <f t="shared" si="5"/>
        <v>OK</v>
      </c>
      <c r="U51" s="322"/>
      <c r="V51" s="59"/>
      <c r="W51" s="59"/>
      <c r="X51" s="59"/>
      <c r="Y51" s="59"/>
      <c r="Z51" s="59"/>
      <c r="AA51" s="59"/>
      <c r="AB51" s="59"/>
      <c r="AC51" s="59"/>
      <c r="AD51" s="59"/>
      <c r="AE51" s="59"/>
      <c r="AF51" s="59"/>
      <c r="AG51" s="59"/>
      <c r="AH51" s="59"/>
      <c r="AI51" s="59"/>
      <c r="AJ51" s="59"/>
      <c r="AK51" s="59"/>
      <c r="AL51" s="59"/>
    </row>
    <row r="52" spans="1:38" ht="60.95" customHeight="1" x14ac:dyDescent="0.2">
      <c r="A52" s="254"/>
      <c r="B52" s="255"/>
      <c r="C52" s="47">
        <v>49</v>
      </c>
      <c r="D52" s="60" t="s">
        <v>98</v>
      </c>
      <c r="E52" s="47" t="s">
        <v>101</v>
      </c>
      <c r="F52" s="70" t="s">
        <v>27</v>
      </c>
      <c r="G52" s="76" t="s">
        <v>151</v>
      </c>
      <c r="H52" s="49" t="s">
        <v>8</v>
      </c>
      <c r="I52" s="79" t="s">
        <v>156</v>
      </c>
      <c r="J52" s="80">
        <v>1290.8399999999999</v>
      </c>
      <c r="K52" s="52">
        <v>0</v>
      </c>
      <c r="L52" s="53">
        <f t="shared" si="0"/>
        <v>0</v>
      </c>
      <c r="M52" s="53">
        <f t="shared" si="1"/>
        <v>0</v>
      </c>
      <c r="N52" s="54">
        <f t="shared" si="2"/>
        <v>0</v>
      </c>
      <c r="O52" s="55">
        <f t="shared" si="3"/>
        <v>0</v>
      </c>
      <c r="P52" s="56"/>
      <c r="Q52" s="56"/>
      <c r="R52" s="56"/>
      <c r="S52" s="57">
        <f t="shared" si="4"/>
        <v>0</v>
      </c>
      <c r="T52" s="58" t="str">
        <f t="shared" si="5"/>
        <v>OK</v>
      </c>
      <c r="U52" s="322"/>
      <c r="V52" s="59"/>
      <c r="W52" s="59"/>
      <c r="X52" s="59"/>
      <c r="Y52" s="59"/>
      <c r="Z52" s="59"/>
      <c r="AA52" s="59"/>
      <c r="AB52" s="59"/>
      <c r="AC52" s="59"/>
      <c r="AD52" s="59"/>
      <c r="AE52" s="59"/>
      <c r="AF52" s="59"/>
      <c r="AG52" s="59"/>
      <c r="AH52" s="59"/>
      <c r="AI52" s="59"/>
      <c r="AJ52" s="59"/>
      <c r="AK52" s="59"/>
      <c r="AL52" s="59"/>
    </row>
    <row r="53" spans="1:38" ht="30.6" customHeight="1" x14ac:dyDescent="0.2">
      <c r="A53" s="93"/>
      <c r="B53" s="93"/>
      <c r="C53" s="94"/>
      <c r="D53" s="95"/>
      <c r="E53" s="94"/>
      <c r="F53" s="96"/>
      <c r="G53" s="97"/>
      <c r="H53" s="98"/>
      <c r="I53" s="99"/>
      <c r="J53" s="100"/>
      <c r="K53" s="96">
        <f>SUM(K4:K52)</f>
        <v>4865</v>
      </c>
      <c r="L53" s="96">
        <f t="shared" ref="L53:S53" si="6">SUM(L4:L52)</f>
        <v>30</v>
      </c>
      <c r="M53" s="96">
        <f t="shared" si="6"/>
        <v>30</v>
      </c>
      <c r="N53" s="96">
        <f t="shared" si="6"/>
        <v>55</v>
      </c>
      <c r="O53" s="96">
        <f t="shared" si="6"/>
        <v>1211</v>
      </c>
      <c r="P53" s="96">
        <f t="shared" si="6"/>
        <v>0</v>
      </c>
      <c r="Q53" s="96">
        <f t="shared" si="6"/>
        <v>0</v>
      </c>
      <c r="R53" s="96">
        <f t="shared" si="6"/>
        <v>0</v>
      </c>
      <c r="S53" s="96">
        <f t="shared" si="6"/>
        <v>4890</v>
      </c>
      <c r="T53" s="92"/>
      <c r="U53" s="323">
        <f>SUMPRODUCT($J$4:$J$52,U4:U52)</f>
        <v>9630</v>
      </c>
      <c r="V53" s="101">
        <f t="shared" ref="V53:AK53" si="7">SUMPRODUCT($J$4:$J$52,V4:V52)</f>
        <v>0</v>
      </c>
      <c r="W53" s="101">
        <f t="shared" si="7"/>
        <v>0</v>
      </c>
      <c r="X53" s="101">
        <f t="shared" si="7"/>
        <v>0</v>
      </c>
      <c r="Y53" s="101">
        <f t="shared" si="7"/>
        <v>0</v>
      </c>
      <c r="Z53" s="101">
        <f t="shared" si="7"/>
        <v>0</v>
      </c>
      <c r="AA53" s="101">
        <f t="shared" si="7"/>
        <v>0</v>
      </c>
      <c r="AB53" s="101">
        <f t="shared" si="7"/>
        <v>0</v>
      </c>
      <c r="AC53" s="101">
        <f t="shared" si="7"/>
        <v>0</v>
      </c>
      <c r="AD53" s="101">
        <f t="shared" si="7"/>
        <v>0</v>
      </c>
      <c r="AE53" s="101">
        <f t="shared" si="7"/>
        <v>0</v>
      </c>
      <c r="AF53" s="101">
        <f t="shared" si="7"/>
        <v>0</v>
      </c>
      <c r="AG53" s="101">
        <f t="shared" si="7"/>
        <v>0</v>
      </c>
      <c r="AH53" s="101">
        <f t="shared" si="7"/>
        <v>0</v>
      </c>
      <c r="AI53" s="101">
        <f t="shared" si="7"/>
        <v>0</v>
      </c>
      <c r="AJ53" s="101">
        <f t="shared" si="7"/>
        <v>0</v>
      </c>
      <c r="AK53" s="101">
        <f t="shared" si="7"/>
        <v>0</v>
      </c>
      <c r="AL53" s="101">
        <f>SUMPRODUCT($J$4:$J$52,AL4:AL52)</f>
        <v>0</v>
      </c>
    </row>
    <row r="54" spans="1:38" ht="18.75" thickBot="1" x14ac:dyDescent="0.25">
      <c r="K54" s="84">
        <f t="shared" ref="K54:R54" si="8">SUMPRODUCT($J$4:$J$52,K4:K52)</f>
        <v>381663.25</v>
      </c>
      <c r="L54" s="84">
        <f t="shared" si="8"/>
        <v>9630</v>
      </c>
      <c r="M54" s="84">
        <f t="shared" si="8"/>
        <v>9630</v>
      </c>
      <c r="N54" s="84">
        <f t="shared" si="8"/>
        <v>5495.8499999999995</v>
      </c>
      <c r="O54" s="84">
        <f t="shared" si="8"/>
        <v>94262.66</v>
      </c>
      <c r="P54" s="84">
        <f t="shared" si="8"/>
        <v>0</v>
      </c>
      <c r="Q54" s="84">
        <f t="shared" si="8"/>
        <v>0</v>
      </c>
      <c r="R54" s="84">
        <f t="shared" si="8"/>
        <v>0</v>
      </c>
      <c r="U54" s="324"/>
      <c r="V54" s="103"/>
      <c r="W54" s="103"/>
      <c r="X54" s="103"/>
      <c r="Y54" s="103"/>
      <c r="Z54" s="103"/>
      <c r="AA54" s="103"/>
      <c r="AB54" s="103"/>
      <c r="AC54" s="103"/>
      <c r="AD54" s="103"/>
      <c r="AE54" s="103"/>
      <c r="AF54" s="103"/>
      <c r="AG54" s="103"/>
      <c r="AH54" s="103"/>
      <c r="AI54" s="103"/>
      <c r="AJ54" s="103"/>
      <c r="AK54" s="103"/>
      <c r="AL54" s="103"/>
    </row>
    <row r="55" spans="1:38" ht="18" x14ac:dyDescent="0.25">
      <c r="D55" s="87" t="s">
        <v>25</v>
      </c>
      <c r="S55" s="88"/>
      <c r="U55" s="325"/>
    </row>
    <row r="56" spans="1:38" ht="18" x14ac:dyDescent="0.25">
      <c r="D56" s="89" t="s">
        <v>72</v>
      </c>
      <c r="L56" s="90"/>
      <c r="M56" s="90"/>
      <c r="U56" s="325"/>
    </row>
    <row r="57" spans="1:38" ht="18.75" thickBot="1" x14ac:dyDescent="0.3">
      <c r="D57" s="91" t="s">
        <v>41</v>
      </c>
      <c r="L57" s="90"/>
      <c r="M57" s="90"/>
      <c r="U57" s="325"/>
    </row>
  </sheetData>
  <autoFilter ref="A3:AL57" xr:uid="{00000000-0001-0000-0000-000000000000}"/>
  <mergeCells count="31">
    <mergeCell ref="A41:A45"/>
    <mergeCell ref="B41:B45"/>
    <mergeCell ref="A46:A47"/>
    <mergeCell ref="B46:B47"/>
    <mergeCell ref="A51:A52"/>
    <mergeCell ref="B51:B52"/>
    <mergeCell ref="A32:A33"/>
    <mergeCell ref="B32:B33"/>
    <mergeCell ref="A35:A38"/>
    <mergeCell ref="B35:B38"/>
    <mergeCell ref="A39:A40"/>
    <mergeCell ref="B39:B40"/>
    <mergeCell ref="A22:A24"/>
    <mergeCell ref="B22:B24"/>
    <mergeCell ref="A26:A27"/>
    <mergeCell ref="B26:B27"/>
    <mergeCell ref="A29:A31"/>
    <mergeCell ref="B29:B31"/>
    <mergeCell ref="A9:A14"/>
    <mergeCell ref="B9:B14"/>
    <mergeCell ref="A16:A17"/>
    <mergeCell ref="B16:B17"/>
    <mergeCell ref="A18:A21"/>
    <mergeCell ref="B18:B21"/>
    <mergeCell ref="A4:A8"/>
    <mergeCell ref="B4:B8"/>
    <mergeCell ref="A1:C1"/>
    <mergeCell ref="D1:J1"/>
    <mergeCell ref="K1:T1"/>
    <mergeCell ref="A2:J2"/>
    <mergeCell ref="K2:T2"/>
  </mergeCells>
  <conditionalFormatting sqref="V4:AL53">
    <cfRule type="cellIs" dxfId="36" priority="5" operator="greaterThan">
      <formula>0</formula>
    </cfRule>
    <cfRule type="cellIs" dxfId="35" priority="6" stopIfTrue="1" operator="greaterThan">
      <formula>0</formula>
    </cfRule>
    <cfRule type="cellIs" dxfId="34" priority="7" stopIfTrue="1" operator="greaterThan">
      <formula>0</formula>
    </cfRule>
    <cfRule type="cellIs" dxfId="33" priority="8" stopIfTrue="1" operator="greaterThan">
      <formula>0</formula>
    </cfRule>
  </conditionalFormatting>
  <conditionalFormatting sqref="U48">
    <cfRule type="cellIs" dxfId="11" priority="1" operator="greaterThan">
      <formula>0</formula>
    </cfRule>
    <cfRule type="cellIs" dxfId="10" priority="2" stopIfTrue="1" operator="greaterThan">
      <formula>0</formula>
    </cfRule>
    <cfRule type="cellIs" dxfId="9" priority="3" stopIfTrue="1" operator="greaterThan">
      <formula>0</formula>
    </cfRule>
    <cfRule type="cellIs" dxfId="8" priority="4" stopIfTrue="1" operator="greaterThan">
      <formula>0</formula>
    </cfRule>
  </conditionalFormatting>
  <pageMargins left="0.511811024" right="0.511811024" top="0.78740157499999996" bottom="0.78740157499999996" header="0.31496062000000002" footer="0.31496062000000002"/>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6DACE-0BD5-4CAD-97EF-0C52E095D5DC}">
  <dimension ref="A1:AL57"/>
  <sheetViews>
    <sheetView topLeftCell="A43" zoomScale="60" zoomScaleNormal="60" workbookViewId="0">
      <selection activeCell="G34" sqref="G34"/>
    </sheetView>
  </sheetViews>
  <sheetFormatPr defaultColWidth="9.7109375" defaultRowHeight="60.95" customHeight="1" x14ac:dyDescent="0.2"/>
  <cols>
    <col min="1" max="1" width="7.140625" style="81" customWidth="1"/>
    <col min="2" max="2" width="19.42578125" style="81" customWidth="1"/>
    <col min="3" max="3" width="8.7109375" style="82" customWidth="1"/>
    <col min="4" max="4" width="27.5703125" style="81" customWidth="1"/>
    <col min="5" max="5" width="19.140625" style="81" customWidth="1"/>
    <col min="6" max="6" width="14.140625" style="81" bestFit="1" customWidth="1"/>
    <col min="7" max="7" width="17.7109375" style="81" bestFit="1" customWidth="1"/>
    <col min="8" max="8" width="8.85546875" style="81" customWidth="1"/>
    <col min="9" max="9" width="17.140625" style="81" customWidth="1"/>
    <col min="10" max="10" width="16.140625" style="83" customWidth="1"/>
    <col min="11" max="11" width="13.28515625" style="88" customWidth="1"/>
    <col min="12" max="12" width="14.140625" style="88" customWidth="1"/>
    <col min="13" max="13" width="14.42578125" style="88" customWidth="1"/>
    <col min="14" max="14" width="16.28515625" style="88" customWidth="1"/>
    <col min="15" max="15" width="15.7109375" style="88" customWidth="1"/>
    <col min="16" max="16" width="13.42578125" style="88" customWidth="1"/>
    <col min="17" max="17" width="12.85546875" style="88" customWidth="1"/>
    <col min="18" max="18" width="14.140625" style="88" customWidth="1"/>
    <col min="19" max="19" width="12.5703125" style="85" customWidth="1"/>
    <col min="20" max="20" width="12" style="86" customWidth="1"/>
    <col min="21" max="25" width="20.42578125" style="104" customWidth="1"/>
    <col min="26" max="26" width="15.42578125" style="104" customWidth="1"/>
    <col min="27" max="27" width="17.85546875" style="104" customWidth="1"/>
    <col min="28" max="28" width="14" style="104" customWidth="1"/>
    <col min="29" max="29" width="16.5703125" style="104" customWidth="1"/>
    <col min="30" max="30" width="14.5703125" style="104" customWidth="1"/>
    <col min="31" max="31" width="14" style="104" customWidth="1"/>
    <col min="32" max="32" width="15.7109375" style="104" customWidth="1"/>
    <col min="33" max="33" width="14.7109375" style="105" customWidth="1"/>
    <col min="34" max="34" width="15.140625" style="105" customWidth="1"/>
    <col min="35" max="35" width="15.28515625" style="105" customWidth="1"/>
    <col min="36" max="36" width="15.85546875" style="105" customWidth="1"/>
    <col min="37" max="37" width="14.140625" style="105" customWidth="1"/>
    <col min="38" max="38" width="16.7109375" style="105" customWidth="1"/>
    <col min="39" max="16384" width="9.7109375" style="40"/>
  </cols>
  <sheetData>
    <row r="1" spans="1:38" ht="60.95" customHeight="1" x14ac:dyDescent="0.2">
      <c r="A1" s="247" t="s">
        <v>157</v>
      </c>
      <c r="B1" s="247"/>
      <c r="C1" s="247"/>
      <c r="D1" s="247" t="s">
        <v>158</v>
      </c>
      <c r="E1" s="247"/>
      <c r="F1" s="247"/>
      <c r="G1" s="247"/>
      <c r="H1" s="247"/>
      <c r="I1" s="247"/>
      <c r="J1" s="247"/>
      <c r="K1" s="247" t="s">
        <v>159</v>
      </c>
      <c r="L1" s="247"/>
      <c r="M1" s="247"/>
      <c r="N1" s="247"/>
      <c r="O1" s="247"/>
      <c r="P1" s="247"/>
      <c r="Q1" s="247"/>
      <c r="R1" s="247"/>
      <c r="S1" s="247"/>
      <c r="T1" s="247"/>
      <c r="U1" s="239" t="s">
        <v>308</v>
      </c>
      <c r="V1" s="239" t="s">
        <v>309</v>
      </c>
      <c r="W1" s="239" t="s">
        <v>310</v>
      </c>
      <c r="X1" s="239" t="s">
        <v>311</v>
      </c>
      <c r="Y1" s="239" t="s">
        <v>312</v>
      </c>
      <c r="Z1" s="102" t="s">
        <v>71</v>
      </c>
      <c r="AA1" s="102" t="s">
        <v>71</v>
      </c>
      <c r="AB1" s="102" t="s">
        <v>71</v>
      </c>
      <c r="AC1" s="102" t="s">
        <v>71</v>
      </c>
      <c r="AD1" s="102" t="s">
        <v>71</v>
      </c>
      <c r="AE1" s="102" t="s">
        <v>71</v>
      </c>
      <c r="AF1" s="102" t="s">
        <v>71</v>
      </c>
      <c r="AG1" s="102" t="s">
        <v>71</v>
      </c>
      <c r="AH1" s="102" t="s">
        <v>71</v>
      </c>
      <c r="AI1" s="102" t="s">
        <v>71</v>
      </c>
      <c r="AJ1" s="102" t="s">
        <v>71</v>
      </c>
      <c r="AK1" s="102" t="s">
        <v>71</v>
      </c>
      <c r="AL1" s="102" t="s">
        <v>71</v>
      </c>
    </row>
    <row r="2" spans="1:38" ht="29.45" customHeight="1" x14ac:dyDescent="0.2">
      <c r="A2" s="251" t="s">
        <v>203</v>
      </c>
      <c r="B2" s="252"/>
      <c r="C2" s="252"/>
      <c r="D2" s="252"/>
      <c r="E2" s="252"/>
      <c r="F2" s="252"/>
      <c r="G2" s="252"/>
      <c r="H2" s="252"/>
      <c r="I2" s="252"/>
      <c r="J2" s="253"/>
      <c r="K2" s="248"/>
      <c r="L2" s="249"/>
      <c r="M2" s="249"/>
      <c r="N2" s="249"/>
      <c r="O2" s="249"/>
      <c r="P2" s="249"/>
      <c r="Q2" s="249"/>
      <c r="R2" s="249"/>
      <c r="S2" s="249"/>
      <c r="T2" s="250"/>
      <c r="U2" s="239" t="s">
        <v>248</v>
      </c>
      <c r="V2" s="239" t="s">
        <v>246</v>
      </c>
      <c r="W2" s="239" t="s">
        <v>296</v>
      </c>
      <c r="X2" s="239" t="s">
        <v>246</v>
      </c>
      <c r="Y2" s="239" t="s">
        <v>313</v>
      </c>
      <c r="Z2" s="102" t="s">
        <v>176</v>
      </c>
      <c r="AA2" s="102" t="s">
        <v>176</v>
      </c>
      <c r="AB2" s="102" t="s">
        <v>176</v>
      </c>
      <c r="AC2" s="102" t="s">
        <v>176</v>
      </c>
      <c r="AD2" s="102" t="s">
        <v>176</v>
      </c>
      <c r="AE2" s="102" t="s">
        <v>176</v>
      </c>
      <c r="AF2" s="102" t="s">
        <v>176</v>
      </c>
      <c r="AG2" s="102" t="s">
        <v>176</v>
      </c>
      <c r="AH2" s="102" t="s">
        <v>176</v>
      </c>
      <c r="AI2" s="102" t="s">
        <v>176</v>
      </c>
      <c r="AJ2" s="102" t="s">
        <v>176</v>
      </c>
      <c r="AK2" s="102" t="s">
        <v>176</v>
      </c>
      <c r="AL2" s="102" t="s">
        <v>176</v>
      </c>
    </row>
    <row r="3" spans="1:38" s="44" customFormat="1" ht="72" customHeight="1" x14ac:dyDescent="0.2">
      <c r="A3" s="41" t="s">
        <v>22</v>
      </c>
      <c r="B3" s="41" t="s">
        <v>14</v>
      </c>
      <c r="C3" s="41" t="s">
        <v>2</v>
      </c>
      <c r="D3" s="41" t="s">
        <v>15</v>
      </c>
      <c r="E3" s="41" t="s">
        <v>16</v>
      </c>
      <c r="F3" s="41" t="s">
        <v>24</v>
      </c>
      <c r="G3" s="41" t="s">
        <v>17</v>
      </c>
      <c r="H3" s="41" t="s">
        <v>3</v>
      </c>
      <c r="I3" s="41" t="s">
        <v>18</v>
      </c>
      <c r="J3" s="41" t="s">
        <v>23</v>
      </c>
      <c r="K3" s="108" t="s">
        <v>5</v>
      </c>
      <c r="L3" s="42" t="s">
        <v>196</v>
      </c>
      <c r="M3" s="42" t="s">
        <v>197</v>
      </c>
      <c r="N3" s="107" t="s">
        <v>195</v>
      </c>
      <c r="O3" s="42" t="s">
        <v>46</v>
      </c>
      <c r="P3" s="42" t="s">
        <v>47</v>
      </c>
      <c r="Q3" s="42" t="s">
        <v>48</v>
      </c>
      <c r="R3" s="42" t="s">
        <v>49</v>
      </c>
      <c r="S3" s="109" t="s">
        <v>0</v>
      </c>
      <c r="T3" s="110" t="s">
        <v>1</v>
      </c>
      <c r="U3" s="246">
        <v>46183</v>
      </c>
      <c r="V3" s="246">
        <v>46218</v>
      </c>
      <c r="W3" s="246">
        <v>46238</v>
      </c>
      <c r="X3" s="246">
        <v>46266</v>
      </c>
      <c r="Y3" s="246">
        <v>46280</v>
      </c>
      <c r="Z3" s="43" t="s">
        <v>182</v>
      </c>
      <c r="AA3" s="43" t="s">
        <v>183</v>
      </c>
      <c r="AB3" s="43" t="s">
        <v>184</v>
      </c>
      <c r="AC3" s="43" t="s">
        <v>185</v>
      </c>
      <c r="AD3" s="43" t="s">
        <v>186</v>
      </c>
      <c r="AE3" s="43" t="s">
        <v>187</v>
      </c>
      <c r="AF3" s="43" t="s">
        <v>188</v>
      </c>
      <c r="AG3" s="43" t="s">
        <v>189</v>
      </c>
      <c r="AH3" s="43" t="s">
        <v>190</v>
      </c>
      <c r="AI3" s="43" t="s">
        <v>191</v>
      </c>
      <c r="AJ3" s="43" t="s">
        <v>192</v>
      </c>
      <c r="AK3" s="43" t="s">
        <v>193</v>
      </c>
      <c r="AL3" s="43" t="s">
        <v>194</v>
      </c>
    </row>
    <row r="4" spans="1:38" ht="60.95" customHeight="1" x14ac:dyDescent="0.2">
      <c r="A4" s="254">
        <v>1</v>
      </c>
      <c r="B4" s="255" t="s">
        <v>211</v>
      </c>
      <c r="C4" s="45">
        <v>1</v>
      </c>
      <c r="D4" s="46" t="s">
        <v>161</v>
      </c>
      <c r="E4" s="47" t="s">
        <v>99</v>
      </c>
      <c r="F4" s="48" t="s">
        <v>26</v>
      </c>
      <c r="G4" s="49" t="s">
        <v>108</v>
      </c>
      <c r="H4" s="48" t="s">
        <v>8</v>
      </c>
      <c r="I4" s="50" t="s">
        <v>9</v>
      </c>
      <c r="J4" s="51">
        <v>150</v>
      </c>
      <c r="K4" s="52">
        <v>50</v>
      </c>
      <c r="L4" s="53">
        <f>IF(SUM(U4:AL4)&gt;K4+N4,K4+N4,SUM(U4:AL4))</f>
        <v>0</v>
      </c>
      <c r="M4" s="53">
        <f>SUM(U4:AL4)</f>
        <v>0</v>
      </c>
      <c r="N4" s="54">
        <f>0+0-0</f>
        <v>0</v>
      </c>
      <c r="O4" s="55">
        <f>ROUND(IF(K4*0.25-0.5&lt;0,0,K4*0.25-0.5),0)-P4-R4</f>
        <v>12</v>
      </c>
      <c r="P4" s="56"/>
      <c r="Q4" s="56"/>
      <c r="R4" s="56"/>
      <c r="S4" s="57">
        <f>K4-(SUM(U4:AL4))+N4</f>
        <v>50</v>
      </c>
      <c r="T4" s="58" t="str">
        <f>IF(S4&lt;0,"ATENÇÃO","OK")</f>
        <v>OK</v>
      </c>
      <c r="U4" s="241"/>
      <c r="V4" s="241"/>
      <c r="W4" s="241"/>
      <c r="X4" s="241"/>
      <c r="Y4" s="241"/>
      <c r="Z4" s="59"/>
      <c r="AA4" s="59"/>
      <c r="AB4" s="59"/>
      <c r="AC4" s="59"/>
      <c r="AD4" s="59"/>
      <c r="AE4" s="59"/>
      <c r="AF4" s="59"/>
      <c r="AG4" s="59"/>
      <c r="AH4" s="59"/>
      <c r="AI4" s="59"/>
      <c r="AJ4" s="59"/>
      <c r="AK4" s="59"/>
      <c r="AL4" s="59"/>
    </row>
    <row r="5" spans="1:38" ht="60.95" customHeight="1" x14ac:dyDescent="0.2">
      <c r="A5" s="254"/>
      <c r="B5" s="255"/>
      <c r="C5" s="45">
        <v>2</v>
      </c>
      <c r="D5" s="60" t="s">
        <v>162</v>
      </c>
      <c r="E5" s="47" t="s">
        <v>99</v>
      </c>
      <c r="F5" s="49" t="s">
        <v>26</v>
      </c>
      <c r="G5" s="61" t="s">
        <v>11</v>
      </c>
      <c r="H5" s="49" t="s">
        <v>8</v>
      </c>
      <c r="I5" s="50" t="s">
        <v>9</v>
      </c>
      <c r="J5" s="51">
        <v>70</v>
      </c>
      <c r="K5" s="52">
        <v>10</v>
      </c>
      <c r="L5" s="53">
        <f t="shared" ref="L5:L52" si="0">IF(SUM(U5:AL5)&gt;K5+N5,K5+N5,SUM(U5:AL5))</f>
        <v>0</v>
      </c>
      <c r="M5" s="53">
        <f t="shared" ref="M5:M52" si="1">SUM(U5:AL5)</f>
        <v>0</v>
      </c>
      <c r="N5" s="54">
        <f t="shared" ref="N5:N52" si="2">0+0-0</f>
        <v>0</v>
      </c>
      <c r="O5" s="55">
        <f t="shared" ref="O5:O52" si="3">ROUND(IF(K5*0.25-0.5&lt;0,0,K5*0.25-0.5),0)-P5-R5</f>
        <v>2</v>
      </c>
      <c r="P5" s="56"/>
      <c r="Q5" s="56"/>
      <c r="R5" s="56"/>
      <c r="S5" s="57">
        <f t="shared" ref="S5:S52" si="4">K5-(SUM(U5:AL5))+N5</f>
        <v>10</v>
      </c>
      <c r="T5" s="58" t="str">
        <f t="shared" ref="T5:T52" si="5">IF(S5&lt;0,"ATENÇÃO","OK")</f>
        <v>OK</v>
      </c>
      <c r="U5" s="241"/>
      <c r="V5" s="241"/>
      <c r="W5" s="241"/>
      <c r="X5" s="241"/>
      <c r="Y5" s="241"/>
      <c r="Z5" s="59"/>
      <c r="AA5" s="59"/>
      <c r="AB5" s="59"/>
      <c r="AC5" s="59"/>
      <c r="AD5" s="59"/>
      <c r="AE5" s="59"/>
      <c r="AF5" s="59"/>
      <c r="AG5" s="59"/>
      <c r="AH5" s="59"/>
      <c r="AI5" s="59"/>
      <c r="AJ5" s="59"/>
      <c r="AK5" s="59"/>
      <c r="AL5" s="59"/>
    </row>
    <row r="6" spans="1:38" ht="60.95" customHeight="1" x14ac:dyDescent="0.2">
      <c r="A6" s="254"/>
      <c r="B6" s="255"/>
      <c r="C6" s="45">
        <v>3</v>
      </c>
      <c r="D6" s="46" t="s">
        <v>163</v>
      </c>
      <c r="E6" s="47" t="s">
        <v>99</v>
      </c>
      <c r="F6" s="48" t="s">
        <v>26</v>
      </c>
      <c r="G6" s="49" t="s">
        <v>11</v>
      </c>
      <c r="H6" s="49" t="s">
        <v>8</v>
      </c>
      <c r="I6" s="50" t="s">
        <v>9</v>
      </c>
      <c r="J6" s="51">
        <v>90</v>
      </c>
      <c r="K6" s="52">
        <v>0</v>
      </c>
      <c r="L6" s="53">
        <f t="shared" si="0"/>
        <v>0</v>
      </c>
      <c r="M6" s="53">
        <f t="shared" si="1"/>
        <v>0</v>
      </c>
      <c r="N6" s="54">
        <f t="shared" si="2"/>
        <v>0</v>
      </c>
      <c r="O6" s="55">
        <f t="shared" si="3"/>
        <v>0</v>
      </c>
      <c r="P6" s="56"/>
      <c r="Q6" s="56"/>
      <c r="R6" s="56"/>
      <c r="S6" s="57">
        <f t="shared" si="4"/>
        <v>0</v>
      </c>
      <c r="T6" s="58" t="str">
        <f t="shared" si="5"/>
        <v>OK</v>
      </c>
      <c r="U6" s="241"/>
      <c r="V6" s="241"/>
      <c r="W6" s="241"/>
      <c r="X6" s="241"/>
      <c r="Y6" s="241"/>
      <c r="Z6" s="59"/>
      <c r="AA6" s="59"/>
      <c r="AB6" s="59"/>
      <c r="AC6" s="59"/>
      <c r="AD6" s="59"/>
      <c r="AE6" s="59"/>
      <c r="AF6" s="59"/>
      <c r="AG6" s="59"/>
      <c r="AH6" s="59"/>
      <c r="AI6" s="59"/>
      <c r="AJ6" s="59"/>
      <c r="AK6" s="59"/>
      <c r="AL6" s="59"/>
    </row>
    <row r="7" spans="1:38" ht="60.95" customHeight="1" x14ac:dyDescent="0.2">
      <c r="A7" s="254"/>
      <c r="B7" s="255"/>
      <c r="C7" s="45">
        <v>4</v>
      </c>
      <c r="D7" s="46" t="s">
        <v>164</v>
      </c>
      <c r="E7" s="47" t="s">
        <v>99</v>
      </c>
      <c r="F7" s="48" t="s">
        <v>26</v>
      </c>
      <c r="G7" s="49" t="s">
        <v>108</v>
      </c>
      <c r="H7" s="49" t="s">
        <v>8</v>
      </c>
      <c r="I7" s="50" t="s">
        <v>9</v>
      </c>
      <c r="J7" s="51">
        <v>125</v>
      </c>
      <c r="K7" s="52">
        <v>80</v>
      </c>
      <c r="L7" s="53">
        <f t="shared" si="0"/>
        <v>0</v>
      </c>
      <c r="M7" s="53">
        <f t="shared" si="1"/>
        <v>0</v>
      </c>
      <c r="N7" s="54">
        <f t="shared" si="2"/>
        <v>0</v>
      </c>
      <c r="O7" s="55">
        <f t="shared" si="3"/>
        <v>20</v>
      </c>
      <c r="P7" s="56"/>
      <c r="Q7" s="56"/>
      <c r="R7" s="56"/>
      <c r="S7" s="57">
        <f t="shared" si="4"/>
        <v>80</v>
      </c>
      <c r="T7" s="58" t="str">
        <f t="shared" si="5"/>
        <v>OK</v>
      </c>
      <c r="U7" s="241"/>
      <c r="V7" s="241"/>
      <c r="W7" s="241"/>
      <c r="X7" s="241"/>
      <c r="Y7" s="241"/>
      <c r="Z7" s="59"/>
      <c r="AA7" s="59"/>
      <c r="AB7" s="59"/>
      <c r="AC7" s="59"/>
      <c r="AD7" s="59"/>
      <c r="AE7" s="59"/>
      <c r="AF7" s="59"/>
      <c r="AG7" s="59"/>
      <c r="AH7" s="59"/>
      <c r="AI7" s="59"/>
      <c r="AJ7" s="59"/>
      <c r="AK7" s="59"/>
      <c r="AL7" s="59"/>
    </row>
    <row r="8" spans="1:38" ht="60.95" customHeight="1" x14ac:dyDescent="0.2">
      <c r="A8" s="254"/>
      <c r="B8" s="255"/>
      <c r="C8" s="45">
        <v>5</v>
      </c>
      <c r="D8" s="46" t="s">
        <v>165</v>
      </c>
      <c r="E8" s="47" t="s">
        <v>99</v>
      </c>
      <c r="F8" s="48" t="s">
        <v>26</v>
      </c>
      <c r="G8" s="49" t="s">
        <v>12</v>
      </c>
      <c r="H8" s="48" t="s">
        <v>8</v>
      </c>
      <c r="I8" s="50" t="s">
        <v>9</v>
      </c>
      <c r="J8" s="51">
        <v>100</v>
      </c>
      <c r="K8" s="52">
        <v>100</v>
      </c>
      <c r="L8" s="53">
        <f t="shared" si="0"/>
        <v>0</v>
      </c>
      <c r="M8" s="53">
        <f t="shared" si="1"/>
        <v>0</v>
      </c>
      <c r="N8" s="54">
        <f t="shared" si="2"/>
        <v>0</v>
      </c>
      <c r="O8" s="55">
        <f t="shared" si="3"/>
        <v>25</v>
      </c>
      <c r="P8" s="56"/>
      <c r="Q8" s="56"/>
      <c r="R8" s="56"/>
      <c r="S8" s="57">
        <f t="shared" si="4"/>
        <v>100</v>
      </c>
      <c r="T8" s="58" t="str">
        <f t="shared" si="5"/>
        <v>OK</v>
      </c>
      <c r="U8" s="241"/>
      <c r="V8" s="241"/>
      <c r="W8" s="241"/>
      <c r="X8" s="241"/>
      <c r="Y8" s="241"/>
      <c r="Z8" s="59"/>
      <c r="AA8" s="59"/>
      <c r="AB8" s="59"/>
      <c r="AC8" s="59"/>
      <c r="AD8" s="59"/>
      <c r="AE8" s="59"/>
      <c r="AF8" s="59"/>
      <c r="AG8" s="59"/>
      <c r="AH8" s="59"/>
      <c r="AI8" s="59"/>
      <c r="AJ8" s="59"/>
      <c r="AK8" s="59"/>
      <c r="AL8" s="59"/>
    </row>
    <row r="9" spans="1:38" ht="60.95" customHeight="1" x14ac:dyDescent="0.2">
      <c r="A9" s="254">
        <v>2</v>
      </c>
      <c r="B9" s="255" t="s">
        <v>212</v>
      </c>
      <c r="C9" s="63">
        <v>6</v>
      </c>
      <c r="D9" s="60" t="s">
        <v>166</v>
      </c>
      <c r="E9" s="47" t="s">
        <v>100</v>
      </c>
      <c r="F9" s="49" t="s">
        <v>27</v>
      </c>
      <c r="G9" s="49" t="s">
        <v>109</v>
      </c>
      <c r="H9" s="49" t="s">
        <v>8</v>
      </c>
      <c r="I9" s="64" t="s">
        <v>9</v>
      </c>
      <c r="J9" s="51">
        <v>93.99</v>
      </c>
      <c r="K9" s="52">
        <v>300</v>
      </c>
      <c r="L9" s="53">
        <f t="shared" si="0"/>
        <v>34.1</v>
      </c>
      <c r="M9" s="53">
        <f t="shared" si="1"/>
        <v>34.1</v>
      </c>
      <c r="N9" s="54">
        <f t="shared" si="2"/>
        <v>0</v>
      </c>
      <c r="O9" s="55">
        <f t="shared" si="3"/>
        <v>75</v>
      </c>
      <c r="P9" s="56"/>
      <c r="Q9" s="56"/>
      <c r="R9" s="56"/>
      <c r="S9" s="57">
        <f>K9-(SUM(U9:AL9))+N9</f>
        <v>265.89999999999998</v>
      </c>
      <c r="T9" s="58" t="str">
        <f t="shared" si="5"/>
        <v>OK</v>
      </c>
      <c r="U9" s="242">
        <v>34.1</v>
      </c>
      <c r="V9" s="241"/>
      <c r="W9" s="241"/>
      <c r="X9" s="241"/>
      <c r="Y9" s="241"/>
      <c r="Z9" s="59"/>
      <c r="AA9" s="59"/>
      <c r="AB9" s="59"/>
      <c r="AC9" s="59"/>
      <c r="AD9" s="65"/>
      <c r="AE9" s="59"/>
      <c r="AF9" s="59"/>
      <c r="AG9" s="59"/>
      <c r="AH9" s="59"/>
      <c r="AI9" s="59"/>
      <c r="AJ9" s="59"/>
      <c r="AK9" s="59"/>
      <c r="AL9" s="59"/>
    </row>
    <row r="10" spans="1:38" ht="60.95" customHeight="1" x14ac:dyDescent="0.2">
      <c r="A10" s="254"/>
      <c r="B10" s="255"/>
      <c r="C10" s="63">
        <v>7</v>
      </c>
      <c r="D10" s="60" t="s">
        <v>167</v>
      </c>
      <c r="E10" s="47" t="s">
        <v>100</v>
      </c>
      <c r="F10" s="49" t="s">
        <v>27</v>
      </c>
      <c r="G10" s="49" t="s">
        <v>109</v>
      </c>
      <c r="H10" s="48" t="s">
        <v>8</v>
      </c>
      <c r="I10" s="64" t="s">
        <v>9</v>
      </c>
      <c r="J10" s="51">
        <v>115</v>
      </c>
      <c r="K10" s="52">
        <v>200</v>
      </c>
      <c r="L10" s="53">
        <f t="shared" si="0"/>
        <v>0</v>
      </c>
      <c r="M10" s="53">
        <f t="shared" si="1"/>
        <v>0</v>
      </c>
      <c r="N10" s="54">
        <f t="shared" si="2"/>
        <v>0</v>
      </c>
      <c r="O10" s="55">
        <f t="shared" si="3"/>
        <v>50</v>
      </c>
      <c r="P10" s="56"/>
      <c r="Q10" s="56"/>
      <c r="R10" s="56"/>
      <c r="S10" s="57">
        <f t="shared" si="4"/>
        <v>200</v>
      </c>
      <c r="T10" s="58" t="str">
        <f t="shared" si="5"/>
        <v>OK</v>
      </c>
      <c r="U10" s="241"/>
      <c r="V10" s="241"/>
      <c r="W10" s="241"/>
      <c r="X10" s="241"/>
      <c r="Y10" s="241"/>
      <c r="Z10" s="59"/>
      <c r="AA10" s="59"/>
      <c r="AB10" s="59"/>
      <c r="AC10" s="59"/>
      <c r="AD10" s="59"/>
      <c r="AE10" s="59"/>
      <c r="AF10" s="59"/>
      <c r="AG10" s="59"/>
      <c r="AH10" s="59"/>
      <c r="AI10" s="59"/>
      <c r="AJ10" s="59"/>
      <c r="AK10" s="59"/>
      <c r="AL10" s="59"/>
    </row>
    <row r="11" spans="1:38" ht="60.95" customHeight="1" x14ac:dyDescent="0.2">
      <c r="A11" s="254"/>
      <c r="B11" s="255"/>
      <c r="C11" s="63">
        <v>8</v>
      </c>
      <c r="D11" s="66" t="s">
        <v>168</v>
      </c>
      <c r="E11" s="47" t="s">
        <v>100</v>
      </c>
      <c r="F11" s="49" t="s">
        <v>27</v>
      </c>
      <c r="G11" s="49" t="s">
        <v>110</v>
      </c>
      <c r="H11" s="48" t="s">
        <v>111</v>
      </c>
      <c r="I11" s="64" t="s">
        <v>9</v>
      </c>
      <c r="J11" s="51">
        <v>260</v>
      </c>
      <c r="K11" s="52">
        <v>30</v>
      </c>
      <c r="L11" s="53">
        <f t="shared" si="0"/>
        <v>0</v>
      </c>
      <c r="M11" s="53">
        <f t="shared" si="1"/>
        <v>0</v>
      </c>
      <c r="N11" s="54">
        <f t="shared" si="2"/>
        <v>0</v>
      </c>
      <c r="O11" s="55">
        <f t="shared" si="3"/>
        <v>7</v>
      </c>
      <c r="P11" s="56"/>
      <c r="Q11" s="56"/>
      <c r="R11" s="56"/>
      <c r="S11" s="57">
        <f t="shared" si="4"/>
        <v>30</v>
      </c>
      <c r="T11" s="58" t="str">
        <f t="shared" si="5"/>
        <v>OK</v>
      </c>
      <c r="U11" s="241"/>
      <c r="V11" s="241"/>
      <c r="W11" s="241"/>
      <c r="X11" s="241"/>
      <c r="Y11" s="241"/>
      <c r="Z11" s="59"/>
      <c r="AA11" s="59"/>
      <c r="AB11" s="59"/>
      <c r="AC11" s="59"/>
      <c r="AD11" s="59"/>
      <c r="AE11" s="59"/>
      <c r="AF11" s="59"/>
      <c r="AG11" s="59"/>
      <c r="AH11" s="59"/>
      <c r="AI11" s="59"/>
      <c r="AJ11" s="59"/>
      <c r="AK11" s="59"/>
      <c r="AL11" s="59"/>
    </row>
    <row r="12" spans="1:38" ht="60.95" customHeight="1" x14ac:dyDescent="0.2">
      <c r="A12" s="254"/>
      <c r="B12" s="255"/>
      <c r="C12" s="63">
        <v>9</v>
      </c>
      <c r="D12" s="66" t="s">
        <v>169</v>
      </c>
      <c r="E12" s="47" t="s">
        <v>100</v>
      </c>
      <c r="F12" s="49" t="s">
        <v>27</v>
      </c>
      <c r="G12" s="49" t="s">
        <v>110</v>
      </c>
      <c r="H12" s="48" t="s">
        <v>111</v>
      </c>
      <c r="I12" s="64" t="s">
        <v>9</v>
      </c>
      <c r="J12" s="51">
        <v>250</v>
      </c>
      <c r="K12" s="52">
        <v>10</v>
      </c>
      <c r="L12" s="53">
        <f t="shared" si="0"/>
        <v>2</v>
      </c>
      <c r="M12" s="53">
        <f t="shared" si="1"/>
        <v>2</v>
      </c>
      <c r="N12" s="54">
        <f t="shared" si="2"/>
        <v>0</v>
      </c>
      <c r="O12" s="55">
        <f t="shared" si="3"/>
        <v>2</v>
      </c>
      <c r="P12" s="56"/>
      <c r="Q12" s="56"/>
      <c r="R12" s="56"/>
      <c r="S12" s="57">
        <f t="shared" si="4"/>
        <v>8</v>
      </c>
      <c r="T12" s="58" t="str">
        <f t="shared" si="5"/>
        <v>OK</v>
      </c>
      <c r="U12" s="242">
        <v>2</v>
      </c>
      <c r="V12" s="241"/>
      <c r="W12" s="241"/>
      <c r="X12" s="241"/>
      <c r="Y12" s="241"/>
      <c r="Z12" s="59"/>
      <c r="AA12" s="59"/>
      <c r="AB12" s="59"/>
      <c r="AC12" s="59"/>
      <c r="AD12" s="59"/>
      <c r="AE12" s="59"/>
      <c r="AF12" s="59"/>
      <c r="AG12" s="59"/>
      <c r="AH12" s="59"/>
      <c r="AI12" s="59"/>
      <c r="AJ12" s="59"/>
      <c r="AK12" s="59"/>
      <c r="AL12" s="59"/>
    </row>
    <row r="13" spans="1:38" ht="60.95" customHeight="1" x14ac:dyDescent="0.2">
      <c r="A13" s="254"/>
      <c r="B13" s="255"/>
      <c r="C13" s="63">
        <v>10</v>
      </c>
      <c r="D13" s="60" t="s">
        <v>19</v>
      </c>
      <c r="E13" s="47" t="s">
        <v>101</v>
      </c>
      <c r="F13" s="67" t="s">
        <v>28</v>
      </c>
      <c r="G13" s="49" t="s">
        <v>112</v>
      </c>
      <c r="H13" s="49" t="s">
        <v>8</v>
      </c>
      <c r="I13" s="49" t="s">
        <v>10</v>
      </c>
      <c r="J13" s="51">
        <v>8</v>
      </c>
      <c r="K13" s="52">
        <v>50</v>
      </c>
      <c r="L13" s="53">
        <f t="shared" si="0"/>
        <v>0</v>
      </c>
      <c r="M13" s="53">
        <f t="shared" si="1"/>
        <v>0</v>
      </c>
      <c r="N13" s="54">
        <f t="shared" si="2"/>
        <v>0</v>
      </c>
      <c r="O13" s="55">
        <f t="shared" si="3"/>
        <v>12</v>
      </c>
      <c r="P13" s="56"/>
      <c r="Q13" s="56"/>
      <c r="R13" s="56"/>
      <c r="S13" s="57">
        <f t="shared" si="4"/>
        <v>50</v>
      </c>
      <c r="T13" s="58" t="str">
        <f t="shared" si="5"/>
        <v>OK</v>
      </c>
      <c r="U13" s="241"/>
      <c r="V13" s="241"/>
      <c r="W13" s="241"/>
      <c r="X13" s="241"/>
      <c r="Y13" s="241"/>
      <c r="Z13" s="59"/>
      <c r="AA13" s="59"/>
      <c r="AB13" s="59"/>
      <c r="AC13" s="59"/>
      <c r="AD13" s="59"/>
      <c r="AE13" s="59"/>
      <c r="AF13" s="59"/>
      <c r="AG13" s="59"/>
      <c r="AH13" s="59"/>
      <c r="AI13" s="59"/>
      <c r="AJ13" s="59"/>
      <c r="AK13" s="59"/>
      <c r="AL13" s="59"/>
    </row>
    <row r="14" spans="1:38" ht="60.95" customHeight="1" x14ac:dyDescent="0.2">
      <c r="A14" s="254"/>
      <c r="B14" s="255"/>
      <c r="C14" s="63">
        <v>11</v>
      </c>
      <c r="D14" s="60" t="s">
        <v>20</v>
      </c>
      <c r="E14" s="47" t="s">
        <v>101</v>
      </c>
      <c r="F14" s="67" t="s">
        <v>28</v>
      </c>
      <c r="G14" s="49" t="s">
        <v>113</v>
      </c>
      <c r="H14" s="49" t="s">
        <v>8</v>
      </c>
      <c r="I14" s="49" t="s">
        <v>10</v>
      </c>
      <c r="J14" s="51">
        <v>7</v>
      </c>
      <c r="K14" s="52">
        <v>100</v>
      </c>
      <c r="L14" s="53">
        <f t="shared" si="0"/>
        <v>0</v>
      </c>
      <c r="M14" s="53">
        <f t="shared" si="1"/>
        <v>0</v>
      </c>
      <c r="N14" s="54">
        <f t="shared" si="2"/>
        <v>0</v>
      </c>
      <c r="O14" s="55">
        <f t="shared" si="3"/>
        <v>25</v>
      </c>
      <c r="P14" s="56"/>
      <c r="Q14" s="56"/>
      <c r="R14" s="56"/>
      <c r="S14" s="57">
        <f t="shared" si="4"/>
        <v>100</v>
      </c>
      <c r="T14" s="58" t="str">
        <f t="shared" si="5"/>
        <v>OK</v>
      </c>
      <c r="U14" s="241"/>
      <c r="V14" s="241"/>
      <c r="W14" s="241"/>
      <c r="X14" s="241"/>
      <c r="Y14" s="241"/>
      <c r="Z14" s="59"/>
      <c r="AA14" s="59"/>
      <c r="AB14" s="59"/>
      <c r="AC14" s="59"/>
      <c r="AD14" s="59"/>
      <c r="AE14" s="59"/>
      <c r="AF14" s="59"/>
      <c r="AG14" s="59"/>
      <c r="AH14" s="59"/>
      <c r="AI14" s="59"/>
      <c r="AJ14" s="59"/>
      <c r="AK14" s="59"/>
      <c r="AL14" s="59"/>
    </row>
    <row r="15" spans="1:38" ht="60.95" customHeight="1" x14ac:dyDescent="0.2">
      <c r="A15" s="68">
        <v>3</v>
      </c>
      <c r="B15" s="69" t="s">
        <v>213</v>
      </c>
      <c r="C15" s="45">
        <v>12</v>
      </c>
      <c r="D15" s="60" t="s">
        <v>170</v>
      </c>
      <c r="E15" s="47" t="s">
        <v>101</v>
      </c>
      <c r="F15" s="67" t="s">
        <v>114</v>
      </c>
      <c r="G15" s="49" t="s">
        <v>115</v>
      </c>
      <c r="H15" s="49" t="s">
        <v>116</v>
      </c>
      <c r="I15" s="49" t="s">
        <v>152</v>
      </c>
      <c r="J15" s="51">
        <v>48.78</v>
      </c>
      <c r="K15" s="52">
        <v>120</v>
      </c>
      <c r="L15" s="53">
        <f t="shared" si="0"/>
        <v>6.78</v>
      </c>
      <c r="M15" s="53">
        <f t="shared" si="1"/>
        <v>6.78</v>
      </c>
      <c r="N15" s="54">
        <f t="shared" si="2"/>
        <v>0</v>
      </c>
      <c r="O15" s="55">
        <f t="shared" si="3"/>
        <v>30</v>
      </c>
      <c r="P15" s="56"/>
      <c r="Q15" s="56"/>
      <c r="R15" s="56"/>
      <c r="S15" s="57">
        <f t="shared" si="4"/>
        <v>113.22</v>
      </c>
      <c r="T15" s="58" t="str">
        <f t="shared" si="5"/>
        <v>OK</v>
      </c>
      <c r="U15" s="241"/>
      <c r="V15" s="241"/>
      <c r="W15" s="241"/>
      <c r="X15" s="241"/>
      <c r="Y15" s="242">
        <v>6.78</v>
      </c>
      <c r="Z15" s="59"/>
      <c r="AA15" s="59"/>
      <c r="AB15" s="59"/>
      <c r="AC15" s="59"/>
      <c r="AD15" s="59"/>
      <c r="AE15" s="59"/>
      <c r="AF15" s="59"/>
      <c r="AG15" s="59"/>
      <c r="AH15" s="59"/>
      <c r="AI15" s="59"/>
      <c r="AJ15" s="59"/>
      <c r="AK15" s="59"/>
      <c r="AL15" s="59"/>
    </row>
    <row r="16" spans="1:38" ht="60.95" customHeight="1" x14ac:dyDescent="0.2">
      <c r="A16" s="254">
        <v>4</v>
      </c>
      <c r="B16" s="255" t="s">
        <v>214</v>
      </c>
      <c r="C16" s="63">
        <v>13</v>
      </c>
      <c r="D16" s="60" t="s">
        <v>33</v>
      </c>
      <c r="E16" s="47" t="s">
        <v>101</v>
      </c>
      <c r="F16" s="67" t="s">
        <v>30</v>
      </c>
      <c r="G16" s="70" t="s">
        <v>34</v>
      </c>
      <c r="H16" s="49" t="s">
        <v>8</v>
      </c>
      <c r="I16" s="49" t="s">
        <v>9</v>
      </c>
      <c r="J16" s="51">
        <v>102.5</v>
      </c>
      <c r="K16" s="52">
        <v>40</v>
      </c>
      <c r="L16" s="53">
        <f t="shared" si="0"/>
        <v>0</v>
      </c>
      <c r="M16" s="53">
        <f t="shared" si="1"/>
        <v>0</v>
      </c>
      <c r="N16" s="54">
        <f t="shared" si="2"/>
        <v>0</v>
      </c>
      <c r="O16" s="55">
        <f t="shared" si="3"/>
        <v>10</v>
      </c>
      <c r="P16" s="56"/>
      <c r="Q16" s="56"/>
      <c r="R16" s="56"/>
      <c r="S16" s="57">
        <f t="shared" si="4"/>
        <v>40</v>
      </c>
      <c r="T16" s="58" t="str">
        <f t="shared" si="5"/>
        <v>OK</v>
      </c>
      <c r="U16" s="241"/>
      <c r="V16" s="241"/>
      <c r="W16" s="241"/>
      <c r="X16" s="241"/>
      <c r="Y16" s="241"/>
      <c r="Z16" s="62"/>
      <c r="AA16" s="62"/>
      <c r="AB16" s="59"/>
      <c r="AC16" s="59"/>
      <c r="AD16" s="59"/>
      <c r="AE16" s="59"/>
      <c r="AF16" s="59"/>
      <c r="AG16" s="59"/>
      <c r="AH16" s="59"/>
      <c r="AI16" s="59"/>
      <c r="AJ16" s="59"/>
      <c r="AK16" s="59"/>
      <c r="AL16" s="59"/>
    </row>
    <row r="17" spans="1:38" ht="60.95" customHeight="1" x14ac:dyDescent="0.2">
      <c r="A17" s="254"/>
      <c r="B17" s="255"/>
      <c r="C17" s="63">
        <v>14</v>
      </c>
      <c r="D17" s="60" t="s">
        <v>37</v>
      </c>
      <c r="E17" s="47" t="s">
        <v>101</v>
      </c>
      <c r="F17" s="67" t="s">
        <v>30</v>
      </c>
      <c r="G17" s="61" t="s">
        <v>38</v>
      </c>
      <c r="H17" s="49" t="s">
        <v>8</v>
      </c>
      <c r="I17" s="49" t="s">
        <v>9</v>
      </c>
      <c r="J17" s="51">
        <v>102.5</v>
      </c>
      <c r="K17" s="52">
        <v>20</v>
      </c>
      <c r="L17" s="53">
        <f t="shared" si="0"/>
        <v>0</v>
      </c>
      <c r="M17" s="53">
        <f t="shared" si="1"/>
        <v>0</v>
      </c>
      <c r="N17" s="54">
        <f t="shared" si="2"/>
        <v>0</v>
      </c>
      <c r="O17" s="55">
        <f t="shared" si="3"/>
        <v>5</v>
      </c>
      <c r="P17" s="56"/>
      <c r="Q17" s="56"/>
      <c r="R17" s="56"/>
      <c r="S17" s="57">
        <f t="shared" si="4"/>
        <v>20</v>
      </c>
      <c r="T17" s="58" t="str">
        <f t="shared" si="5"/>
        <v>OK</v>
      </c>
      <c r="U17" s="241"/>
      <c r="V17" s="241"/>
      <c r="W17" s="241"/>
      <c r="X17" s="241"/>
      <c r="Y17" s="241"/>
      <c r="Z17" s="59"/>
      <c r="AA17" s="59"/>
      <c r="AB17" s="59"/>
      <c r="AC17" s="59"/>
      <c r="AD17" s="59"/>
      <c r="AE17" s="59"/>
      <c r="AF17" s="59"/>
      <c r="AG17" s="59"/>
      <c r="AH17" s="59"/>
      <c r="AI17" s="59"/>
      <c r="AJ17" s="59"/>
      <c r="AK17" s="59"/>
      <c r="AL17" s="59"/>
    </row>
    <row r="18" spans="1:38" ht="60.95" customHeight="1" x14ac:dyDescent="0.2">
      <c r="A18" s="254">
        <v>5</v>
      </c>
      <c r="B18" s="255" t="s">
        <v>215</v>
      </c>
      <c r="C18" s="45">
        <v>15</v>
      </c>
      <c r="D18" s="60" t="s">
        <v>171</v>
      </c>
      <c r="E18" s="47" t="s">
        <v>102</v>
      </c>
      <c r="F18" s="67" t="s">
        <v>30</v>
      </c>
      <c r="G18" s="49" t="s">
        <v>117</v>
      </c>
      <c r="H18" s="49" t="s">
        <v>8</v>
      </c>
      <c r="I18" s="49" t="s">
        <v>9</v>
      </c>
      <c r="J18" s="51">
        <v>105</v>
      </c>
      <c r="K18" s="52">
        <v>70</v>
      </c>
      <c r="L18" s="53">
        <f t="shared" si="0"/>
        <v>70</v>
      </c>
      <c r="M18" s="53">
        <f t="shared" si="1"/>
        <v>70</v>
      </c>
      <c r="N18" s="54">
        <f t="shared" si="2"/>
        <v>0</v>
      </c>
      <c r="O18" s="55">
        <f t="shared" si="3"/>
        <v>17</v>
      </c>
      <c r="P18" s="56"/>
      <c r="Q18" s="56"/>
      <c r="R18" s="56"/>
      <c r="S18" s="57">
        <f t="shared" si="4"/>
        <v>0</v>
      </c>
      <c r="T18" s="58" t="str">
        <f t="shared" si="5"/>
        <v>OK</v>
      </c>
      <c r="U18" s="241"/>
      <c r="V18" s="242">
        <v>44.6</v>
      </c>
      <c r="W18" s="241"/>
      <c r="X18" s="242">
        <v>25.4</v>
      </c>
      <c r="Y18" s="241"/>
      <c r="Z18" s="59"/>
      <c r="AA18" s="59"/>
      <c r="AB18" s="59"/>
      <c r="AC18" s="59"/>
      <c r="AD18" s="59"/>
      <c r="AE18" s="59"/>
      <c r="AF18" s="59"/>
      <c r="AG18" s="59"/>
      <c r="AH18" s="59"/>
      <c r="AI18" s="59"/>
      <c r="AJ18" s="59"/>
      <c r="AK18" s="59"/>
      <c r="AL18" s="59"/>
    </row>
    <row r="19" spans="1:38" ht="60.95" customHeight="1" x14ac:dyDescent="0.2">
      <c r="A19" s="254"/>
      <c r="B19" s="255"/>
      <c r="C19" s="45">
        <v>16</v>
      </c>
      <c r="D19" s="60" t="s">
        <v>172</v>
      </c>
      <c r="E19" s="47" t="s">
        <v>102</v>
      </c>
      <c r="F19" s="67" t="s">
        <v>30</v>
      </c>
      <c r="G19" s="49" t="s">
        <v>118</v>
      </c>
      <c r="H19" s="49" t="s">
        <v>8</v>
      </c>
      <c r="I19" s="49" t="s">
        <v>9</v>
      </c>
      <c r="J19" s="51">
        <v>80</v>
      </c>
      <c r="K19" s="52">
        <v>50</v>
      </c>
      <c r="L19" s="53">
        <f t="shared" si="0"/>
        <v>50</v>
      </c>
      <c r="M19" s="53">
        <f t="shared" si="1"/>
        <v>50</v>
      </c>
      <c r="N19" s="54">
        <f t="shared" si="2"/>
        <v>0</v>
      </c>
      <c r="O19" s="55">
        <f t="shared" si="3"/>
        <v>12</v>
      </c>
      <c r="P19" s="56"/>
      <c r="Q19" s="56"/>
      <c r="R19" s="56"/>
      <c r="S19" s="57">
        <f t="shared" si="4"/>
        <v>0</v>
      </c>
      <c r="T19" s="58" t="str">
        <f t="shared" si="5"/>
        <v>OK</v>
      </c>
      <c r="U19" s="241"/>
      <c r="V19" s="241"/>
      <c r="W19" s="241"/>
      <c r="X19" s="242">
        <v>50</v>
      </c>
      <c r="Y19" s="241"/>
      <c r="Z19" s="59"/>
      <c r="AA19" s="59"/>
      <c r="AB19" s="59"/>
      <c r="AC19" s="59"/>
      <c r="AD19" s="59"/>
      <c r="AE19" s="59"/>
      <c r="AF19" s="59"/>
      <c r="AG19" s="59"/>
      <c r="AH19" s="59"/>
      <c r="AI19" s="59"/>
      <c r="AJ19" s="59"/>
      <c r="AK19" s="59"/>
      <c r="AL19" s="59"/>
    </row>
    <row r="20" spans="1:38" ht="60.95" customHeight="1" x14ac:dyDescent="0.2">
      <c r="A20" s="254"/>
      <c r="B20" s="255"/>
      <c r="C20" s="45">
        <v>17</v>
      </c>
      <c r="D20" s="60" t="s">
        <v>173</v>
      </c>
      <c r="E20" s="47" t="s">
        <v>102</v>
      </c>
      <c r="F20" s="67" t="s">
        <v>30</v>
      </c>
      <c r="G20" s="49" t="s">
        <v>118</v>
      </c>
      <c r="H20" s="49" t="s">
        <v>8</v>
      </c>
      <c r="I20" s="49" t="s">
        <v>9</v>
      </c>
      <c r="J20" s="51">
        <v>185</v>
      </c>
      <c r="K20" s="52">
        <v>10</v>
      </c>
      <c r="L20" s="53">
        <f t="shared" si="0"/>
        <v>0</v>
      </c>
      <c r="M20" s="53">
        <f t="shared" si="1"/>
        <v>0</v>
      </c>
      <c r="N20" s="54">
        <f t="shared" si="2"/>
        <v>0</v>
      </c>
      <c r="O20" s="55">
        <f t="shared" si="3"/>
        <v>2</v>
      </c>
      <c r="P20" s="56"/>
      <c r="Q20" s="56"/>
      <c r="R20" s="56"/>
      <c r="S20" s="57">
        <f t="shared" si="4"/>
        <v>10</v>
      </c>
      <c r="T20" s="58" t="str">
        <f t="shared" si="5"/>
        <v>OK</v>
      </c>
      <c r="U20" s="241"/>
      <c r="V20" s="241"/>
      <c r="W20" s="241"/>
      <c r="X20" s="241"/>
      <c r="Y20" s="241"/>
      <c r="Z20" s="59"/>
      <c r="AA20" s="59"/>
      <c r="AB20" s="59"/>
      <c r="AC20" s="59"/>
      <c r="AD20" s="59"/>
      <c r="AE20" s="59"/>
      <c r="AF20" s="59"/>
      <c r="AG20" s="59"/>
      <c r="AH20" s="59"/>
      <c r="AI20" s="59"/>
      <c r="AJ20" s="59"/>
      <c r="AK20" s="59"/>
      <c r="AL20" s="59"/>
    </row>
    <row r="21" spans="1:38" ht="60.95" customHeight="1" x14ac:dyDescent="0.2">
      <c r="A21" s="254"/>
      <c r="B21" s="255"/>
      <c r="C21" s="45">
        <v>18</v>
      </c>
      <c r="D21" s="60" t="s">
        <v>174</v>
      </c>
      <c r="E21" s="47" t="s">
        <v>102</v>
      </c>
      <c r="F21" s="67" t="s">
        <v>30</v>
      </c>
      <c r="G21" s="49" t="s">
        <v>118</v>
      </c>
      <c r="H21" s="49" t="s">
        <v>8</v>
      </c>
      <c r="I21" s="49" t="s">
        <v>9</v>
      </c>
      <c r="J21" s="51">
        <v>185</v>
      </c>
      <c r="K21" s="52">
        <v>0</v>
      </c>
      <c r="L21" s="53">
        <f t="shared" si="0"/>
        <v>0</v>
      </c>
      <c r="M21" s="53">
        <f t="shared" si="1"/>
        <v>0</v>
      </c>
      <c r="N21" s="54">
        <f t="shared" si="2"/>
        <v>0</v>
      </c>
      <c r="O21" s="55">
        <f t="shared" si="3"/>
        <v>0</v>
      </c>
      <c r="P21" s="56"/>
      <c r="Q21" s="56"/>
      <c r="R21" s="56"/>
      <c r="S21" s="57">
        <f t="shared" si="4"/>
        <v>0</v>
      </c>
      <c r="T21" s="58" t="str">
        <f t="shared" si="5"/>
        <v>OK</v>
      </c>
      <c r="U21" s="241"/>
      <c r="V21" s="241"/>
      <c r="W21" s="241"/>
      <c r="X21" s="241"/>
      <c r="Y21" s="241"/>
      <c r="Z21" s="59"/>
      <c r="AA21" s="59"/>
      <c r="AB21" s="59"/>
      <c r="AC21" s="59"/>
      <c r="AD21" s="59"/>
      <c r="AE21" s="59"/>
      <c r="AF21" s="59"/>
      <c r="AG21" s="59"/>
      <c r="AH21" s="59"/>
      <c r="AI21" s="59"/>
      <c r="AJ21" s="59"/>
      <c r="AK21" s="59"/>
      <c r="AL21" s="59"/>
    </row>
    <row r="22" spans="1:38" ht="60.95" customHeight="1" x14ac:dyDescent="0.2">
      <c r="A22" s="254">
        <v>6</v>
      </c>
      <c r="B22" s="255" t="s">
        <v>216</v>
      </c>
      <c r="C22" s="63">
        <v>19</v>
      </c>
      <c r="D22" s="60" t="s">
        <v>31</v>
      </c>
      <c r="E22" s="47" t="s">
        <v>101</v>
      </c>
      <c r="F22" s="67" t="s">
        <v>30</v>
      </c>
      <c r="G22" s="70" t="s">
        <v>36</v>
      </c>
      <c r="H22" s="49" t="s">
        <v>8</v>
      </c>
      <c r="I22" s="49" t="s">
        <v>9</v>
      </c>
      <c r="J22" s="51">
        <v>64.650000000000006</v>
      </c>
      <c r="K22" s="52">
        <v>0</v>
      </c>
      <c r="L22" s="53">
        <f t="shared" si="0"/>
        <v>0</v>
      </c>
      <c r="M22" s="53">
        <f t="shared" si="1"/>
        <v>0</v>
      </c>
      <c r="N22" s="54">
        <f t="shared" si="2"/>
        <v>0</v>
      </c>
      <c r="O22" s="55">
        <f t="shared" si="3"/>
        <v>0</v>
      </c>
      <c r="P22" s="56"/>
      <c r="Q22" s="56"/>
      <c r="R22" s="56"/>
      <c r="S22" s="57">
        <f t="shared" si="4"/>
        <v>0</v>
      </c>
      <c r="T22" s="58" t="str">
        <f t="shared" si="5"/>
        <v>OK</v>
      </c>
      <c r="U22" s="241"/>
      <c r="V22" s="241"/>
      <c r="W22" s="241"/>
      <c r="X22" s="241"/>
      <c r="Y22" s="241"/>
      <c r="Z22" s="59"/>
      <c r="AA22" s="59"/>
      <c r="AB22" s="59"/>
      <c r="AC22" s="59"/>
      <c r="AD22" s="59"/>
      <c r="AE22" s="59"/>
      <c r="AF22" s="59"/>
      <c r="AG22" s="59"/>
      <c r="AH22" s="59"/>
      <c r="AI22" s="59"/>
      <c r="AJ22" s="59"/>
      <c r="AK22" s="59"/>
      <c r="AL22" s="59"/>
    </row>
    <row r="23" spans="1:38" ht="60.95" customHeight="1" x14ac:dyDescent="0.2">
      <c r="A23" s="254"/>
      <c r="B23" s="255"/>
      <c r="C23" s="63">
        <v>20</v>
      </c>
      <c r="D23" s="60" t="s">
        <v>35</v>
      </c>
      <c r="E23" s="47" t="s">
        <v>101</v>
      </c>
      <c r="F23" s="67" t="s">
        <v>30</v>
      </c>
      <c r="G23" s="70" t="s">
        <v>32</v>
      </c>
      <c r="H23" s="49" t="s">
        <v>8</v>
      </c>
      <c r="I23" s="49" t="s">
        <v>9</v>
      </c>
      <c r="J23" s="51">
        <v>64.650000000000006</v>
      </c>
      <c r="K23" s="52">
        <v>0</v>
      </c>
      <c r="L23" s="53">
        <f t="shared" si="0"/>
        <v>0</v>
      </c>
      <c r="M23" s="53">
        <f t="shared" si="1"/>
        <v>0</v>
      </c>
      <c r="N23" s="54">
        <f t="shared" si="2"/>
        <v>0</v>
      </c>
      <c r="O23" s="55">
        <f t="shared" si="3"/>
        <v>0</v>
      </c>
      <c r="P23" s="56"/>
      <c r="Q23" s="56"/>
      <c r="R23" s="56"/>
      <c r="S23" s="57">
        <f t="shared" si="4"/>
        <v>0</v>
      </c>
      <c r="T23" s="58" t="str">
        <f t="shared" si="5"/>
        <v>OK</v>
      </c>
      <c r="U23" s="241"/>
      <c r="V23" s="241"/>
      <c r="W23" s="241"/>
      <c r="X23" s="241"/>
      <c r="Y23" s="241"/>
      <c r="Z23" s="59"/>
      <c r="AA23" s="59"/>
      <c r="AB23" s="59"/>
      <c r="AC23" s="59"/>
      <c r="AD23" s="59"/>
      <c r="AE23" s="59"/>
      <c r="AF23" s="59"/>
      <c r="AG23" s="59"/>
      <c r="AH23" s="59"/>
      <c r="AI23" s="59"/>
      <c r="AJ23" s="59"/>
      <c r="AK23" s="59"/>
      <c r="AL23" s="59"/>
    </row>
    <row r="24" spans="1:38" ht="60.95" customHeight="1" x14ac:dyDescent="0.2">
      <c r="A24" s="254"/>
      <c r="B24" s="255"/>
      <c r="C24" s="63">
        <v>21</v>
      </c>
      <c r="D24" s="60" t="s">
        <v>73</v>
      </c>
      <c r="E24" s="47" t="s">
        <v>101</v>
      </c>
      <c r="F24" s="67" t="s">
        <v>30</v>
      </c>
      <c r="G24" s="70" t="s">
        <v>32</v>
      </c>
      <c r="H24" s="49" t="s">
        <v>8</v>
      </c>
      <c r="I24" s="49" t="s">
        <v>9</v>
      </c>
      <c r="J24" s="51">
        <v>64.650000000000006</v>
      </c>
      <c r="K24" s="52">
        <v>200</v>
      </c>
      <c r="L24" s="53">
        <f t="shared" si="0"/>
        <v>0</v>
      </c>
      <c r="M24" s="53">
        <f t="shared" si="1"/>
        <v>0</v>
      </c>
      <c r="N24" s="54">
        <f t="shared" si="2"/>
        <v>0</v>
      </c>
      <c r="O24" s="55">
        <f t="shared" si="3"/>
        <v>50</v>
      </c>
      <c r="P24" s="56"/>
      <c r="Q24" s="56"/>
      <c r="R24" s="56"/>
      <c r="S24" s="57">
        <f t="shared" si="4"/>
        <v>200</v>
      </c>
      <c r="T24" s="58" t="str">
        <f t="shared" si="5"/>
        <v>OK</v>
      </c>
      <c r="U24" s="241"/>
      <c r="V24" s="241"/>
      <c r="W24" s="241"/>
      <c r="X24" s="241"/>
      <c r="Y24" s="241"/>
      <c r="Z24" s="59"/>
      <c r="AA24" s="59"/>
      <c r="AB24" s="59"/>
      <c r="AC24" s="59"/>
      <c r="AD24" s="59"/>
      <c r="AE24" s="59"/>
      <c r="AF24" s="59"/>
      <c r="AG24" s="59"/>
      <c r="AH24" s="59"/>
      <c r="AI24" s="59"/>
      <c r="AJ24" s="59"/>
      <c r="AK24" s="59"/>
      <c r="AL24" s="59"/>
    </row>
    <row r="25" spans="1:38" ht="60.95" customHeight="1" x14ac:dyDescent="0.2">
      <c r="A25" s="68">
        <v>7</v>
      </c>
      <c r="B25" s="69" t="s">
        <v>217</v>
      </c>
      <c r="C25" s="45">
        <v>22</v>
      </c>
      <c r="D25" s="60" t="s">
        <v>40</v>
      </c>
      <c r="E25" s="47" t="s">
        <v>101</v>
      </c>
      <c r="F25" s="70" t="s">
        <v>119</v>
      </c>
      <c r="G25" s="61" t="s">
        <v>120</v>
      </c>
      <c r="H25" s="49" t="s">
        <v>111</v>
      </c>
      <c r="I25" s="49" t="s">
        <v>153</v>
      </c>
      <c r="J25" s="51">
        <v>526.30999999999995</v>
      </c>
      <c r="K25" s="52">
        <v>20</v>
      </c>
      <c r="L25" s="53">
        <f t="shared" si="0"/>
        <v>0</v>
      </c>
      <c r="M25" s="53">
        <f t="shared" si="1"/>
        <v>0</v>
      </c>
      <c r="N25" s="54">
        <f t="shared" si="2"/>
        <v>0</v>
      </c>
      <c r="O25" s="55">
        <f t="shared" si="3"/>
        <v>5</v>
      </c>
      <c r="P25" s="56"/>
      <c r="Q25" s="56"/>
      <c r="R25" s="56"/>
      <c r="S25" s="57">
        <f t="shared" si="4"/>
        <v>20</v>
      </c>
      <c r="T25" s="58" t="str">
        <f t="shared" si="5"/>
        <v>OK</v>
      </c>
      <c r="U25" s="241"/>
      <c r="V25" s="241"/>
      <c r="W25" s="241"/>
      <c r="X25" s="241"/>
      <c r="Y25" s="241"/>
      <c r="Z25" s="59"/>
      <c r="AA25" s="59"/>
      <c r="AB25" s="59"/>
      <c r="AC25" s="59"/>
      <c r="AD25" s="59"/>
      <c r="AE25" s="59"/>
      <c r="AF25" s="59"/>
      <c r="AG25" s="59"/>
      <c r="AH25" s="59"/>
      <c r="AI25" s="59"/>
      <c r="AJ25" s="59"/>
      <c r="AK25" s="59"/>
      <c r="AL25" s="59"/>
    </row>
    <row r="26" spans="1:38" ht="60.95" customHeight="1" x14ac:dyDescent="0.2">
      <c r="A26" s="254">
        <v>8</v>
      </c>
      <c r="B26" s="255" t="s">
        <v>218</v>
      </c>
      <c r="C26" s="45">
        <v>23</v>
      </c>
      <c r="D26" s="60" t="s">
        <v>74</v>
      </c>
      <c r="E26" s="47" t="s">
        <v>103</v>
      </c>
      <c r="F26" s="70" t="s">
        <v>121</v>
      </c>
      <c r="G26" s="70">
        <v>33367002</v>
      </c>
      <c r="H26" s="49" t="s">
        <v>8</v>
      </c>
      <c r="I26" s="49">
        <v>3336733</v>
      </c>
      <c r="J26" s="51">
        <v>166.67</v>
      </c>
      <c r="K26" s="52">
        <v>1000</v>
      </c>
      <c r="L26" s="53">
        <f t="shared" si="0"/>
        <v>1000</v>
      </c>
      <c r="M26" s="53">
        <f t="shared" si="1"/>
        <v>1000</v>
      </c>
      <c r="N26" s="54">
        <f t="shared" si="2"/>
        <v>0</v>
      </c>
      <c r="O26" s="55">
        <f t="shared" si="3"/>
        <v>250</v>
      </c>
      <c r="P26" s="56"/>
      <c r="Q26" s="56"/>
      <c r="R26" s="56"/>
      <c r="S26" s="57">
        <f t="shared" si="4"/>
        <v>0</v>
      </c>
      <c r="T26" s="58" t="str">
        <f t="shared" si="5"/>
        <v>OK</v>
      </c>
      <c r="U26" s="241"/>
      <c r="V26" s="241"/>
      <c r="W26" s="330">
        <v>1000</v>
      </c>
      <c r="X26" s="241"/>
      <c r="Y26" s="241"/>
      <c r="Z26" s="59"/>
      <c r="AA26" s="59"/>
      <c r="AB26" s="59"/>
      <c r="AC26" s="59"/>
      <c r="AD26" s="59"/>
      <c r="AE26" s="59"/>
      <c r="AF26" s="59"/>
      <c r="AG26" s="59"/>
      <c r="AH26" s="59"/>
      <c r="AI26" s="59"/>
      <c r="AJ26" s="59"/>
      <c r="AK26" s="59"/>
      <c r="AL26" s="59"/>
    </row>
    <row r="27" spans="1:38" ht="60.95" customHeight="1" x14ac:dyDescent="0.2">
      <c r="A27" s="254"/>
      <c r="B27" s="255"/>
      <c r="C27" s="45">
        <v>24</v>
      </c>
      <c r="D27" s="60" t="s">
        <v>75</v>
      </c>
      <c r="E27" s="47" t="s">
        <v>103</v>
      </c>
      <c r="F27" s="70" t="s">
        <v>121</v>
      </c>
      <c r="G27" s="49" t="s">
        <v>122</v>
      </c>
      <c r="H27" s="49" t="s">
        <v>8</v>
      </c>
      <c r="I27" s="49" t="s">
        <v>9</v>
      </c>
      <c r="J27" s="51">
        <v>19.829999999999998</v>
      </c>
      <c r="K27" s="52">
        <v>40</v>
      </c>
      <c r="L27" s="53">
        <f t="shared" si="0"/>
        <v>0</v>
      </c>
      <c r="M27" s="53">
        <f t="shared" si="1"/>
        <v>0</v>
      </c>
      <c r="N27" s="54">
        <v>-25</v>
      </c>
      <c r="O27" s="55">
        <f t="shared" si="3"/>
        <v>10</v>
      </c>
      <c r="P27" s="56"/>
      <c r="Q27" s="56"/>
      <c r="R27" s="56"/>
      <c r="S27" s="57">
        <f t="shared" si="4"/>
        <v>15</v>
      </c>
      <c r="T27" s="58" t="str">
        <f t="shared" si="5"/>
        <v>OK</v>
      </c>
      <c r="U27" s="241"/>
      <c r="V27" s="241"/>
      <c r="W27" s="241"/>
      <c r="X27" s="241"/>
      <c r="Y27" s="241"/>
      <c r="Z27" s="59"/>
      <c r="AA27" s="59"/>
      <c r="AB27" s="59"/>
      <c r="AC27" s="59"/>
      <c r="AD27" s="59"/>
      <c r="AE27" s="59"/>
      <c r="AF27" s="59"/>
      <c r="AG27" s="59"/>
      <c r="AH27" s="59"/>
      <c r="AI27" s="59"/>
      <c r="AJ27" s="59"/>
      <c r="AK27" s="59"/>
      <c r="AL27" s="59"/>
    </row>
    <row r="28" spans="1:38" ht="60.95" customHeight="1" x14ac:dyDescent="0.2">
      <c r="A28" s="68">
        <v>9</v>
      </c>
      <c r="B28" s="69" t="s">
        <v>213</v>
      </c>
      <c r="C28" s="45">
        <v>25</v>
      </c>
      <c r="D28" s="60" t="s">
        <v>76</v>
      </c>
      <c r="E28" s="47" t="s">
        <v>101</v>
      </c>
      <c r="F28" s="71" t="s">
        <v>123</v>
      </c>
      <c r="G28" s="70" t="s">
        <v>124</v>
      </c>
      <c r="H28" s="49" t="s">
        <v>125</v>
      </c>
      <c r="I28" s="49" t="s">
        <v>154</v>
      </c>
      <c r="J28" s="51">
        <v>1150</v>
      </c>
      <c r="K28" s="52">
        <v>0</v>
      </c>
      <c r="L28" s="53">
        <f t="shared" si="0"/>
        <v>0</v>
      </c>
      <c r="M28" s="53">
        <f t="shared" si="1"/>
        <v>0</v>
      </c>
      <c r="N28" s="54">
        <f t="shared" si="2"/>
        <v>0</v>
      </c>
      <c r="O28" s="55">
        <f t="shared" si="3"/>
        <v>0</v>
      </c>
      <c r="P28" s="56"/>
      <c r="Q28" s="56"/>
      <c r="R28" s="56"/>
      <c r="S28" s="57">
        <f t="shared" si="4"/>
        <v>0</v>
      </c>
      <c r="T28" s="58" t="str">
        <f t="shared" si="5"/>
        <v>OK</v>
      </c>
      <c r="U28" s="241"/>
      <c r="V28" s="241"/>
      <c r="W28" s="241"/>
      <c r="X28" s="241"/>
      <c r="Y28" s="241"/>
      <c r="Z28" s="59"/>
      <c r="AA28" s="59"/>
      <c r="AB28" s="59"/>
      <c r="AC28" s="59"/>
      <c r="AD28" s="59"/>
      <c r="AE28" s="59"/>
      <c r="AF28" s="59"/>
      <c r="AG28" s="59"/>
      <c r="AH28" s="59"/>
      <c r="AI28" s="59"/>
      <c r="AJ28" s="59"/>
      <c r="AK28" s="59"/>
      <c r="AL28" s="59"/>
    </row>
    <row r="29" spans="1:38" ht="60.95" customHeight="1" x14ac:dyDescent="0.2">
      <c r="A29" s="254">
        <v>10</v>
      </c>
      <c r="B29" s="255" t="s">
        <v>217</v>
      </c>
      <c r="C29" s="218">
        <v>26</v>
      </c>
      <c r="D29" s="143" t="s">
        <v>77</v>
      </c>
      <c r="E29" s="137" t="s">
        <v>101</v>
      </c>
      <c r="F29" s="331" t="s">
        <v>123</v>
      </c>
      <c r="G29" s="332" t="s">
        <v>126</v>
      </c>
      <c r="H29" s="138" t="s">
        <v>8</v>
      </c>
      <c r="I29" s="138" t="s">
        <v>9</v>
      </c>
      <c r="J29" s="146">
        <v>550</v>
      </c>
      <c r="K29" s="52">
        <v>0</v>
      </c>
      <c r="L29" s="53">
        <f t="shared" si="0"/>
        <v>0</v>
      </c>
      <c r="M29" s="53">
        <f t="shared" si="1"/>
        <v>0</v>
      </c>
      <c r="N29" s="54">
        <v>2</v>
      </c>
      <c r="O29" s="55">
        <f t="shared" si="3"/>
        <v>0</v>
      </c>
      <c r="P29" s="56"/>
      <c r="Q29" s="56"/>
      <c r="R29" s="56"/>
      <c r="S29" s="57">
        <f t="shared" si="4"/>
        <v>2</v>
      </c>
      <c r="T29" s="58" t="str">
        <f t="shared" si="5"/>
        <v>OK</v>
      </c>
      <c r="U29" s="241"/>
      <c r="V29" s="241"/>
      <c r="W29" s="241"/>
      <c r="X29" s="241"/>
      <c r="Y29" s="241"/>
      <c r="Z29" s="59"/>
      <c r="AA29" s="59"/>
      <c r="AB29" s="59"/>
      <c r="AC29" s="59"/>
      <c r="AD29" s="59"/>
      <c r="AE29" s="59"/>
      <c r="AF29" s="59"/>
      <c r="AG29" s="59"/>
      <c r="AH29" s="59"/>
      <c r="AI29" s="59"/>
      <c r="AJ29" s="59"/>
      <c r="AK29" s="59"/>
      <c r="AL29" s="59"/>
    </row>
    <row r="30" spans="1:38" ht="60.95" customHeight="1" x14ac:dyDescent="0.2">
      <c r="A30" s="254"/>
      <c r="B30" s="255"/>
      <c r="C30" s="45">
        <v>27</v>
      </c>
      <c r="D30" s="60" t="s">
        <v>78</v>
      </c>
      <c r="E30" s="47" t="s">
        <v>101</v>
      </c>
      <c r="F30" s="70" t="s">
        <v>29</v>
      </c>
      <c r="G30" s="70" t="s">
        <v>127</v>
      </c>
      <c r="H30" s="49" t="s">
        <v>8</v>
      </c>
      <c r="I30" s="49" t="s">
        <v>9</v>
      </c>
      <c r="J30" s="51">
        <v>376.66</v>
      </c>
      <c r="K30" s="52">
        <v>40</v>
      </c>
      <c r="L30" s="53">
        <f t="shared" si="0"/>
        <v>0</v>
      </c>
      <c r="M30" s="53">
        <f t="shared" si="1"/>
        <v>0</v>
      </c>
      <c r="N30" s="54">
        <f t="shared" si="2"/>
        <v>0</v>
      </c>
      <c r="O30" s="55">
        <f t="shared" si="3"/>
        <v>10</v>
      </c>
      <c r="P30" s="56"/>
      <c r="Q30" s="56"/>
      <c r="R30" s="56"/>
      <c r="S30" s="57">
        <f t="shared" si="4"/>
        <v>40</v>
      </c>
      <c r="T30" s="58" t="str">
        <f t="shared" si="5"/>
        <v>OK</v>
      </c>
      <c r="U30" s="241"/>
      <c r="V30" s="241"/>
      <c r="W30" s="241"/>
      <c r="X30" s="241"/>
      <c r="Y30" s="241"/>
      <c r="Z30" s="59"/>
      <c r="AA30" s="59"/>
      <c r="AB30" s="59"/>
      <c r="AC30" s="59"/>
      <c r="AD30" s="59"/>
      <c r="AE30" s="59"/>
      <c r="AF30" s="59"/>
      <c r="AG30" s="59"/>
      <c r="AH30" s="59"/>
      <c r="AI30" s="59"/>
      <c r="AJ30" s="59"/>
      <c r="AK30" s="59"/>
      <c r="AL30" s="59"/>
    </row>
    <row r="31" spans="1:38" ht="60.95" customHeight="1" x14ac:dyDescent="0.2">
      <c r="A31" s="254"/>
      <c r="B31" s="255"/>
      <c r="C31" s="45">
        <v>28</v>
      </c>
      <c r="D31" s="60" t="s">
        <v>79</v>
      </c>
      <c r="E31" s="47" t="s">
        <v>101</v>
      </c>
      <c r="F31" s="70" t="s">
        <v>29</v>
      </c>
      <c r="G31" s="70" t="s">
        <v>127</v>
      </c>
      <c r="H31" s="49" t="s">
        <v>8</v>
      </c>
      <c r="I31" s="49" t="s">
        <v>9</v>
      </c>
      <c r="J31" s="51">
        <v>320</v>
      </c>
      <c r="K31" s="52">
        <v>0</v>
      </c>
      <c r="L31" s="53">
        <f t="shared" si="0"/>
        <v>0</v>
      </c>
      <c r="M31" s="53">
        <f t="shared" si="1"/>
        <v>0</v>
      </c>
      <c r="N31" s="54">
        <f t="shared" si="2"/>
        <v>0</v>
      </c>
      <c r="O31" s="55">
        <f t="shared" si="3"/>
        <v>0</v>
      </c>
      <c r="P31" s="56"/>
      <c r="Q31" s="56"/>
      <c r="R31" s="56"/>
      <c r="S31" s="57">
        <f t="shared" si="4"/>
        <v>0</v>
      </c>
      <c r="T31" s="58" t="str">
        <f t="shared" si="5"/>
        <v>OK</v>
      </c>
      <c r="U31" s="241"/>
      <c r="V31" s="241"/>
      <c r="W31" s="241"/>
      <c r="X31" s="241"/>
      <c r="Y31" s="241"/>
      <c r="Z31" s="59"/>
      <c r="AA31" s="59"/>
      <c r="AB31" s="59"/>
      <c r="AC31" s="59"/>
      <c r="AD31" s="59"/>
      <c r="AE31" s="59"/>
      <c r="AF31" s="59"/>
      <c r="AG31" s="59"/>
      <c r="AH31" s="59"/>
      <c r="AI31" s="59"/>
      <c r="AJ31" s="59"/>
      <c r="AK31" s="59"/>
      <c r="AL31" s="59"/>
    </row>
    <row r="32" spans="1:38" ht="60.95" customHeight="1" x14ac:dyDescent="0.2">
      <c r="A32" s="254">
        <v>11</v>
      </c>
      <c r="B32" s="255" t="s">
        <v>219</v>
      </c>
      <c r="C32" s="45">
        <v>29</v>
      </c>
      <c r="D32" s="60" t="s">
        <v>80</v>
      </c>
      <c r="E32" s="47" t="s">
        <v>104</v>
      </c>
      <c r="F32" s="70" t="s">
        <v>121</v>
      </c>
      <c r="G32" s="70" t="s">
        <v>128</v>
      </c>
      <c r="H32" s="49" t="s">
        <v>129</v>
      </c>
      <c r="I32" s="49" t="s">
        <v>9</v>
      </c>
      <c r="J32" s="51">
        <v>37.51</v>
      </c>
      <c r="K32" s="52">
        <v>200</v>
      </c>
      <c r="L32" s="53">
        <f t="shared" si="0"/>
        <v>0</v>
      </c>
      <c r="M32" s="53">
        <f t="shared" si="1"/>
        <v>0</v>
      </c>
      <c r="N32" s="54">
        <f t="shared" si="2"/>
        <v>0</v>
      </c>
      <c r="O32" s="55">
        <f t="shared" si="3"/>
        <v>50</v>
      </c>
      <c r="P32" s="56"/>
      <c r="Q32" s="56"/>
      <c r="R32" s="56"/>
      <c r="S32" s="57">
        <f t="shared" si="4"/>
        <v>200</v>
      </c>
      <c r="T32" s="58" t="str">
        <f t="shared" si="5"/>
        <v>OK</v>
      </c>
      <c r="U32" s="241"/>
      <c r="V32" s="241"/>
      <c r="W32" s="241"/>
      <c r="X32" s="241"/>
      <c r="Y32" s="241"/>
      <c r="Z32" s="59"/>
      <c r="AA32" s="59"/>
      <c r="AB32" s="59"/>
      <c r="AC32" s="59"/>
      <c r="AD32" s="59"/>
      <c r="AE32" s="59"/>
      <c r="AF32" s="59"/>
      <c r="AG32" s="59"/>
      <c r="AH32" s="59"/>
      <c r="AI32" s="59"/>
      <c r="AJ32" s="59"/>
      <c r="AK32" s="59"/>
      <c r="AL32" s="59"/>
    </row>
    <row r="33" spans="1:38" ht="60.95" customHeight="1" x14ac:dyDescent="0.2">
      <c r="A33" s="254"/>
      <c r="B33" s="255"/>
      <c r="C33" s="45">
        <v>30</v>
      </c>
      <c r="D33" s="60" t="s">
        <v>81</v>
      </c>
      <c r="E33" s="47" t="s">
        <v>104</v>
      </c>
      <c r="F33" s="70" t="s">
        <v>121</v>
      </c>
      <c r="G33" s="70" t="s">
        <v>128</v>
      </c>
      <c r="H33" s="49" t="s">
        <v>111</v>
      </c>
      <c r="I33" s="49" t="s">
        <v>9</v>
      </c>
      <c r="J33" s="51">
        <v>17.670000000000002</v>
      </c>
      <c r="K33" s="52">
        <v>10</v>
      </c>
      <c r="L33" s="53">
        <f t="shared" si="0"/>
        <v>0</v>
      </c>
      <c r="M33" s="53">
        <f t="shared" si="1"/>
        <v>0</v>
      </c>
      <c r="N33" s="54">
        <f t="shared" si="2"/>
        <v>0</v>
      </c>
      <c r="O33" s="55">
        <f t="shared" si="3"/>
        <v>2</v>
      </c>
      <c r="P33" s="56"/>
      <c r="Q33" s="56"/>
      <c r="R33" s="56"/>
      <c r="S33" s="57">
        <f t="shared" si="4"/>
        <v>10</v>
      </c>
      <c r="T33" s="58" t="str">
        <f t="shared" si="5"/>
        <v>OK</v>
      </c>
      <c r="U33" s="241"/>
      <c r="V33" s="241"/>
      <c r="W33" s="241"/>
      <c r="X33" s="241"/>
      <c r="Y33" s="241"/>
      <c r="Z33" s="59"/>
      <c r="AA33" s="59"/>
      <c r="AB33" s="59"/>
      <c r="AC33" s="59"/>
      <c r="AD33" s="59"/>
      <c r="AE33" s="59"/>
      <c r="AF33" s="59"/>
      <c r="AG33" s="59"/>
      <c r="AH33" s="59"/>
      <c r="AI33" s="59"/>
      <c r="AJ33" s="59"/>
      <c r="AK33" s="59"/>
      <c r="AL33" s="59"/>
    </row>
    <row r="34" spans="1:38" ht="60.95" customHeight="1" x14ac:dyDescent="0.2">
      <c r="A34" s="68">
        <v>12</v>
      </c>
      <c r="B34" s="69" t="s">
        <v>220</v>
      </c>
      <c r="C34" s="45">
        <v>31</v>
      </c>
      <c r="D34" s="60" t="s">
        <v>21</v>
      </c>
      <c r="E34" s="47" t="s">
        <v>105</v>
      </c>
      <c r="F34" s="70" t="s">
        <v>130</v>
      </c>
      <c r="G34" s="70" t="s">
        <v>131</v>
      </c>
      <c r="H34" s="49" t="s">
        <v>111</v>
      </c>
      <c r="I34" s="49" t="s">
        <v>9</v>
      </c>
      <c r="J34" s="51">
        <v>25.9</v>
      </c>
      <c r="K34" s="52">
        <v>0</v>
      </c>
      <c r="L34" s="53">
        <f t="shared" si="0"/>
        <v>0</v>
      </c>
      <c r="M34" s="53">
        <f t="shared" si="1"/>
        <v>0</v>
      </c>
      <c r="N34" s="54">
        <f t="shared" si="2"/>
        <v>0</v>
      </c>
      <c r="O34" s="55">
        <f t="shared" si="3"/>
        <v>0</v>
      </c>
      <c r="P34" s="56"/>
      <c r="Q34" s="56"/>
      <c r="R34" s="56"/>
      <c r="S34" s="57">
        <f t="shared" si="4"/>
        <v>0</v>
      </c>
      <c r="T34" s="58" t="str">
        <f t="shared" si="5"/>
        <v>OK</v>
      </c>
      <c r="U34" s="241"/>
      <c r="V34" s="241"/>
      <c r="W34" s="241"/>
      <c r="X34" s="241"/>
      <c r="Y34" s="241"/>
      <c r="Z34" s="59"/>
      <c r="AA34" s="59"/>
      <c r="AB34" s="59"/>
      <c r="AC34" s="59"/>
      <c r="AD34" s="59"/>
      <c r="AE34" s="59"/>
      <c r="AF34" s="59"/>
      <c r="AG34" s="59"/>
      <c r="AH34" s="59"/>
      <c r="AI34" s="59"/>
      <c r="AJ34" s="59"/>
      <c r="AK34" s="59"/>
      <c r="AL34" s="59"/>
    </row>
    <row r="35" spans="1:38" ht="60.95" customHeight="1" x14ac:dyDescent="0.2">
      <c r="A35" s="254">
        <v>13</v>
      </c>
      <c r="B35" s="255" t="s">
        <v>212</v>
      </c>
      <c r="C35" s="45">
        <v>32</v>
      </c>
      <c r="D35" s="60" t="s">
        <v>82</v>
      </c>
      <c r="E35" s="47" t="s">
        <v>106</v>
      </c>
      <c r="F35" s="70" t="s">
        <v>27</v>
      </c>
      <c r="G35" s="70" t="s">
        <v>132</v>
      </c>
      <c r="H35" s="49" t="s">
        <v>8</v>
      </c>
      <c r="I35" s="49" t="s">
        <v>9</v>
      </c>
      <c r="J35" s="51">
        <v>127.5</v>
      </c>
      <c r="K35" s="52">
        <v>20</v>
      </c>
      <c r="L35" s="53">
        <f t="shared" si="0"/>
        <v>0</v>
      </c>
      <c r="M35" s="53">
        <f t="shared" si="1"/>
        <v>0</v>
      </c>
      <c r="N35" s="54">
        <f t="shared" si="2"/>
        <v>0</v>
      </c>
      <c r="O35" s="55">
        <f t="shared" si="3"/>
        <v>5</v>
      </c>
      <c r="P35" s="56"/>
      <c r="Q35" s="56"/>
      <c r="R35" s="56"/>
      <c r="S35" s="57">
        <f t="shared" si="4"/>
        <v>20</v>
      </c>
      <c r="T35" s="58" t="str">
        <f t="shared" si="5"/>
        <v>OK</v>
      </c>
      <c r="U35" s="241"/>
      <c r="V35" s="241"/>
      <c r="W35" s="241"/>
      <c r="X35" s="241"/>
      <c r="Y35" s="241"/>
      <c r="Z35" s="59"/>
      <c r="AA35" s="59"/>
      <c r="AB35" s="59"/>
      <c r="AC35" s="59"/>
      <c r="AD35" s="59"/>
      <c r="AE35" s="59"/>
      <c r="AF35" s="59"/>
      <c r="AG35" s="59"/>
      <c r="AH35" s="59"/>
      <c r="AI35" s="59"/>
      <c r="AJ35" s="59"/>
      <c r="AK35" s="59"/>
      <c r="AL35" s="59"/>
    </row>
    <row r="36" spans="1:38" ht="60.95" customHeight="1" x14ac:dyDescent="0.2">
      <c r="A36" s="254"/>
      <c r="B36" s="255"/>
      <c r="C36" s="45">
        <v>33</v>
      </c>
      <c r="D36" s="60" t="s">
        <v>83</v>
      </c>
      <c r="E36" s="47" t="s">
        <v>106</v>
      </c>
      <c r="F36" s="70" t="s">
        <v>27</v>
      </c>
      <c r="G36" s="73" t="s">
        <v>132</v>
      </c>
      <c r="H36" s="49" t="s">
        <v>8</v>
      </c>
      <c r="I36" s="49" t="s">
        <v>9</v>
      </c>
      <c r="J36" s="51">
        <v>131</v>
      </c>
      <c r="K36" s="52">
        <v>0</v>
      </c>
      <c r="L36" s="53">
        <f t="shared" si="0"/>
        <v>0</v>
      </c>
      <c r="M36" s="53">
        <f t="shared" si="1"/>
        <v>0</v>
      </c>
      <c r="N36" s="54">
        <f t="shared" si="2"/>
        <v>0</v>
      </c>
      <c r="O36" s="55">
        <f t="shared" si="3"/>
        <v>0</v>
      </c>
      <c r="P36" s="56"/>
      <c r="Q36" s="56"/>
      <c r="R36" s="56"/>
      <c r="S36" s="57">
        <f t="shared" si="4"/>
        <v>0</v>
      </c>
      <c r="T36" s="58" t="str">
        <f t="shared" si="5"/>
        <v>OK</v>
      </c>
      <c r="U36" s="241"/>
      <c r="V36" s="241"/>
      <c r="W36" s="241"/>
      <c r="X36" s="241"/>
      <c r="Y36" s="241"/>
      <c r="Z36" s="59"/>
      <c r="AA36" s="59"/>
      <c r="AB36" s="59"/>
      <c r="AC36" s="59"/>
      <c r="AD36" s="59"/>
      <c r="AE36" s="59"/>
      <c r="AF36" s="59"/>
      <c r="AG36" s="59"/>
      <c r="AH36" s="59"/>
      <c r="AI36" s="59"/>
      <c r="AJ36" s="59"/>
      <c r="AK36" s="59"/>
      <c r="AL36" s="59"/>
    </row>
    <row r="37" spans="1:38" ht="60.95" customHeight="1" x14ac:dyDescent="0.2">
      <c r="A37" s="254"/>
      <c r="B37" s="255"/>
      <c r="C37" s="45">
        <v>34</v>
      </c>
      <c r="D37" s="60" t="s">
        <v>84</v>
      </c>
      <c r="E37" s="47" t="s">
        <v>107</v>
      </c>
      <c r="F37" s="70" t="s">
        <v>27</v>
      </c>
      <c r="G37" s="70" t="s">
        <v>133</v>
      </c>
      <c r="H37" s="49" t="s">
        <v>13</v>
      </c>
      <c r="I37" s="49" t="s">
        <v>9</v>
      </c>
      <c r="J37" s="51">
        <v>3800</v>
      </c>
      <c r="K37" s="52">
        <v>16</v>
      </c>
      <c r="L37" s="53">
        <f t="shared" si="0"/>
        <v>0</v>
      </c>
      <c r="M37" s="53">
        <f t="shared" si="1"/>
        <v>0</v>
      </c>
      <c r="N37" s="54">
        <f t="shared" si="2"/>
        <v>0</v>
      </c>
      <c r="O37" s="55">
        <f t="shared" si="3"/>
        <v>4</v>
      </c>
      <c r="P37" s="56"/>
      <c r="Q37" s="56"/>
      <c r="R37" s="56"/>
      <c r="S37" s="57">
        <f t="shared" si="4"/>
        <v>16</v>
      </c>
      <c r="T37" s="58" t="str">
        <f t="shared" si="5"/>
        <v>OK</v>
      </c>
      <c r="U37" s="241"/>
      <c r="V37" s="241"/>
      <c r="W37" s="241"/>
      <c r="X37" s="241"/>
      <c r="Y37" s="241"/>
      <c r="Z37" s="59"/>
      <c r="AA37" s="59"/>
      <c r="AB37" s="59"/>
      <c r="AC37" s="59"/>
      <c r="AD37" s="59"/>
      <c r="AE37" s="59"/>
      <c r="AF37" s="59"/>
      <c r="AG37" s="59"/>
      <c r="AH37" s="59"/>
      <c r="AI37" s="59"/>
      <c r="AJ37" s="59"/>
      <c r="AK37" s="59"/>
      <c r="AL37" s="59"/>
    </row>
    <row r="38" spans="1:38" ht="60.95" customHeight="1" x14ac:dyDescent="0.2">
      <c r="A38" s="254"/>
      <c r="B38" s="255"/>
      <c r="C38" s="45">
        <v>35</v>
      </c>
      <c r="D38" s="74" t="s">
        <v>85</v>
      </c>
      <c r="E38" s="47" t="s">
        <v>107</v>
      </c>
      <c r="F38" s="70" t="s">
        <v>27</v>
      </c>
      <c r="G38" s="70" t="s">
        <v>133</v>
      </c>
      <c r="H38" s="49" t="s">
        <v>111</v>
      </c>
      <c r="I38" s="49" t="s">
        <v>9</v>
      </c>
      <c r="J38" s="51">
        <v>650</v>
      </c>
      <c r="K38" s="52">
        <v>5</v>
      </c>
      <c r="L38" s="53">
        <f t="shared" si="0"/>
        <v>0</v>
      </c>
      <c r="M38" s="53">
        <f t="shared" si="1"/>
        <v>0</v>
      </c>
      <c r="N38" s="54">
        <f t="shared" si="2"/>
        <v>0</v>
      </c>
      <c r="O38" s="55">
        <f t="shared" si="3"/>
        <v>1</v>
      </c>
      <c r="P38" s="56"/>
      <c r="Q38" s="56"/>
      <c r="R38" s="56"/>
      <c r="S38" s="57">
        <f t="shared" si="4"/>
        <v>5</v>
      </c>
      <c r="T38" s="58" t="str">
        <f t="shared" si="5"/>
        <v>OK</v>
      </c>
      <c r="U38" s="241"/>
      <c r="V38" s="241"/>
      <c r="W38" s="241"/>
      <c r="X38" s="241"/>
      <c r="Y38" s="241"/>
      <c r="Z38" s="59"/>
      <c r="AA38" s="59"/>
      <c r="AB38" s="59"/>
      <c r="AC38" s="59"/>
      <c r="AD38" s="59"/>
      <c r="AE38" s="59"/>
      <c r="AF38" s="59"/>
      <c r="AG38" s="59"/>
      <c r="AH38" s="59"/>
      <c r="AI38" s="59"/>
      <c r="AJ38" s="59"/>
      <c r="AK38" s="59"/>
      <c r="AL38" s="59"/>
    </row>
    <row r="39" spans="1:38" ht="60.95" customHeight="1" x14ac:dyDescent="0.2">
      <c r="A39" s="254">
        <v>14</v>
      </c>
      <c r="B39" s="255" t="s">
        <v>213</v>
      </c>
      <c r="C39" s="45">
        <v>36</v>
      </c>
      <c r="D39" s="60" t="s">
        <v>86</v>
      </c>
      <c r="E39" s="47" t="s">
        <v>101</v>
      </c>
      <c r="F39" s="70" t="s">
        <v>130</v>
      </c>
      <c r="G39" s="73" t="s">
        <v>134</v>
      </c>
      <c r="H39" s="49" t="s">
        <v>135</v>
      </c>
      <c r="I39" s="49" t="s">
        <v>9</v>
      </c>
      <c r="J39" s="51">
        <v>131.41999999999999</v>
      </c>
      <c r="K39" s="52">
        <v>80</v>
      </c>
      <c r="L39" s="53">
        <f t="shared" si="0"/>
        <v>0</v>
      </c>
      <c r="M39" s="53">
        <f t="shared" si="1"/>
        <v>0</v>
      </c>
      <c r="N39" s="54">
        <f t="shared" si="2"/>
        <v>0</v>
      </c>
      <c r="O39" s="55">
        <f t="shared" si="3"/>
        <v>20</v>
      </c>
      <c r="P39" s="56"/>
      <c r="Q39" s="56"/>
      <c r="R39" s="56"/>
      <c r="S39" s="57">
        <f t="shared" si="4"/>
        <v>80</v>
      </c>
      <c r="T39" s="58" t="str">
        <f t="shared" si="5"/>
        <v>OK</v>
      </c>
      <c r="U39" s="241"/>
      <c r="V39" s="241"/>
      <c r="W39" s="241"/>
      <c r="X39" s="241"/>
      <c r="Y39" s="241"/>
      <c r="Z39" s="59"/>
      <c r="AA39" s="59"/>
      <c r="AB39" s="59"/>
      <c r="AC39" s="59"/>
      <c r="AD39" s="59"/>
      <c r="AE39" s="59"/>
      <c r="AF39" s="59"/>
      <c r="AG39" s="59"/>
      <c r="AH39" s="59"/>
      <c r="AI39" s="59"/>
      <c r="AJ39" s="59"/>
      <c r="AK39" s="59"/>
      <c r="AL39" s="59"/>
    </row>
    <row r="40" spans="1:38" ht="60.95" customHeight="1" x14ac:dyDescent="0.2">
      <c r="A40" s="254"/>
      <c r="B40" s="255"/>
      <c r="C40" s="45">
        <v>37</v>
      </c>
      <c r="D40" s="60" t="s">
        <v>87</v>
      </c>
      <c r="E40" s="47" t="s">
        <v>101</v>
      </c>
      <c r="F40" s="70" t="s">
        <v>136</v>
      </c>
      <c r="G40" s="50" t="s">
        <v>137</v>
      </c>
      <c r="H40" s="49" t="s">
        <v>8</v>
      </c>
      <c r="I40" s="49" t="s">
        <v>39</v>
      </c>
      <c r="J40" s="51">
        <v>7.68</v>
      </c>
      <c r="K40" s="52">
        <v>80</v>
      </c>
      <c r="L40" s="53">
        <f t="shared" si="0"/>
        <v>0</v>
      </c>
      <c r="M40" s="53">
        <f t="shared" si="1"/>
        <v>0</v>
      </c>
      <c r="N40" s="54">
        <f t="shared" si="2"/>
        <v>0</v>
      </c>
      <c r="O40" s="55">
        <f t="shared" si="3"/>
        <v>20</v>
      </c>
      <c r="P40" s="56"/>
      <c r="Q40" s="56"/>
      <c r="R40" s="56"/>
      <c r="S40" s="57">
        <f t="shared" si="4"/>
        <v>80</v>
      </c>
      <c r="T40" s="58" t="str">
        <f t="shared" si="5"/>
        <v>OK</v>
      </c>
      <c r="U40" s="241"/>
      <c r="V40" s="241"/>
      <c r="W40" s="241"/>
      <c r="X40" s="241"/>
      <c r="Y40" s="241"/>
      <c r="Z40" s="59"/>
      <c r="AA40" s="59"/>
      <c r="AB40" s="59"/>
      <c r="AC40" s="59"/>
      <c r="AD40" s="59"/>
      <c r="AE40" s="59"/>
      <c r="AF40" s="59"/>
      <c r="AG40" s="59"/>
      <c r="AH40" s="59"/>
      <c r="AI40" s="59"/>
      <c r="AJ40" s="59"/>
      <c r="AK40" s="59"/>
      <c r="AL40" s="59"/>
    </row>
    <row r="41" spans="1:38" ht="60.95" customHeight="1" x14ac:dyDescent="0.2">
      <c r="A41" s="254">
        <v>15</v>
      </c>
      <c r="B41" s="255" t="s">
        <v>211</v>
      </c>
      <c r="C41" s="45">
        <v>38</v>
      </c>
      <c r="D41" s="60" t="s">
        <v>88</v>
      </c>
      <c r="E41" s="47" t="s">
        <v>99</v>
      </c>
      <c r="F41" s="70" t="s">
        <v>26</v>
      </c>
      <c r="G41" s="72" t="s">
        <v>138</v>
      </c>
      <c r="H41" s="49" t="s">
        <v>8</v>
      </c>
      <c r="I41" s="49" t="s">
        <v>9</v>
      </c>
      <c r="J41" s="51">
        <v>220</v>
      </c>
      <c r="K41" s="52">
        <v>0</v>
      </c>
      <c r="L41" s="53">
        <f t="shared" si="0"/>
        <v>0</v>
      </c>
      <c r="M41" s="53">
        <f t="shared" si="1"/>
        <v>0</v>
      </c>
      <c r="N41" s="54">
        <f t="shared" si="2"/>
        <v>0</v>
      </c>
      <c r="O41" s="55">
        <f t="shared" si="3"/>
        <v>0</v>
      </c>
      <c r="P41" s="56"/>
      <c r="Q41" s="56"/>
      <c r="R41" s="56"/>
      <c r="S41" s="57">
        <f t="shared" si="4"/>
        <v>0</v>
      </c>
      <c r="T41" s="58" t="str">
        <f t="shared" si="5"/>
        <v>OK</v>
      </c>
      <c r="U41" s="241"/>
      <c r="V41" s="241"/>
      <c r="W41" s="241"/>
      <c r="X41" s="241"/>
      <c r="Y41" s="241"/>
      <c r="Z41" s="59"/>
      <c r="AA41" s="59"/>
      <c r="AB41" s="59"/>
      <c r="AC41" s="59"/>
      <c r="AD41" s="59"/>
      <c r="AE41" s="59"/>
      <c r="AF41" s="59"/>
      <c r="AG41" s="59"/>
      <c r="AH41" s="59"/>
      <c r="AI41" s="59"/>
      <c r="AJ41" s="59"/>
      <c r="AK41" s="59"/>
      <c r="AL41" s="59"/>
    </row>
    <row r="42" spans="1:38" ht="60.95" customHeight="1" x14ac:dyDescent="0.2">
      <c r="A42" s="254"/>
      <c r="B42" s="255"/>
      <c r="C42" s="45">
        <v>39</v>
      </c>
      <c r="D42" s="60" t="s">
        <v>89</v>
      </c>
      <c r="E42" s="47" t="s">
        <v>99</v>
      </c>
      <c r="F42" s="70" t="s">
        <v>130</v>
      </c>
      <c r="G42" s="61" t="s">
        <v>139</v>
      </c>
      <c r="H42" s="49" t="s">
        <v>8</v>
      </c>
      <c r="I42" s="49" t="s">
        <v>9</v>
      </c>
      <c r="J42" s="51">
        <v>530</v>
      </c>
      <c r="K42" s="52">
        <v>10</v>
      </c>
      <c r="L42" s="53">
        <f t="shared" si="0"/>
        <v>0</v>
      </c>
      <c r="M42" s="53">
        <f t="shared" si="1"/>
        <v>0</v>
      </c>
      <c r="N42" s="54">
        <f t="shared" si="2"/>
        <v>0</v>
      </c>
      <c r="O42" s="55">
        <f t="shared" si="3"/>
        <v>2</v>
      </c>
      <c r="P42" s="56"/>
      <c r="Q42" s="56"/>
      <c r="R42" s="56"/>
      <c r="S42" s="57">
        <f t="shared" si="4"/>
        <v>10</v>
      </c>
      <c r="T42" s="58" t="str">
        <f t="shared" si="5"/>
        <v>OK</v>
      </c>
      <c r="U42" s="241"/>
      <c r="V42" s="241"/>
      <c r="W42" s="241"/>
      <c r="X42" s="241"/>
      <c r="Y42" s="241"/>
      <c r="Z42" s="59"/>
      <c r="AA42" s="59"/>
      <c r="AB42" s="59"/>
      <c r="AC42" s="59"/>
      <c r="AD42" s="59"/>
      <c r="AE42" s="59"/>
      <c r="AF42" s="59"/>
      <c r="AG42" s="59"/>
      <c r="AH42" s="59"/>
      <c r="AI42" s="59"/>
      <c r="AJ42" s="59"/>
      <c r="AK42" s="59"/>
      <c r="AL42" s="59"/>
    </row>
    <row r="43" spans="1:38" ht="60.95" customHeight="1" x14ac:dyDescent="0.2">
      <c r="A43" s="254"/>
      <c r="B43" s="255"/>
      <c r="C43" s="45">
        <v>40</v>
      </c>
      <c r="D43" s="60" t="s">
        <v>90</v>
      </c>
      <c r="E43" s="47" t="s">
        <v>99</v>
      </c>
      <c r="F43" s="70" t="s">
        <v>130</v>
      </c>
      <c r="G43" s="50" t="s">
        <v>140</v>
      </c>
      <c r="H43" s="49" t="s">
        <v>111</v>
      </c>
      <c r="I43" s="49" t="s">
        <v>9</v>
      </c>
      <c r="J43" s="51">
        <v>530</v>
      </c>
      <c r="K43" s="52">
        <v>0</v>
      </c>
      <c r="L43" s="53">
        <f t="shared" si="0"/>
        <v>0</v>
      </c>
      <c r="M43" s="53">
        <f t="shared" si="1"/>
        <v>0</v>
      </c>
      <c r="N43" s="54">
        <f t="shared" si="2"/>
        <v>0</v>
      </c>
      <c r="O43" s="55">
        <f t="shared" si="3"/>
        <v>0</v>
      </c>
      <c r="P43" s="56"/>
      <c r="Q43" s="56"/>
      <c r="R43" s="56"/>
      <c r="S43" s="57">
        <f t="shared" si="4"/>
        <v>0</v>
      </c>
      <c r="T43" s="58" t="str">
        <f t="shared" si="5"/>
        <v>OK</v>
      </c>
      <c r="U43" s="241"/>
      <c r="V43" s="241"/>
      <c r="W43" s="241"/>
      <c r="X43" s="241"/>
      <c r="Y43" s="241"/>
      <c r="Z43" s="59"/>
      <c r="AA43" s="59"/>
      <c r="AB43" s="59"/>
      <c r="AC43" s="59"/>
      <c r="AD43" s="59"/>
      <c r="AE43" s="59"/>
      <c r="AF43" s="59"/>
      <c r="AG43" s="59"/>
      <c r="AH43" s="59"/>
      <c r="AI43" s="59"/>
      <c r="AJ43" s="59"/>
      <c r="AK43" s="59"/>
      <c r="AL43" s="59"/>
    </row>
    <row r="44" spans="1:38" ht="60.95" customHeight="1" x14ac:dyDescent="0.2">
      <c r="A44" s="254"/>
      <c r="B44" s="255"/>
      <c r="C44" s="45">
        <v>41</v>
      </c>
      <c r="D44" s="75" t="s">
        <v>91</v>
      </c>
      <c r="E44" s="47" t="s">
        <v>99</v>
      </c>
      <c r="F44" s="70" t="s">
        <v>29</v>
      </c>
      <c r="G44" s="61" t="s">
        <v>141</v>
      </c>
      <c r="H44" s="49" t="s">
        <v>111</v>
      </c>
      <c r="I44" s="49" t="s">
        <v>9</v>
      </c>
      <c r="J44" s="51">
        <v>700</v>
      </c>
      <c r="K44" s="52">
        <v>5</v>
      </c>
      <c r="L44" s="53">
        <f t="shared" si="0"/>
        <v>0</v>
      </c>
      <c r="M44" s="53">
        <f t="shared" si="1"/>
        <v>0</v>
      </c>
      <c r="N44" s="54">
        <f t="shared" si="2"/>
        <v>0</v>
      </c>
      <c r="O44" s="55">
        <f t="shared" si="3"/>
        <v>1</v>
      </c>
      <c r="P44" s="56"/>
      <c r="Q44" s="56"/>
      <c r="R44" s="56"/>
      <c r="S44" s="57">
        <f t="shared" si="4"/>
        <v>5</v>
      </c>
      <c r="T44" s="58" t="str">
        <f t="shared" si="5"/>
        <v>OK</v>
      </c>
      <c r="U44" s="241"/>
      <c r="V44" s="241"/>
      <c r="W44" s="241"/>
      <c r="X44" s="241"/>
      <c r="Y44" s="241"/>
      <c r="Z44" s="59"/>
      <c r="AA44" s="59"/>
      <c r="AB44" s="59"/>
      <c r="AC44" s="59"/>
      <c r="AD44" s="59"/>
      <c r="AE44" s="59"/>
      <c r="AF44" s="59"/>
      <c r="AG44" s="59"/>
      <c r="AH44" s="59"/>
      <c r="AI44" s="59"/>
      <c r="AJ44" s="59"/>
      <c r="AK44" s="59"/>
      <c r="AL44" s="59"/>
    </row>
    <row r="45" spans="1:38" ht="60.95" customHeight="1" x14ac:dyDescent="0.2">
      <c r="A45" s="254"/>
      <c r="B45" s="255"/>
      <c r="C45" s="45">
        <v>42</v>
      </c>
      <c r="D45" s="60" t="s">
        <v>92</v>
      </c>
      <c r="E45" s="47" t="s">
        <v>99</v>
      </c>
      <c r="F45" s="70" t="s">
        <v>29</v>
      </c>
      <c r="G45" s="61" t="s">
        <v>141</v>
      </c>
      <c r="H45" s="49" t="s">
        <v>111</v>
      </c>
      <c r="I45" s="49" t="s">
        <v>9</v>
      </c>
      <c r="J45" s="51">
        <v>200</v>
      </c>
      <c r="K45" s="52">
        <v>0</v>
      </c>
      <c r="L45" s="53">
        <f t="shared" si="0"/>
        <v>0</v>
      </c>
      <c r="M45" s="53">
        <f t="shared" si="1"/>
        <v>0</v>
      </c>
      <c r="N45" s="54">
        <f t="shared" si="2"/>
        <v>0</v>
      </c>
      <c r="O45" s="55">
        <f t="shared" si="3"/>
        <v>0</v>
      </c>
      <c r="P45" s="56"/>
      <c r="Q45" s="56"/>
      <c r="R45" s="56"/>
      <c r="S45" s="57">
        <f t="shared" si="4"/>
        <v>0</v>
      </c>
      <c r="T45" s="58" t="str">
        <f t="shared" si="5"/>
        <v>OK</v>
      </c>
      <c r="U45" s="241"/>
      <c r="V45" s="241"/>
      <c r="W45" s="241"/>
      <c r="X45" s="241"/>
      <c r="Y45" s="241"/>
      <c r="Z45" s="59"/>
      <c r="AA45" s="59"/>
      <c r="AB45" s="59"/>
      <c r="AC45" s="59"/>
      <c r="AD45" s="59"/>
      <c r="AE45" s="59"/>
      <c r="AF45" s="59"/>
      <c r="AG45" s="59"/>
      <c r="AH45" s="59"/>
      <c r="AI45" s="59"/>
      <c r="AJ45" s="59"/>
      <c r="AK45" s="59"/>
      <c r="AL45" s="59"/>
    </row>
    <row r="46" spans="1:38" ht="60.95" customHeight="1" x14ac:dyDescent="0.2">
      <c r="A46" s="254">
        <v>16</v>
      </c>
      <c r="B46" s="255" t="s">
        <v>213</v>
      </c>
      <c r="C46" s="45">
        <v>43</v>
      </c>
      <c r="D46" s="60" t="s">
        <v>175</v>
      </c>
      <c r="E46" s="47" t="s">
        <v>101</v>
      </c>
      <c r="F46" s="70" t="s">
        <v>27</v>
      </c>
      <c r="G46" s="76" t="s">
        <v>142</v>
      </c>
      <c r="H46" s="49" t="s">
        <v>8</v>
      </c>
      <c r="I46" s="49" t="s">
        <v>9</v>
      </c>
      <c r="J46" s="51">
        <v>121.83</v>
      </c>
      <c r="K46" s="52">
        <v>100</v>
      </c>
      <c r="L46" s="53">
        <f t="shared" si="0"/>
        <v>0</v>
      </c>
      <c r="M46" s="53">
        <f t="shared" si="1"/>
        <v>0</v>
      </c>
      <c r="N46" s="54">
        <f t="shared" si="2"/>
        <v>0</v>
      </c>
      <c r="O46" s="55">
        <f t="shared" si="3"/>
        <v>25</v>
      </c>
      <c r="P46" s="56"/>
      <c r="Q46" s="56"/>
      <c r="R46" s="56"/>
      <c r="S46" s="57">
        <f t="shared" si="4"/>
        <v>100</v>
      </c>
      <c r="T46" s="58" t="str">
        <f t="shared" si="5"/>
        <v>OK</v>
      </c>
      <c r="U46" s="241"/>
      <c r="V46" s="241"/>
      <c r="W46" s="241"/>
      <c r="X46" s="241"/>
      <c r="Y46" s="241"/>
      <c r="Z46" s="59"/>
      <c r="AA46" s="59"/>
      <c r="AB46" s="59"/>
      <c r="AC46" s="59"/>
      <c r="AD46" s="59"/>
      <c r="AE46" s="59"/>
      <c r="AF46" s="59"/>
      <c r="AG46" s="59"/>
      <c r="AH46" s="59"/>
      <c r="AI46" s="59"/>
      <c r="AJ46" s="59"/>
      <c r="AK46" s="59"/>
      <c r="AL46" s="59"/>
    </row>
    <row r="47" spans="1:38" ht="60.95" customHeight="1" x14ac:dyDescent="0.2">
      <c r="A47" s="254"/>
      <c r="B47" s="255"/>
      <c r="C47" s="45">
        <v>44</v>
      </c>
      <c r="D47" s="77" t="s">
        <v>93</v>
      </c>
      <c r="E47" s="47" t="s">
        <v>101</v>
      </c>
      <c r="F47" s="70" t="s">
        <v>29</v>
      </c>
      <c r="G47" s="76" t="s">
        <v>143</v>
      </c>
      <c r="H47" s="49" t="s">
        <v>111</v>
      </c>
      <c r="I47" s="49" t="s">
        <v>9</v>
      </c>
      <c r="J47" s="51">
        <v>590</v>
      </c>
      <c r="K47" s="52">
        <v>0</v>
      </c>
      <c r="L47" s="53">
        <f t="shared" si="0"/>
        <v>0</v>
      </c>
      <c r="M47" s="53">
        <f t="shared" si="1"/>
        <v>0</v>
      </c>
      <c r="N47" s="54">
        <f t="shared" si="2"/>
        <v>0</v>
      </c>
      <c r="O47" s="55">
        <f t="shared" si="3"/>
        <v>0</v>
      </c>
      <c r="P47" s="56"/>
      <c r="Q47" s="56"/>
      <c r="R47" s="56"/>
      <c r="S47" s="57">
        <f t="shared" si="4"/>
        <v>0</v>
      </c>
      <c r="T47" s="58" t="str">
        <f t="shared" si="5"/>
        <v>OK</v>
      </c>
      <c r="U47" s="241"/>
      <c r="V47" s="241"/>
      <c r="W47" s="241"/>
      <c r="X47" s="241"/>
      <c r="Y47" s="241"/>
      <c r="Z47" s="59"/>
      <c r="AA47" s="59"/>
      <c r="AB47" s="59"/>
      <c r="AC47" s="59"/>
      <c r="AD47" s="59"/>
      <c r="AE47" s="59"/>
      <c r="AF47" s="59"/>
      <c r="AG47" s="59"/>
      <c r="AH47" s="59"/>
      <c r="AI47" s="59"/>
      <c r="AJ47" s="59"/>
      <c r="AK47" s="59"/>
      <c r="AL47" s="59"/>
    </row>
    <row r="48" spans="1:38" ht="60.95" customHeight="1" x14ac:dyDescent="0.2">
      <c r="A48" s="68">
        <v>17</v>
      </c>
      <c r="B48" s="69" t="s">
        <v>221</v>
      </c>
      <c r="C48" s="45">
        <v>45</v>
      </c>
      <c r="D48" s="74" t="s">
        <v>94</v>
      </c>
      <c r="E48" s="47" t="s">
        <v>101</v>
      </c>
      <c r="F48" s="70" t="s">
        <v>144</v>
      </c>
      <c r="G48" s="76" t="s">
        <v>145</v>
      </c>
      <c r="H48" s="49" t="s">
        <v>8</v>
      </c>
      <c r="I48" s="78" t="s">
        <v>155</v>
      </c>
      <c r="J48" s="51">
        <v>321</v>
      </c>
      <c r="K48" s="52">
        <v>0</v>
      </c>
      <c r="L48" s="53">
        <f t="shared" si="0"/>
        <v>0</v>
      </c>
      <c r="M48" s="53">
        <f t="shared" si="1"/>
        <v>0</v>
      </c>
      <c r="N48" s="54">
        <f t="shared" si="2"/>
        <v>0</v>
      </c>
      <c r="O48" s="55">
        <f t="shared" si="3"/>
        <v>0</v>
      </c>
      <c r="P48" s="56"/>
      <c r="Q48" s="56"/>
      <c r="R48" s="56"/>
      <c r="S48" s="57">
        <f t="shared" si="4"/>
        <v>0</v>
      </c>
      <c r="T48" s="58" t="str">
        <f t="shared" si="5"/>
        <v>OK</v>
      </c>
      <c r="U48" s="241"/>
      <c r="V48" s="241"/>
      <c r="W48" s="241"/>
      <c r="X48" s="241"/>
      <c r="Y48" s="241"/>
      <c r="Z48" s="59"/>
      <c r="AA48" s="59"/>
      <c r="AB48" s="59"/>
      <c r="AC48" s="59"/>
      <c r="AD48" s="59"/>
      <c r="AE48" s="59"/>
      <c r="AF48" s="59"/>
      <c r="AG48" s="59"/>
      <c r="AH48" s="59"/>
      <c r="AI48" s="59"/>
      <c r="AJ48" s="59"/>
      <c r="AK48" s="59"/>
      <c r="AL48" s="59"/>
    </row>
    <row r="49" spans="1:38" ht="60.95" customHeight="1" x14ac:dyDescent="0.2">
      <c r="A49" s="68">
        <v>18</v>
      </c>
      <c r="B49" s="69" t="s">
        <v>211</v>
      </c>
      <c r="C49" s="45">
        <v>46</v>
      </c>
      <c r="D49" s="60" t="s">
        <v>95</v>
      </c>
      <c r="E49" s="47" t="s">
        <v>101</v>
      </c>
      <c r="F49" s="70" t="s">
        <v>136</v>
      </c>
      <c r="G49" s="61" t="s">
        <v>146</v>
      </c>
      <c r="H49" s="70" t="s">
        <v>147</v>
      </c>
      <c r="I49" s="49" t="s">
        <v>39</v>
      </c>
      <c r="J49" s="51">
        <v>52.5</v>
      </c>
      <c r="K49" s="52">
        <v>1000</v>
      </c>
      <c r="L49" s="53">
        <f t="shared" si="0"/>
        <v>0</v>
      </c>
      <c r="M49" s="53">
        <f t="shared" si="1"/>
        <v>0</v>
      </c>
      <c r="N49" s="54">
        <f t="shared" si="2"/>
        <v>0</v>
      </c>
      <c r="O49" s="55">
        <f t="shared" si="3"/>
        <v>250</v>
      </c>
      <c r="P49" s="56"/>
      <c r="Q49" s="56"/>
      <c r="R49" s="56"/>
      <c r="S49" s="57">
        <f t="shared" si="4"/>
        <v>1000</v>
      </c>
      <c r="T49" s="58" t="str">
        <f t="shared" si="5"/>
        <v>OK</v>
      </c>
      <c r="U49" s="241"/>
      <c r="V49" s="241"/>
      <c r="W49" s="241"/>
      <c r="X49" s="241"/>
      <c r="Y49" s="241"/>
      <c r="Z49" s="59"/>
      <c r="AA49" s="59"/>
      <c r="AB49" s="59"/>
      <c r="AC49" s="59"/>
      <c r="AD49" s="59"/>
      <c r="AE49" s="59"/>
      <c r="AF49" s="59"/>
      <c r="AG49" s="59"/>
      <c r="AH49" s="59"/>
      <c r="AI49" s="59"/>
      <c r="AJ49" s="59"/>
      <c r="AK49" s="59"/>
      <c r="AL49" s="59"/>
    </row>
    <row r="50" spans="1:38" ht="60.95" customHeight="1" x14ac:dyDescent="0.2">
      <c r="A50" s="68">
        <v>19</v>
      </c>
      <c r="B50" s="69" t="s">
        <v>213</v>
      </c>
      <c r="C50" s="45">
        <v>47</v>
      </c>
      <c r="D50" s="60" t="s">
        <v>96</v>
      </c>
      <c r="E50" s="47" t="s">
        <v>101</v>
      </c>
      <c r="F50" s="70" t="s">
        <v>148</v>
      </c>
      <c r="G50" s="49" t="s">
        <v>149</v>
      </c>
      <c r="H50" s="49" t="s">
        <v>8</v>
      </c>
      <c r="I50" s="49" t="s">
        <v>9</v>
      </c>
      <c r="J50" s="51">
        <v>153.33000000000001</v>
      </c>
      <c r="K50" s="52">
        <v>0</v>
      </c>
      <c r="L50" s="53">
        <f t="shared" si="0"/>
        <v>0</v>
      </c>
      <c r="M50" s="53">
        <f t="shared" si="1"/>
        <v>0</v>
      </c>
      <c r="N50" s="54">
        <f t="shared" si="2"/>
        <v>0</v>
      </c>
      <c r="O50" s="55">
        <f t="shared" si="3"/>
        <v>0</v>
      </c>
      <c r="P50" s="56"/>
      <c r="Q50" s="56"/>
      <c r="R50" s="56"/>
      <c r="S50" s="57">
        <f t="shared" si="4"/>
        <v>0</v>
      </c>
      <c r="T50" s="58" t="str">
        <f t="shared" si="5"/>
        <v>OK</v>
      </c>
      <c r="U50" s="241"/>
      <c r="V50" s="241"/>
      <c r="W50" s="241"/>
      <c r="X50" s="241"/>
      <c r="Y50" s="241"/>
      <c r="Z50" s="59"/>
      <c r="AA50" s="59"/>
      <c r="AB50" s="59"/>
      <c r="AC50" s="59"/>
      <c r="AD50" s="59"/>
      <c r="AE50" s="59"/>
      <c r="AF50" s="59"/>
      <c r="AG50" s="59"/>
      <c r="AH50" s="59"/>
      <c r="AI50" s="59"/>
      <c r="AJ50" s="59"/>
      <c r="AK50" s="59"/>
      <c r="AL50" s="59"/>
    </row>
    <row r="51" spans="1:38" ht="60.95" customHeight="1" x14ac:dyDescent="0.2">
      <c r="A51" s="254">
        <v>20</v>
      </c>
      <c r="B51" s="255" t="s">
        <v>217</v>
      </c>
      <c r="C51" s="45">
        <v>48</v>
      </c>
      <c r="D51" s="60" t="s">
        <v>97</v>
      </c>
      <c r="E51" s="47" t="s">
        <v>101</v>
      </c>
      <c r="F51" s="70" t="s">
        <v>27</v>
      </c>
      <c r="G51" s="76" t="s">
        <v>150</v>
      </c>
      <c r="H51" s="49" t="s">
        <v>8</v>
      </c>
      <c r="I51" s="79" t="s">
        <v>9</v>
      </c>
      <c r="J51" s="80">
        <v>953.86</v>
      </c>
      <c r="K51" s="52">
        <v>0</v>
      </c>
      <c r="L51" s="53">
        <f t="shared" si="0"/>
        <v>0</v>
      </c>
      <c r="M51" s="53">
        <f t="shared" si="1"/>
        <v>0</v>
      </c>
      <c r="N51" s="54">
        <f t="shared" si="2"/>
        <v>0</v>
      </c>
      <c r="O51" s="55">
        <f t="shared" si="3"/>
        <v>0</v>
      </c>
      <c r="P51" s="56"/>
      <c r="Q51" s="56"/>
      <c r="R51" s="56"/>
      <c r="S51" s="57">
        <f t="shared" si="4"/>
        <v>0</v>
      </c>
      <c r="T51" s="58" t="str">
        <f t="shared" si="5"/>
        <v>OK</v>
      </c>
      <c r="U51" s="241"/>
      <c r="V51" s="241"/>
      <c r="W51" s="241"/>
      <c r="X51" s="241"/>
      <c r="Y51" s="241"/>
      <c r="Z51" s="59"/>
      <c r="AA51" s="59"/>
      <c r="AB51" s="59"/>
      <c r="AC51" s="59"/>
      <c r="AD51" s="59"/>
      <c r="AE51" s="59"/>
      <c r="AF51" s="59"/>
      <c r="AG51" s="59"/>
      <c r="AH51" s="59"/>
      <c r="AI51" s="59"/>
      <c r="AJ51" s="59"/>
      <c r="AK51" s="59"/>
      <c r="AL51" s="59"/>
    </row>
    <row r="52" spans="1:38" ht="60.95" customHeight="1" x14ac:dyDescent="0.2">
      <c r="A52" s="254"/>
      <c r="B52" s="255"/>
      <c r="C52" s="47">
        <v>49</v>
      </c>
      <c r="D52" s="60" t="s">
        <v>98</v>
      </c>
      <c r="E52" s="47" t="s">
        <v>101</v>
      </c>
      <c r="F52" s="70" t="s">
        <v>27</v>
      </c>
      <c r="G52" s="76" t="s">
        <v>151</v>
      </c>
      <c r="H52" s="49" t="s">
        <v>8</v>
      </c>
      <c r="I52" s="79" t="s">
        <v>156</v>
      </c>
      <c r="J52" s="80">
        <v>1290.8399999999999</v>
      </c>
      <c r="K52" s="52">
        <v>0</v>
      </c>
      <c r="L52" s="53">
        <f t="shared" si="0"/>
        <v>0</v>
      </c>
      <c r="M52" s="53">
        <f t="shared" si="1"/>
        <v>0</v>
      </c>
      <c r="N52" s="54">
        <f t="shared" si="2"/>
        <v>0</v>
      </c>
      <c r="O52" s="55">
        <f t="shared" si="3"/>
        <v>0</v>
      </c>
      <c r="P52" s="56"/>
      <c r="Q52" s="56"/>
      <c r="R52" s="56"/>
      <c r="S52" s="57">
        <f t="shared" si="4"/>
        <v>0</v>
      </c>
      <c r="T52" s="58" t="str">
        <f t="shared" si="5"/>
        <v>OK</v>
      </c>
      <c r="U52" s="241"/>
      <c r="V52" s="241"/>
      <c r="W52" s="241"/>
      <c r="X52" s="241"/>
      <c r="Y52" s="241"/>
      <c r="Z52" s="59"/>
      <c r="AA52" s="59"/>
      <c r="AB52" s="59"/>
      <c r="AC52" s="59"/>
      <c r="AD52" s="59"/>
      <c r="AE52" s="59"/>
      <c r="AF52" s="59"/>
      <c r="AG52" s="59"/>
      <c r="AH52" s="59"/>
      <c r="AI52" s="59"/>
      <c r="AJ52" s="59"/>
      <c r="AK52" s="59"/>
      <c r="AL52" s="59"/>
    </row>
    <row r="53" spans="1:38" ht="30.6" customHeight="1" x14ac:dyDescent="0.2">
      <c r="A53" s="93"/>
      <c r="B53" s="93"/>
      <c r="C53" s="94"/>
      <c r="D53" s="95"/>
      <c r="E53" s="94"/>
      <c r="F53" s="96"/>
      <c r="G53" s="97"/>
      <c r="H53" s="98"/>
      <c r="I53" s="99"/>
      <c r="J53" s="100"/>
      <c r="K53" s="96">
        <f>SUM(K4:K52)</f>
        <v>4066</v>
      </c>
      <c r="L53" s="96">
        <f t="shared" ref="L53:S53" si="6">SUM(L4:L52)</f>
        <v>1162.8800000000001</v>
      </c>
      <c r="M53" s="96">
        <f t="shared" si="6"/>
        <v>1162.8800000000001</v>
      </c>
      <c r="N53" s="96">
        <f t="shared" si="6"/>
        <v>-23</v>
      </c>
      <c r="O53" s="96">
        <f t="shared" si="6"/>
        <v>1011</v>
      </c>
      <c r="P53" s="96">
        <f t="shared" si="6"/>
        <v>0</v>
      </c>
      <c r="Q53" s="96">
        <f t="shared" si="6"/>
        <v>0</v>
      </c>
      <c r="R53" s="96">
        <f t="shared" si="6"/>
        <v>0</v>
      </c>
      <c r="S53" s="96">
        <f t="shared" si="6"/>
        <v>2880.12</v>
      </c>
      <c r="T53" s="92"/>
      <c r="U53" s="329">
        <f>SUMPRODUCT($J$4:$J$52,U4:U52)</f>
        <v>3705.0589999999997</v>
      </c>
      <c r="V53" s="329">
        <f t="shared" ref="V53:Y53" si="7">SUMPRODUCT($J$4:$J$52,V4:V52)</f>
        <v>4683</v>
      </c>
      <c r="W53" s="329">
        <f t="shared" si="7"/>
        <v>166670</v>
      </c>
      <c r="X53" s="329">
        <f t="shared" si="7"/>
        <v>6667</v>
      </c>
      <c r="Y53" s="329">
        <f t="shared" si="7"/>
        <v>330.72840000000002</v>
      </c>
      <c r="Z53" s="101">
        <f t="shared" ref="V53:AK53" si="8">SUMPRODUCT($J$4:$J$52,Z4:Z52)</f>
        <v>0</v>
      </c>
      <c r="AA53" s="101">
        <f t="shared" si="8"/>
        <v>0</v>
      </c>
      <c r="AB53" s="101">
        <f t="shared" si="8"/>
        <v>0</v>
      </c>
      <c r="AC53" s="101">
        <f t="shared" si="8"/>
        <v>0</v>
      </c>
      <c r="AD53" s="101">
        <f t="shared" si="8"/>
        <v>0</v>
      </c>
      <c r="AE53" s="101">
        <f t="shared" si="8"/>
        <v>0</v>
      </c>
      <c r="AF53" s="101">
        <f t="shared" si="8"/>
        <v>0</v>
      </c>
      <c r="AG53" s="101">
        <f t="shared" si="8"/>
        <v>0</v>
      </c>
      <c r="AH53" s="101">
        <f t="shared" si="8"/>
        <v>0</v>
      </c>
      <c r="AI53" s="101">
        <f t="shared" si="8"/>
        <v>0</v>
      </c>
      <c r="AJ53" s="101">
        <f t="shared" si="8"/>
        <v>0</v>
      </c>
      <c r="AK53" s="101">
        <f t="shared" si="8"/>
        <v>0</v>
      </c>
      <c r="AL53" s="101">
        <f>SUMPRODUCT($J$4:$J$52,AL4:AL52)</f>
        <v>0</v>
      </c>
    </row>
    <row r="54" spans="1:38" ht="15.75" thickBot="1" x14ac:dyDescent="0.25">
      <c r="K54" s="84">
        <f t="shared" ref="K54:R54" si="9">SUMPRODUCT($J$4:$J$52,K4:K52)</f>
        <v>480876.10000000009</v>
      </c>
      <c r="L54" s="84">
        <f t="shared" si="9"/>
        <v>182055.7874</v>
      </c>
      <c r="M54" s="84">
        <f t="shared" si="9"/>
        <v>182055.7874</v>
      </c>
      <c r="N54" s="84">
        <f t="shared" si="9"/>
        <v>604.25</v>
      </c>
      <c r="O54" s="84">
        <f t="shared" si="9"/>
        <v>119053.69000000002</v>
      </c>
      <c r="P54" s="84">
        <f t="shared" si="9"/>
        <v>0</v>
      </c>
      <c r="Q54" s="84">
        <f t="shared" si="9"/>
        <v>0</v>
      </c>
      <c r="R54" s="84">
        <f t="shared" si="9"/>
        <v>0</v>
      </c>
      <c r="U54" s="96"/>
      <c r="V54" s="243"/>
      <c r="W54" s="243"/>
      <c r="X54" s="243"/>
      <c r="Y54" s="243"/>
      <c r="Z54" s="103"/>
      <c r="AA54" s="103"/>
      <c r="AB54" s="103"/>
      <c r="AC54" s="103"/>
      <c r="AD54" s="103"/>
      <c r="AE54" s="103"/>
      <c r="AF54" s="103"/>
      <c r="AG54" s="103"/>
      <c r="AH54" s="103"/>
      <c r="AI54" s="103"/>
      <c r="AJ54" s="103"/>
      <c r="AK54" s="103"/>
      <c r="AL54" s="103"/>
    </row>
    <row r="55" spans="1:38" ht="15.75" x14ac:dyDescent="0.2">
      <c r="D55" s="87" t="s">
        <v>25</v>
      </c>
      <c r="S55" s="88"/>
      <c r="U55" s="243"/>
      <c r="V55" s="243"/>
      <c r="W55" s="243"/>
      <c r="X55" s="243"/>
      <c r="Y55" s="243"/>
    </row>
    <row r="56" spans="1:38" ht="15" customHeight="1" x14ac:dyDescent="0.2">
      <c r="D56" s="89" t="s">
        <v>72</v>
      </c>
      <c r="L56" s="90"/>
      <c r="M56" s="90"/>
      <c r="U56" s="243"/>
      <c r="V56" s="243"/>
      <c r="W56" s="243"/>
      <c r="X56" s="243"/>
      <c r="Y56" s="243"/>
    </row>
    <row r="57" spans="1:38" ht="15.75" customHeight="1" thickBot="1" x14ac:dyDescent="0.25">
      <c r="D57" s="91" t="s">
        <v>41</v>
      </c>
      <c r="L57" s="90"/>
      <c r="M57" s="90"/>
      <c r="U57" s="243"/>
      <c r="V57" s="243"/>
      <c r="W57" s="243"/>
      <c r="X57" s="243"/>
      <c r="Y57" s="243"/>
    </row>
  </sheetData>
  <autoFilter ref="A3:AL57" xr:uid="{00000000-0001-0000-0000-000000000000}"/>
  <mergeCells count="31">
    <mergeCell ref="A41:A45"/>
    <mergeCell ref="B41:B45"/>
    <mergeCell ref="A46:A47"/>
    <mergeCell ref="B46:B47"/>
    <mergeCell ref="A51:A52"/>
    <mergeCell ref="B51:B52"/>
    <mergeCell ref="A32:A33"/>
    <mergeCell ref="B32:B33"/>
    <mergeCell ref="A35:A38"/>
    <mergeCell ref="B35:B38"/>
    <mergeCell ref="A39:A40"/>
    <mergeCell ref="B39:B40"/>
    <mergeCell ref="A22:A24"/>
    <mergeCell ref="B22:B24"/>
    <mergeCell ref="A26:A27"/>
    <mergeCell ref="B26:B27"/>
    <mergeCell ref="A29:A31"/>
    <mergeCell ref="B29:B31"/>
    <mergeCell ref="A9:A14"/>
    <mergeCell ref="B9:B14"/>
    <mergeCell ref="A16:A17"/>
    <mergeCell ref="B16:B17"/>
    <mergeCell ref="A18:A21"/>
    <mergeCell ref="B18:B21"/>
    <mergeCell ref="A4:A8"/>
    <mergeCell ref="B4:B8"/>
    <mergeCell ref="A1:C1"/>
    <mergeCell ref="D1:J1"/>
    <mergeCell ref="K1:T1"/>
    <mergeCell ref="A2:J2"/>
    <mergeCell ref="K2:T2"/>
  </mergeCells>
  <conditionalFormatting sqref="Z4:AL53">
    <cfRule type="cellIs" dxfId="32" priority="1" operator="greaterThan">
      <formula>0</formula>
    </cfRule>
    <cfRule type="cellIs" dxfId="31" priority="2" stopIfTrue="1" operator="greaterThan">
      <formula>0</formula>
    </cfRule>
    <cfRule type="cellIs" dxfId="30" priority="3" stopIfTrue="1" operator="greaterThan">
      <formula>0</formula>
    </cfRule>
    <cfRule type="cellIs" dxfId="29" priority="4" stopIfTrue="1" operator="greaterThan">
      <formula>0</formula>
    </cfRule>
  </conditionalFormatting>
  <pageMargins left="0.511811024" right="0.511811024" top="0.78740157499999996" bottom="0.78740157499999996" header="0.31496062000000002" footer="0.31496062000000002"/>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F6F16-949A-4949-8FC8-7D38A2710728}">
  <dimension ref="A1:AL57"/>
  <sheetViews>
    <sheetView topLeftCell="A44" zoomScale="60" zoomScaleNormal="60" workbookViewId="0">
      <selection activeCell="U53" sqref="U53"/>
    </sheetView>
  </sheetViews>
  <sheetFormatPr defaultColWidth="9.7109375" defaultRowHeight="60.95" customHeight="1" x14ac:dyDescent="0.2"/>
  <cols>
    <col min="1" max="1" width="7.140625" style="81" customWidth="1"/>
    <col min="2" max="2" width="19.42578125" style="81" customWidth="1"/>
    <col min="3" max="3" width="8.7109375" style="82" customWidth="1"/>
    <col min="4" max="4" width="35.140625" style="81" customWidth="1"/>
    <col min="5" max="5" width="19.140625" style="81" customWidth="1"/>
    <col min="6" max="6" width="14.140625" style="81" bestFit="1" customWidth="1"/>
    <col min="7" max="7" width="17.7109375" style="81" bestFit="1" customWidth="1"/>
    <col min="8" max="8" width="8.85546875" style="81" customWidth="1"/>
    <col min="9" max="9" width="13.140625" style="81" customWidth="1"/>
    <col min="10" max="10" width="16.28515625" style="83" customWidth="1"/>
    <col min="11" max="11" width="13.28515625" style="88" customWidth="1"/>
    <col min="12" max="12" width="14.140625" style="88" customWidth="1"/>
    <col min="13" max="13" width="14.42578125" style="88" customWidth="1"/>
    <col min="14" max="14" width="16.28515625" style="88" customWidth="1"/>
    <col min="15" max="15" width="15.7109375" style="88" customWidth="1"/>
    <col min="16" max="16" width="13.42578125" style="88" customWidth="1"/>
    <col min="17" max="17" width="12.85546875" style="88" customWidth="1"/>
    <col min="18" max="18" width="14.140625" style="88" customWidth="1"/>
    <col min="19" max="19" width="12.5703125" style="85" customWidth="1"/>
    <col min="20" max="20" width="12" style="86" customWidth="1"/>
    <col min="21" max="27" width="21.28515625" style="104" customWidth="1"/>
    <col min="28" max="28" width="14" style="104" customWidth="1"/>
    <col min="29" max="29" width="16.5703125" style="104" customWidth="1"/>
    <col min="30" max="30" width="14.5703125" style="104" customWidth="1"/>
    <col min="31" max="31" width="14" style="104" customWidth="1"/>
    <col min="32" max="32" width="15.7109375" style="104" customWidth="1"/>
    <col min="33" max="33" width="14.7109375" style="105" customWidth="1"/>
    <col min="34" max="34" width="15.140625" style="105" customWidth="1"/>
    <col min="35" max="35" width="15.28515625" style="105" customWidth="1"/>
    <col min="36" max="36" width="15.85546875" style="105" customWidth="1"/>
    <col min="37" max="37" width="14.140625" style="105" customWidth="1"/>
    <col min="38" max="38" width="16.7109375" style="105" customWidth="1"/>
    <col min="39" max="16384" width="9.7109375" style="40"/>
  </cols>
  <sheetData>
    <row r="1" spans="1:38" ht="60.95" customHeight="1" x14ac:dyDescent="0.2">
      <c r="A1" s="247" t="s">
        <v>157</v>
      </c>
      <c r="B1" s="247"/>
      <c r="C1" s="247"/>
      <c r="D1" s="247" t="s">
        <v>158</v>
      </c>
      <c r="E1" s="247"/>
      <c r="F1" s="247"/>
      <c r="G1" s="247"/>
      <c r="H1" s="247"/>
      <c r="I1" s="247"/>
      <c r="J1" s="247"/>
      <c r="K1" s="247" t="s">
        <v>159</v>
      </c>
      <c r="L1" s="247"/>
      <c r="M1" s="247"/>
      <c r="N1" s="247"/>
      <c r="O1" s="247"/>
      <c r="P1" s="247"/>
      <c r="Q1" s="247"/>
      <c r="R1" s="247"/>
      <c r="S1" s="247"/>
      <c r="T1" s="247"/>
      <c r="U1" s="239" t="s">
        <v>290</v>
      </c>
      <c r="V1" s="239" t="s">
        <v>291</v>
      </c>
      <c r="W1" s="239" t="s">
        <v>292</v>
      </c>
      <c r="X1" s="239" t="s">
        <v>293</v>
      </c>
      <c r="Y1" s="239" t="s">
        <v>294</v>
      </c>
      <c r="Z1" s="239" t="s">
        <v>295</v>
      </c>
      <c r="AA1" s="102" t="s">
        <v>71</v>
      </c>
      <c r="AB1" s="102" t="s">
        <v>71</v>
      </c>
      <c r="AC1" s="102" t="s">
        <v>71</v>
      </c>
      <c r="AD1" s="102" t="s">
        <v>71</v>
      </c>
      <c r="AE1" s="102" t="s">
        <v>71</v>
      </c>
      <c r="AF1" s="102" t="s">
        <v>71</v>
      </c>
      <c r="AG1" s="102" t="s">
        <v>71</v>
      </c>
      <c r="AH1" s="102" t="s">
        <v>71</v>
      </c>
      <c r="AI1" s="102" t="s">
        <v>71</v>
      </c>
      <c r="AJ1" s="102" t="s">
        <v>71</v>
      </c>
      <c r="AK1" s="102" t="s">
        <v>71</v>
      </c>
      <c r="AL1" s="102" t="s">
        <v>71</v>
      </c>
    </row>
    <row r="2" spans="1:38" ht="29.45" customHeight="1" x14ac:dyDescent="0.2">
      <c r="A2" s="251" t="s">
        <v>204</v>
      </c>
      <c r="B2" s="252"/>
      <c r="C2" s="252"/>
      <c r="D2" s="252"/>
      <c r="E2" s="252"/>
      <c r="F2" s="252"/>
      <c r="G2" s="252"/>
      <c r="H2" s="252"/>
      <c r="I2" s="252"/>
      <c r="J2" s="253"/>
      <c r="K2" s="248"/>
      <c r="L2" s="249"/>
      <c r="M2" s="249"/>
      <c r="N2" s="249"/>
      <c r="O2" s="249"/>
      <c r="P2" s="249"/>
      <c r="Q2" s="249"/>
      <c r="R2" s="249"/>
      <c r="S2" s="249"/>
      <c r="T2" s="250"/>
      <c r="U2" s="239" t="s">
        <v>261</v>
      </c>
      <c r="V2" s="239" t="s">
        <v>296</v>
      </c>
      <c r="W2" s="239" t="s">
        <v>248</v>
      </c>
      <c r="X2" s="239" t="s">
        <v>249</v>
      </c>
      <c r="Y2" s="239" t="s">
        <v>249</v>
      </c>
      <c r="Z2" s="239" t="s">
        <v>261</v>
      </c>
      <c r="AA2" s="102" t="s">
        <v>176</v>
      </c>
      <c r="AB2" s="102" t="s">
        <v>176</v>
      </c>
      <c r="AC2" s="102" t="s">
        <v>176</v>
      </c>
      <c r="AD2" s="102" t="s">
        <v>176</v>
      </c>
      <c r="AE2" s="102" t="s">
        <v>176</v>
      </c>
      <c r="AF2" s="102" t="s">
        <v>176</v>
      </c>
      <c r="AG2" s="102" t="s">
        <v>176</v>
      </c>
      <c r="AH2" s="102" t="s">
        <v>176</v>
      </c>
      <c r="AI2" s="102" t="s">
        <v>176</v>
      </c>
      <c r="AJ2" s="102" t="s">
        <v>176</v>
      </c>
      <c r="AK2" s="102" t="s">
        <v>176</v>
      </c>
      <c r="AL2" s="102" t="s">
        <v>176</v>
      </c>
    </row>
    <row r="3" spans="1:38" s="44" customFormat="1" ht="72" customHeight="1" x14ac:dyDescent="0.2">
      <c r="A3" s="41" t="s">
        <v>22</v>
      </c>
      <c r="B3" s="41" t="s">
        <v>14</v>
      </c>
      <c r="C3" s="41" t="s">
        <v>2</v>
      </c>
      <c r="D3" s="41" t="s">
        <v>15</v>
      </c>
      <c r="E3" s="41" t="s">
        <v>16</v>
      </c>
      <c r="F3" s="41" t="s">
        <v>24</v>
      </c>
      <c r="G3" s="41" t="s">
        <v>17</v>
      </c>
      <c r="H3" s="41" t="s">
        <v>3</v>
      </c>
      <c r="I3" s="41" t="s">
        <v>18</v>
      </c>
      <c r="J3" s="41" t="s">
        <v>23</v>
      </c>
      <c r="K3" s="108" t="s">
        <v>5</v>
      </c>
      <c r="L3" s="42" t="s">
        <v>196</v>
      </c>
      <c r="M3" s="42" t="s">
        <v>197</v>
      </c>
      <c r="N3" s="107" t="s">
        <v>195</v>
      </c>
      <c r="O3" s="42" t="s">
        <v>46</v>
      </c>
      <c r="P3" s="42" t="s">
        <v>47</v>
      </c>
      <c r="Q3" s="42" t="s">
        <v>48</v>
      </c>
      <c r="R3" s="42" t="s">
        <v>49</v>
      </c>
      <c r="S3" s="109" t="s">
        <v>0</v>
      </c>
      <c r="T3" s="110" t="s">
        <v>1</v>
      </c>
      <c r="U3" s="240">
        <v>46161</v>
      </c>
      <c r="V3" s="240">
        <v>46161</v>
      </c>
      <c r="W3" s="240">
        <v>46161</v>
      </c>
      <c r="X3" s="240">
        <v>46161</v>
      </c>
      <c r="Y3" s="240">
        <v>46219</v>
      </c>
      <c r="Z3" s="240">
        <v>46296</v>
      </c>
      <c r="AA3" s="43" t="s">
        <v>183</v>
      </c>
      <c r="AB3" s="43" t="s">
        <v>184</v>
      </c>
      <c r="AC3" s="43" t="s">
        <v>185</v>
      </c>
      <c r="AD3" s="43" t="s">
        <v>186</v>
      </c>
      <c r="AE3" s="43" t="s">
        <v>187</v>
      </c>
      <c r="AF3" s="43" t="s">
        <v>188</v>
      </c>
      <c r="AG3" s="43" t="s">
        <v>189</v>
      </c>
      <c r="AH3" s="43" t="s">
        <v>190</v>
      </c>
      <c r="AI3" s="43" t="s">
        <v>191</v>
      </c>
      <c r="AJ3" s="43" t="s">
        <v>192</v>
      </c>
      <c r="AK3" s="43" t="s">
        <v>193</v>
      </c>
      <c r="AL3" s="43" t="s">
        <v>194</v>
      </c>
    </row>
    <row r="4" spans="1:38" ht="60.95" customHeight="1" x14ac:dyDescent="0.2">
      <c r="A4" s="254">
        <v>1</v>
      </c>
      <c r="B4" s="255" t="s">
        <v>211</v>
      </c>
      <c r="C4" s="45">
        <v>1</v>
      </c>
      <c r="D4" s="46" t="s">
        <v>161</v>
      </c>
      <c r="E4" s="47" t="s">
        <v>99</v>
      </c>
      <c r="F4" s="48" t="s">
        <v>26</v>
      </c>
      <c r="G4" s="49" t="s">
        <v>108</v>
      </c>
      <c r="H4" s="48" t="s">
        <v>8</v>
      </c>
      <c r="I4" s="50" t="s">
        <v>9</v>
      </c>
      <c r="J4" s="51">
        <v>150</v>
      </c>
      <c r="K4" s="52">
        <v>12</v>
      </c>
      <c r="L4" s="53">
        <f>IF(SUM(U4:AL4)&gt;K4+N4,K4+N4,SUM(U4:AL4))</f>
        <v>6</v>
      </c>
      <c r="M4" s="53">
        <f>SUM(U4:AL4)</f>
        <v>6</v>
      </c>
      <c r="N4" s="54">
        <f>0+0-0</f>
        <v>0</v>
      </c>
      <c r="O4" s="55">
        <f>ROUND(IF(K4*0.25-0.5&lt;0,0,K4*0.25-0.5),0)-P4-R4</f>
        <v>3</v>
      </c>
      <c r="P4" s="56"/>
      <c r="Q4" s="56"/>
      <c r="R4" s="56"/>
      <c r="S4" s="57">
        <f>K4-(SUM(U4:AL4))+N4</f>
        <v>6</v>
      </c>
      <c r="T4" s="58" t="str">
        <f>IF(S4&lt;0,"ATENÇÃO","OK")</f>
        <v>OK</v>
      </c>
      <c r="U4" s="241"/>
      <c r="V4" s="241"/>
      <c r="W4" s="241"/>
      <c r="X4" s="242">
        <v>6</v>
      </c>
      <c r="Y4" s="241"/>
      <c r="Z4" s="241"/>
      <c r="AA4" s="59"/>
      <c r="AB4" s="59"/>
      <c r="AC4" s="59"/>
      <c r="AD4" s="59"/>
      <c r="AE4" s="59"/>
      <c r="AF4" s="59"/>
      <c r="AG4" s="59"/>
      <c r="AH4" s="59"/>
      <c r="AI4" s="59"/>
      <c r="AJ4" s="59"/>
      <c r="AK4" s="59"/>
      <c r="AL4" s="59"/>
    </row>
    <row r="5" spans="1:38" ht="60.95" customHeight="1" x14ac:dyDescent="0.2">
      <c r="A5" s="254"/>
      <c r="B5" s="255"/>
      <c r="C5" s="45">
        <v>2</v>
      </c>
      <c r="D5" s="60" t="s">
        <v>162</v>
      </c>
      <c r="E5" s="47" t="s">
        <v>99</v>
      </c>
      <c r="F5" s="49" t="s">
        <v>26</v>
      </c>
      <c r="G5" s="61" t="s">
        <v>11</v>
      </c>
      <c r="H5" s="49" t="s">
        <v>8</v>
      </c>
      <c r="I5" s="50" t="s">
        <v>9</v>
      </c>
      <c r="J5" s="51">
        <v>70</v>
      </c>
      <c r="K5" s="52">
        <v>0</v>
      </c>
      <c r="L5" s="53">
        <f t="shared" ref="L5:L52" si="0">IF(SUM(U5:AL5)&gt;K5+N5,K5+N5,SUM(U5:AL5))</f>
        <v>0</v>
      </c>
      <c r="M5" s="53">
        <f t="shared" ref="M5:M52" si="1">SUM(U5:AL5)</f>
        <v>0</v>
      </c>
      <c r="N5" s="54">
        <f t="shared" ref="N5:N52" si="2">0+0-0</f>
        <v>0</v>
      </c>
      <c r="O5" s="55">
        <f t="shared" ref="O5:O52" si="3">ROUND(IF(K5*0.25-0.5&lt;0,0,K5*0.25-0.5),0)-P5-R5</f>
        <v>0</v>
      </c>
      <c r="P5" s="56"/>
      <c r="Q5" s="56"/>
      <c r="R5" s="56"/>
      <c r="S5" s="57">
        <f t="shared" ref="S5:S52" si="4">K5-(SUM(U5:AL5))+N5</f>
        <v>0</v>
      </c>
      <c r="T5" s="58" t="str">
        <f t="shared" ref="T5:T52" si="5">IF(S5&lt;0,"ATENÇÃO","OK")</f>
        <v>OK</v>
      </c>
      <c r="U5" s="241"/>
      <c r="V5" s="241"/>
      <c r="W5" s="241"/>
      <c r="X5" s="241"/>
      <c r="Y5" s="241"/>
      <c r="Z5" s="241"/>
      <c r="AA5" s="59"/>
      <c r="AB5" s="59"/>
      <c r="AC5" s="59"/>
      <c r="AD5" s="59"/>
      <c r="AE5" s="59"/>
      <c r="AF5" s="59"/>
      <c r="AG5" s="59"/>
      <c r="AH5" s="59"/>
      <c r="AI5" s="59"/>
      <c r="AJ5" s="59"/>
      <c r="AK5" s="59"/>
      <c r="AL5" s="59"/>
    </row>
    <row r="6" spans="1:38" ht="60.95" customHeight="1" x14ac:dyDescent="0.2">
      <c r="A6" s="254"/>
      <c r="B6" s="255"/>
      <c r="C6" s="45">
        <v>3</v>
      </c>
      <c r="D6" s="46" t="s">
        <v>163</v>
      </c>
      <c r="E6" s="47" t="s">
        <v>99</v>
      </c>
      <c r="F6" s="48" t="s">
        <v>26</v>
      </c>
      <c r="G6" s="49" t="s">
        <v>11</v>
      </c>
      <c r="H6" s="49" t="s">
        <v>8</v>
      </c>
      <c r="I6" s="50" t="s">
        <v>9</v>
      </c>
      <c r="J6" s="51">
        <v>90</v>
      </c>
      <c r="K6" s="52">
        <v>0</v>
      </c>
      <c r="L6" s="53">
        <f t="shared" si="0"/>
        <v>0</v>
      </c>
      <c r="M6" s="53">
        <f t="shared" si="1"/>
        <v>0</v>
      </c>
      <c r="N6" s="54">
        <f t="shared" si="2"/>
        <v>0</v>
      </c>
      <c r="O6" s="55">
        <f t="shared" si="3"/>
        <v>0</v>
      </c>
      <c r="P6" s="56"/>
      <c r="Q6" s="56"/>
      <c r="R6" s="56"/>
      <c r="S6" s="57">
        <f t="shared" si="4"/>
        <v>0</v>
      </c>
      <c r="T6" s="58" t="str">
        <f t="shared" si="5"/>
        <v>OK</v>
      </c>
      <c r="U6" s="241"/>
      <c r="V6" s="241"/>
      <c r="W6" s="241"/>
      <c r="X6" s="241"/>
      <c r="Y6" s="241"/>
      <c r="Z6" s="241"/>
      <c r="AA6" s="59"/>
      <c r="AB6" s="59"/>
      <c r="AC6" s="59"/>
      <c r="AD6" s="59"/>
      <c r="AE6" s="59"/>
      <c r="AF6" s="59"/>
      <c r="AG6" s="59"/>
      <c r="AH6" s="59"/>
      <c r="AI6" s="59"/>
      <c r="AJ6" s="59"/>
      <c r="AK6" s="59"/>
      <c r="AL6" s="59"/>
    </row>
    <row r="7" spans="1:38" ht="60.95" customHeight="1" x14ac:dyDescent="0.2">
      <c r="A7" s="254"/>
      <c r="B7" s="255"/>
      <c r="C7" s="45">
        <v>4</v>
      </c>
      <c r="D7" s="46" t="s">
        <v>164</v>
      </c>
      <c r="E7" s="47" t="s">
        <v>99</v>
      </c>
      <c r="F7" s="48" t="s">
        <v>26</v>
      </c>
      <c r="G7" s="49" t="s">
        <v>108</v>
      </c>
      <c r="H7" s="49" t="s">
        <v>8</v>
      </c>
      <c r="I7" s="50" t="s">
        <v>9</v>
      </c>
      <c r="J7" s="51">
        <v>125</v>
      </c>
      <c r="K7" s="52">
        <v>40</v>
      </c>
      <c r="L7" s="53">
        <f t="shared" si="0"/>
        <v>15</v>
      </c>
      <c r="M7" s="53">
        <f t="shared" si="1"/>
        <v>15</v>
      </c>
      <c r="N7" s="54">
        <f t="shared" si="2"/>
        <v>0</v>
      </c>
      <c r="O7" s="55">
        <f t="shared" si="3"/>
        <v>10</v>
      </c>
      <c r="P7" s="56"/>
      <c r="Q7" s="56"/>
      <c r="R7" s="56"/>
      <c r="S7" s="57">
        <f t="shared" si="4"/>
        <v>25</v>
      </c>
      <c r="T7" s="58" t="str">
        <f t="shared" si="5"/>
        <v>OK</v>
      </c>
      <c r="U7" s="241"/>
      <c r="V7" s="241"/>
      <c r="W7" s="241"/>
      <c r="X7" s="241"/>
      <c r="Y7" s="242">
        <v>15</v>
      </c>
      <c r="Z7" s="241"/>
      <c r="AA7" s="59"/>
      <c r="AB7" s="59"/>
      <c r="AC7" s="59"/>
      <c r="AD7" s="59"/>
      <c r="AE7" s="59"/>
      <c r="AF7" s="59"/>
      <c r="AG7" s="59"/>
      <c r="AH7" s="59"/>
      <c r="AI7" s="59"/>
      <c r="AJ7" s="59"/>
      <c r="AK7" s="59"/>
      <c r="AL7" s="59"/>
    </row>
    <row r="8" spans="1:38" ht="60.95" customHeight="1" x14ac:dyDescent="0.2">
      <c r="A8" s="254"/>
      <c r="B8" s="255"/>
      <c r="C8" s="45">
        <v>5</v>
      </c>
      <c r="D8" s="46" t="s">
        <v>165</v>
      </c>
      <c r="E8" s="47" t="s">
        <v>99</v>
      </c>
      <c r="F8" s="48" t="s">
        <v>26</v>
      </c>
      <c r="G8" s="49" t="s">
        <v>12</v>
      </c>
      <c r="H8" s="48" t="s">
        <v>8</v>
      </c>
      <c r="I8" s="50" t="s">
        <v>9</v>
      </c>
      <c r="J8" s="51">
        <v>100</v>
      </c>
      <c r="K8" s="52">
        <v>0</v>
      </c>
      <c r="L8" s="53">
        <f t="shared" si="0"/>
        <v>0</v>
      </c>
      <c r="M8" s="53">
        <f t="shared" si="1"/>
        <v>0</v>
      </c>
      <c r="N8" s="54">
        <f t="shared" si="2"/>
        <v>0</v>
      </c>
      <c r="O8" s="55">
        <f t="shared" si="3"/>
        <v>0</v>
      </c>
      <c r="P8" s="56"/>
      <c r="Q8" s="56"/>
      <c r="R8" s="56"/>
      <c r="S8" s="57">
        <f t="shared" si="4"/>
        <v>0</v>
      </c>
      <c r="T8" s="58" t="str">
        <f t="shared" si="5"/>
        <v>OK</v>
      </c>
      <c r="U8" s="241"/>
      <c r="V8" s="241"/>
      <c r="W8" s="241"/>
      <c r="X8" s="241"/>
      <c r="Y8" s="241"/>
      <c r="Z8" s="241"/>
      <c r="AA8" s="59"/>
      <c r="AB8" s="59"/>
      <c r="AC8" s="59"/>
      <c r="AD8" s="59"/>
      <c r="AE8" s="59"/>
      <c r="AF8" s="59"/>
      <c r="AG8" s="59"/>
      <c r="AH8" s="59"/>
      <c r="AI8" s="59"/>
      <c r="AJ8" s="59"/>
      <c r="AK8" s="59"/>
      <c r="AL8" s="59"/>
    </row>
    <row r="9" spans="1:38" ht="60.95" customHeight="1" x14ac:dyDescent="0.2">
      <c r="A9" s="254">
        <v>2</v>
      </c>
      <c r="B9" s="255" t="s">
        <v>212</v>
      </c>
      <c r="C9" s="63">
        <v>6</v>
      </c>
      <c r="D9" s="60" t="s">
        <v>166</v>
      </c>
      <c r="E9" s="47" t="s">
        <v>100</v>
      </c>
      <c r="F9" s="49" t="s">
        <v>27</v>
      </c>
      <c r="G9" s="49" t="s">
        <v>109</v>
      </c>
      <c r="H9" s="49" t="s">
        <v>8</v>
      </c>
      <c r="I9" s="64" t="s">
        <v>9</v>
      </c>
      <c r="J9" s="51">
        <v>93.99</v>
      </c>
      <c r="K9" s="52">
        <v>150</v>
      </c>
      <c r="L9" s="53">
        <f t="shared" si="0"/>
        <v>31</v>
      </c>
      <c r="M9" s="53">
        <f t="shared" si="1"/>
        <v>31</v>
      </c>
      <c r="N9" s="54">
        <f t="shared" si="2"/>
        <v>0</v>
      </c>
      <c r="O9" s="55">
        <f t="shared" si="3"/>
        <v>37</v>
      </c>
      <c r="P9" s="56"/>
      <c r="Q9" s="56"/>
      <c r="R9" s="56"/>
      <c r="S9" s="57">
        <f>K9-(SUM(U9:AL9))+N9</f>
        <v>119</v>
      </c>
      <c r="T9" s="58" t="str">
        <f t="shared" si="5"/>
        <v>OK</v>
      </c>
      <c r="U9" s="241"/>
      <c r="V9" s="241"/>
      <c r="W9" s="242">
        <v>31</v>
      </c>
      <c r="X9" s="241"/>
      <c r="Y9" s="241"/>
      <c r="Z9" s="241"/>
      <c r="AA9" s="59"/>
      <c r="AB9" s="59"/>
      <c r="AC9" s="59"/>
      <c r="AD9" s="65"/>
      <c r="AE9" s="59"/>
      <c r="AF9" s="59"/>
      <c r="AG9" s="59"/>
      <c r="AH9" s="59"/>
      <c r="AI9" s="59"/>
      <c r="AJ9" s="59"/>
      <c r="AK9" s="59"/>
      <c r="AL9" s="59"/>
    </row>
    <row r="10" spans="1:38" ht="60.95" customHeight="1" x14ac:dyDescent="0.2">
      <c r="A10" s="254"/>
      <c r="B10" s="255"/>
      <c r="C10" s="63">
        <v>7</v>
      </c>
      <c r="D10" s="60" t="s">
        <v>167</v>
      </c>
      <c r="E10" s="47" t="s">
        <v>100</v>
      </c>
      <c r="F10" s="49" t="s">
        <v>27</v>
      </c>
      <c r="G10" s="49" t="s">
        <v>109</v>
      </c>
      <c r="H10" s="48" t="s">
        <v>8</v>
      </c>
      <c r="I10" s="64" t="s">
        <v>9</v>
      </c>
      <c r="J10" s="51">
        <v>115</v>
      </c>
      <c r="K10" s="52">
        <v>150</v>
      </c>
      <c r="L10" s="53">
        <f t="shared" si="0"/>
        <v>0</v>
      </c>
      <c r="M10" s="53">
        <f t="shared" si="1"/>
        <v>0</v>
      </c>
      <c r="N10" s="54">
        <f t="shared" si="2"/>
        <v>0</v>
      </c>
      <c r="O10" s="55">
        <f t="shared" si="3"/>
        <v>37</v>
      </c>
      <c r="P10" s="56"/>
      <c r="Q10" s="56"/>
      <c r="R10" s="56"/>
      <c r="S10" s="57">
        <f t="shared" si="4"/>
        <v>150</v>
      </c>
      <c r="T10" s="58" t="str">
        <f t="shared" si="5"/>
        <v>OK</v>
      </c>
      <c r="U10" s="241"/>
      <c r="V10" s="241"/>
      <c r="W10" s="241"/>
      <c r="X10" s="241"/>
      <c r="Y10" s="241"/>
      <c r="Z10" s="241"/>
      <c r="AA10" s="59"/>
      <c r="AB10" s="59"/>
      <c r="AC10" s="59"/>
      <c r="AD10" s="59"/>
      <c r="AE10" s="59"/>
      <c r="AF10" s="59"/>
      <c r="AG10" s="59"/>
      <c r="AH10" s="59"/>
      <c r="AI10" s="59"/>
      <c r="AJ10" s="59"/>
      <c r="AK10" s="59"/>
      <c r="AL10" s="59"/>
    </row>
    <row r="11" spans="1:38" ht="60.95" customHeight="1" x14ac:dyDescent="0.2">
      <c r="A11" s="254"/>
      <c r="B11" s="255"/>
      <c r="C11" s="63">
        <v>8</v>
      </c>
      <c r="D11" s="66" t="s">
        <v>168</v>
      </c>
      <c r="E11" s="47" t="s">
        <v>100</v>
      </c>
      <c r="F11" s="49" t="s">
        <v>27</v>
      </c>
      <c r="G11" s="49" t="s">
        <v>110</v>
      </c>
      <c r="H11" s="48" t="s">
        <v>111</v>
      </c>
      <c r="I11" s="64" t="s">
        <v>9</v>
      </c>
      <c r="J11" s="51">
        <v>260</v>
      </c>
      <c r="K11" s="52">
        <v>30</v>
      </c>
      <c r="L11" s="53">
        <f t="shared" si="0"/>
        <v>0</v>
      </c>
      <c r="M11" s="53">
        <f t="shared" si="1"/>
        <v>0</v>
      </c>
      <c r="N11" s="54">
        <f t="shared" si="2"/>
        <v>0</v>
      </c>
      <c r="O11" s="55">
        <f t="shared" si="3"/>
        <v>7</v>
      </c>
      <c r="P11" s="56"/>
      <c r="Q11" s="56"/>
      <c r="R11" s="56"/>
      <c r="S11" s="57">
        <f t="shared" si="4"/>
        <v>30</v>
      </c>
      <c r="T11" s="58" t="str">
        <f t="shared" si="5"/>
        <v>OK</v>
      </c>
      <c r="U11" s="241"/>
      <c r="V11" s="241"/>
      <c r="W11" s="241"/>
      <c r="X11" s="241"/>
      <c r="Y11" s="241"/>
      <c r="Z11" s="241"/>
      <c r="AA11" s="59"/>
      <c r="AB11" s="59"/>
      <c r="AC11" s="59"/>
      <c r="AD11" s="59"/>
      <c r="AE11" s="59"/>
      <c r="AF11" s="59"/>
      <c r="AG11" s="59"/>
      <c r="AH11" s="59"/>
      <c r="AI11" s="59"/>
      <c r="AJ11" s="59"/>
      <c r="AK11" s="59"/>
      <c r="AL11" s="59"/>
    </row>
    <row r="12" spans="1:38" ht="60.95" customHeight="1" x14ac:dyDescent="0.2">
      <c r="A12" s="254"/>
      <c r="B12" s="255"/>
      <c r="C12" s="63">
        <v>9</v>
      </c>
      <c r="D12" s="66" t="s">
        <v>169</v>
      </c>
      <c r="E12" s="47" t="s">
        <v>100</v>
      </c>
      <c r="F12" s="49" t="s">
        <v>27</v>
      </c>
      <c r="G12" s="49" t="s">
        <v>110</v>
      </c>
      <c r="H12" s="48" t="s">
        <v>111</v>
      </c>
      <c r="I12" s="64" t="s">
        <v>9</v>
      </c>
      <c r="J12" s="51">
        <v>250</v>
      </c>
      <c r="K12" s="52">
        <v>30</v>
      </c>
      <c r="L12" s="53">
        <f t="shared" si="0"/>
        <v>2</v>
      </c>
      <c r="M12" s="53">
        <f t="shared" si="1"/>
        <v>2</v>
      </c>
      <c r="N12" s="54">
        <f t="shared" si="2"/>
        <v>0</v>
      </c>
      <c r="O12" s="55">
        <f t="shared" si="3"/>
        <v>7</v>
      </c>
      <c r="P12" s="56"/>
      <c r="Q12" s="56"/>
      <c r="R12" s="56"/>
      <c r="S12" s="57">
        <f t="shared" si="4"/>
        <v>28</v>
      </c>
      <c r="T12" s="58" t="str">
        <f t="shared" si="5"/>
        <v>OK</v>
      </c>
      <c r="U12" s="241"/>
      <c r="V12" s="241"/>
      <c r="W12" s="242">
        <v>2</v>
      </c>
      <c r="X12" s="241"/>
      <c r="Y12" s="241"/>
      <c r="Z12" s="241"/>
      <c r="AA12" s="59"/>
      <c r="AB12" s="59"/>
      <c r="AC12" s="59"/>
      <c r="AD12" s="59"/>
      <c r="AE12" s="59"/>
      <c r="AF12" s="59"/>
      <c r="AG12" s="59"/>
      <c r="AH12" s="59"/>
      <c r="AI12" s="59"/>
      <c r="AJ12" s="59"/>
      <c r="AK12" s="59"/>
      <c r="AL12" s="59"/>
    </row>
    <row r="13" spans="1:38" ht="60.95" customHeight="1" x14ac:dyDescent="0.2">
      <c r="A13" s="254"/>
      <c r="B13" s="255"/>
      <c r="C13" s="63">
        <v>10</v>
      </c>
      <c r="D13" s="60" t="s">
        <v>19</v>
      </c>
      <c r="E13" s="47" t="s">
        <v>101</v>
      </c>
      <c r="F13" s="67" t="s">
        <v>28</v>
      </c>
      <c r="G13" s="49" t="s">
        <v>112</v>
      </c>
      <c r="H13" s="49" t="s">
        <v>8</v>
      </c>
      <c r="I13" s="49" t="s">
        <v>10</v>
      </c>
      <c r="J13" s="51">
        <v>8</v>
      </c>
      <c r="K13" s="52">
        <v>1650</v>
      </c>
      <c r="L13" s="53">
        <f t="shared" si="0"/>
        <v>13</v>
      </c>
      <c r="M13" s="53">
        <f t="shared" si="1"/>
        <v>13</v>
      </c>
      <c r="N13" s="54">
        <f t="shared" si="2"/>
        <v>0</v>
      </c>
      <c r="O13" s="55">
        <f t="shared" si="3"/>
        <v>412</v>
      </c>
      <c r="P13" s="56"/>
      <c r="Q13" s="56"/>
      <c r="R13" s="56"/>
      <c r="S13" s="57">
        <f t="shared" si="4"/>
        <v>1637</v>
      </c>
      <c r="T13" s="58" t="str">
        <f t="shared" si="5"/>
        <v>OK</v>
      </c>
      <c r="U13" s="241"/>
      <c r="V13" s="241"/>
      <c r="W13" s="242">
        <v>13</v>
      </c>
      <c r="X13" s="241"/>
      <c r="Y13" s="241"/>
      <c r="Z13" s="241"/>
      <c r="AA13" s="59"/>
      <c r="AB13" s="59"/>
      <c r="AC13" s="59"/>
      <c r="AD13" s="59"/>
      <c r="AE13" s="59"/>
      <c r="AF13" s="59"/>
      <c r="AG13" s="59"/>
      <c r="AH13" s="59"/>
      <c r="AI13" s="59"/>
      <c r="AJ13" s="59"/>
      <c r="AK13" s="59"/>
      <c r="AL13" s="59"/>
    </row>
    <row r="14" spans="1:38" ht="60.95" customHeight="1" x14ac:dyDescent="0.2">
      <c r="A14" s="254"/>
      <c r="B14" s="255"/>
      <c r="C14" s="63">
        <v>11</v>
      </c>
      <c r="D14" s="60" t="s">
        <v>20</v>
      </c>
      <c r="E14" s="47" t="s">
        <v>101</v>
      </c>
      <c r="F14" s="67" t="s">
        <v>28</v>
      </c>
      <c r="G14" s="49" t="s">
        <v>113</v>
      </c>
      <c r="H14" s="49" t="s">
        <v>8</v>
      </c>
      <c r="I14" s="49" t="s">
        <v>10</v>
      </c>
      <c r="J14" s="51">
        <v>7</v>
      </c>
      <c r="K14" s="52">
        <v>300</v>
      </c>
      <c r="L14" s="53">
        <f t="shared" si="0"/>
        <v>0</v>
      </c>
      <c r="M14" s="53">
        <f t="shared" si="1"/>
        <v>0</v>
      </c>
      <c r="N14" s="54">
        <f t="shared" si="2"/>
        <v>0</v>
      </c>
      <c r="O14" s="55">
        <f t="shared" si="3"/>
        <v>75</v>
      </c>
      <c r="P14" s="56"/>
      <c r="Q14" s="56"/>
      <c r="R14" s="56"/>
      <c r="S14" s="57">
        <f t="shared" si="4"/>
        <v>300</v>
      </c>
      <c r="T14" s="58" t="str">
        <f t="shared" si="5"/>
        <v>OK</v>
      </c>
      <c r="U14" s="241"/>
      <c r="V14" s="241"/>
      <c r="W14" s="241"/>
      <c r="X14" s="241"/>
      <c r="Y14" s="241"/>
      <c r="Z14" s="241"/>
      <c r="AA14" s="59"/>
      <c r="AB14" s="59"/>
      <c r="AC14" s="59"/>
      <c r="AD14" s="59"/>
      <c r="AE14" s="59"/>
      <c r="AF14" s="59"/>
      <c r="AG14" s="59"/>
      <c r="AH14" s="59"/>
      <c r="AI14" s="59"/>
      <c r="AJ14" s="59"/>
      <c r="AK14" s="59"/>
      <c r="AL14" s="59"/>
    </row>
    <row r="15" spans="1:38" ht="60.95" customHeight="1" x14ac:dyDescent="0.2">
      <c r="A15" s="68">
        <v>3</v>
      </c>
      <c r="B15" s="69" t="s">
        <v>213</v>
      </c>
      <c r="C15" s="45">
        <v>12</v>
      </c>
      <c r="D15" s="60" t="s">
        <v>170</v>
      </c>
      <c r="E15" s="47" t="s">
        <v>101</v>
      </c>
      <c r="F15" s="67" t="s">
        <v>114</v>
      </c>
      <c r="G15" s="49" t="s">
        <v>115</v>
      </c>
      <c r="H15" s="49" t="s">
        <v>116</v>
      </c>
      <c r="I15" s="49" t="s">
        <v>152</v>
      </c>
      <c r="J15" s="51">
        <v>48.78</v>
      </c>
      <c r="K15" s="52">
        <v>150</v>
      </c>
      <c r="L15" s="53">
        <f t="shared" si="0"/>
        <v>0</v>
      </c>
      <c r="M15" s="53">
        <f t="shared" si="1"/>
        <v>0</v>
      </c>
      <c r="N15" s="54">
        <f t="shared" si="2"/>
        <v>0</v>
      </c>
      <c r="O15" s="55">
        <f t="shared" si="3"/>
        <v>37</v>
      </c>
      <c r="P15" s="56"/>
      <c r="Q15" s="56"/>
      <c r="R15" s="56"/>
      <c r="S15" s="57">
        <f t="shared" si="4"/>
        <v>150</v>
      </c>
      <c r="T15" s="58" t="str">
        <f t="shared" si="5"/>
        <v>OK</v>
      </c>
      <c r="U15" s="241"/>
      <c r="V15" s="241"/>
      <c r="W15" s="241"/>
      <c r="X15" s="241"/>
      <c r="Y15" s="241"/>
      <c r="Z15" s="241"/>
      <c r="AA15" s="59"/>
      <c r="AB15" s="59"/>
      <c r="AC15" s="59"/>
      <c r="AD15" s="59"/>
      <c r="AE15" s="59"/>
      <c r="AF15" s="59"/>
      <c r="AG15" s="59"/>
      <c r="AH15" s="59"/>
      <c r="AI15" s="59"/>
      <c r="AJ15" s="59"/>
      <c r="AK15" s="59"/>
      <c r="AL15" s="59"/>
    </row>
    <row r="16" spans="1:38" ht="60.95" customHeight="1" x14ac:dyDescent="0.2">
      <c r="A16" s="254">
        <v>4</v>
      </c>
      <c r="B16" s="255" t="s">
        <v>214</v>
      </c>
      <c r="C16" s="63">
        <v>13</v>
      </c>
      <c r="D16" s="60" t="s">
        <v>33</v>
      </c>
      <c r="E16" s="47" t="s">
        <v>101</v>
      </c>
      <c r="F16" s="67" t="s">
        <v>30</v>
      </c>
      <c r="G16" s="70" t="s">
        <v>34</v>
      </c>
      <c r="H16" s="49" t="s">
        <v>8</v>
      </c>
      <c r="I16" s="49" t="s">
        <v>9</v>
      </c>
      <c r="J16" s="51">
        <v>102.5</v>
      </c>
      <c r="K16" s="52">
        <v>200</v>
      </c>
      <c r="L16" s="53">
        <f t="shared" si="0"/>
        <v>0</v>
      </c>
      <c r="M16" s="53">
        <f t="shared" si="1"/>
        <v>0</v>
      </c>
      <c r="N16" s="54">
        <f t="shared" si="2"/>
        <v>0</v>
      </c>
      <c r="O16" s="55">
        <f t="shared" si="3"/>
        <v>50</v>
      </c>
      <c r="P16" s="56"/>
      <c r="Q16" s="56"/>
      <c r="R16" s="56"/>
      <c r="S16" s="57">
        <f t="shared" si="4"/>
        <v>200</v>
      </c>
      <c r="T16" s="58" t="str">
        <f t="shared" si="5"/>
        <v>OK</v>
      </c>
      <c r="U16" s="241"/>
      <c r="V16" s="241"/>
      <c r="W16" s="241"/>
      <c r="X16" s="241"/>
      <c r="Y16" s="241"/>
      <c r="Z16" s="241"/>
      <c r="AA16" s="62"/>
      <c r="AB16" s="59"/>
      <c r="AC16" s="59"/>
      <c r="AD16" s="59"/>
      <c r="AE16" s="59"/>
      <c r="AF16" s="59"/>
      <c r="AG16" s="59"/>
      <c r="AH16" s="59"/>
      <c r="AI16" s="59"/>
      <c r="AJ16" s="59"/>
      <c r="AK16" s="59"/>
      <c r="AL16" s="59"/>
    </row>
    <row r="17" spans="1:38" ht="60.95" customHeight="1" x14ac:dyDescent="0.2">
      <c r="A17" s="254"/>
      <c r="B17" s="255"/>
      <c r="C17" s="63">
        <v>14</v>
      </c>
      <c r="D17" s="60" t="s">
        <v>37</v>
      </c>
      <c r="E17" s="47" t="s">
        <v>101</v>
      </c>
      <c r="F17" s="67" t="s">
        <v>30</v>
      </c>
      <c r="G17" s="61" t="s">
        <v>38</v>
      </c>
      <c r="H17" s="49" t="s">
        <v>8</v>
      </c>
      <c r="I17" s="49" t="s">
        <v>9</v>
      </c>
      <c r="J17" s="51">
        <v>102.5</v>
      </c>
      <c r="K17" s="52">
        <v>50</v>
      </c>
      <c r="L17" s="53">
        <f t="shared" si="0"/>
        <v>0</v>
      </c>
      <c r="M17" s="53">
        <f t="shared" si="1"/>
        <v>0</v>
      </c>
      <c r="N17" s="54">
        <f t="shared" si="2"/>
        <v>0</v>
      </c>
      <c r="O17" s="55">
        <f t="shared" si="3"/>
        <v>12</v>
      </c>
      <c r="P17" s="56"/>
      <c r="Q17" s="56"/>
      <c r="R17" s="56"/>
      <c r="S17" s="57">
        <f t="shared" si="4"/>
        <v>50</v>
      </c>
      <c r="T17" s="58" t="str">
        <f t="shared" si="5"/>
        <v>OK</v>
      </c>
      <c r="U17" s="241"/>
      <c r="V17" s="241"/>
      <c r="W17" s="241"/>
      <c r="X17" s="241"/>
      <c r="Y17" s="241"/>
      <c r="Z17" s="241"/>
      <c r="AA17" s="59"/>
      <c r="AB17" s="59"/>
      <c r="AC17" s="59"/>
      <c r="AD17" s="59"/>
      <c r="AE17" s="59"/>
      <c r="AF17" s="59"/>
      <c r="AG17" s="59"/>
      <c r="AH17" s="59"/>
      <c r="AI17" s="59"/>
      <c r="AJ17" s="59"/>
      <c r="AK17" s="59"/>
      <c r="AL17" s="59"/>
    </row>
    <row r="18" spans="1:38" ht="60.95" customHeight="1" x14ac:dyDescent="0.2">
      <c r="A18" s="254">
        <v>5</v>
      </c>
      <c r="B18" s="255" t="s">
        <v>215</v>
      </c>
      <c r="C18" s="45">
        <v>15</v>
      </c>
      <c r="D18" s="60" t="s">
        <v>171</v>
      </c>
      <c r="E18" s="47" t="s">
        <v>102</v>
      </c>
      <c r="F18" s="67" t="s">
        <v>30</v>
      </c>
      <c r="G18" s="49" t="s">
        <v>117</v>
      </c>
      <c r="H18" s="49" t="s">
        <v>8</v>
      </c>
      <c r="I18" s="49" t="s">
        <v>9</v>
      </c>
      <c r="J18" s="51">
        <v>105</v>
      </c>
      <c r="K18" s="52">
        <v>90</v>
      </c>
      <c r="L18" s="53">
        <f t="shared" si="0"/>
        <v>0</v>
      </c>
      <c r="M18" s="53">
        <f t="shared" si="1"/>
        <v>0</v>
      </c>
      <c r="N18" s="54">
        <f t="shared" si="2"/>
        <v>0</v>
      </c>
      <c r="O18" s="55">
        <f t="shared" si="3"/>
        <v>22</v>
      </c>
      <c r="P18" s="56"/>
      <c r="Q18" s="56"/>
      <c r="R18" s="56"/>
      <c r="S18" s="57">
        <f t="shared" si="4"/>
        <v>90</v>
      </c>
      <c r="T18" s="58" t="str">
        <f t="shared" si="5"/>
        <v>OK</v>
      </c>
      <c r="U18" s="241"/>
      <c r="V18" s="241"/>
      <c r="W18" s="241"/>
      <c r="X18" s="241"/>
      <c r="Y18" s="241"/>
      <c r="Z18" s="241"/>
      <c r="AA18" s="59"/>
      <c r="AB18" s="59"/>
      <c r="AC18" s="59"/>
      <c r="AD18" s="59"/>
      <c r="AE18" s="59"/>
      <c r="AF18" s="59"/>
      <c r="AG18" s="59"/>
      <c r="AH18" s="59"/>
      <c r="AI18" s="59"/>
      <c r="AJ18" s="59"/>
      <c r="AK18" s="59"/>
      <c r="AL18" s="59"/>
    </row>
    <row r="19" spans="1:38" ht="60.95" customHeight="1" x14ac:dyDescent="0.2">
      <c r="A19" s="254"/>
      <c r="B19" s="255"/>
      <c r="C19" s="45">
        <v>16</v>
      </c>
      <c r="D19" s="60" t="s">
        <v>172</v>
      </c>
      <c r="E19" s="47" t="s">
        <v>102</v>
      </c>
      <c r="F19" s="67" t="s">
        <v>30</v>
      </c>
      <c r="G19" s="49" t="s">
        <v>118</v>
      </c>
      <c r="H19" s="49" t="s">
        <v>8</v>
      </c>
      <c r="I19" s="49" t="s">
        <v>9</v>
      </c>
      <c r="J19" s="51">
        <v>80</v>
      </c>
      <c r="K19" s="52">
        <v>90</v>
      </c>
      <c r="L19" s="53">
        <f t="shared" si="0"/>
        <v>0</v>
      </c>
      <c r="M19" s="53">
        <f t="shared" si="1"/>
        <v>0</v>
      </c>
      <c r="N19" s="54">
        <v>-90</v>
      </c>
      <c r="O19" s="55">
        <f t="shared" si="3"/>
        <v>22</v>
      </c>
      <c r="P19" s="56"/>
      <c r="Q19" s="56"/>
      <c r="R19" s="56"/>
      <c r="S19" s="57">
        <f t="shared" si="4"/>
        <v>0</v>
      </c>
      <c r="T19" s="58" t="str">
        <f t="shared" si="5"/>
        <v>OK</v>
      </c>
      <c r="U19" s="241"/>
      <c r="V19" s="241"/>
      <c r="W19" s="241"/>
      <c r="X19" s="241"/>
      <c r="Y19" s="241"/>
      <c r="Z19" s="241"/>
      <c r="AA19" s="59"/>
      <c r="AB19" s="59"/>
      <c r="AC19" s="59"/>
      <c r="AD19" s="59"/>
      <c r="AE19" s="59"/>
      <c r="AF19" s="59"/>
      <c r="AG19" s="59"/>
      <c r="AH19" s="59"/>
      <c r="AI19" s="59"/>
      <c r="AJ19" s="59"/>
      <c r="AK19" s="59"/>
      <c r="AL19" s="59"/>
    </row>
    <row r="20" spans="1:38" ht="60.95" customHeight="1" x14ac:dyDescent="0.2">
      <c r="A20" s="254"/>
      <c r="B20" s="255"/>
      <c r="C20" s="45">
        <v>17</v>
      </c>
      <c r="D20" s="60" t="s">
        <v>173</v>
      </c>
      <c r="E20" s="47" t="s">
        <v>102</v>
      </c>
      <c r="F20" s="67" t="s">
        <v>30</v>
      </c>
      <c r="G20" s="49" t="s">
        <v>118</v>
      </c>
      <c r="H20" s="49" t="s">
        <v>8</v>
      </c>
      <c r="I20" s="49" t="s">
        <v>9</v>
      </c>
      <c r="J20" s="51">
        <v>185</v>
      </c>
      <c r="K20" s="52">
        <v>20</v>
      </c>
      <c r="L20" s="53">
        <f t="shared" si="0"/>
        <v>0</v>
      </c>
      <c r="M20" s="53">
        <f t="shared" si="1"/>
        <v>0</v>
      </c>
      <c r="N20" s="54">
        <f t="shared" si="2"/>
        <v>0</v>
      </c>
      <c r="O20" s="55">
        <f t="shared" si="3"/>
        <v>5</v>
      </c>
      <c r="P20" s="56"/>
      <c r="Q20" s="56"/>
      <c r="R20" s="56"/>
      <c r="S20" s="57">
        <f t="shared" si="4"/>
        <v>20</v>
      </c>
      <c r="T20" s="58" t="str">
        <f t="shared" si="5"/>
        <v>OK</v>
      </c>
      <c r="U20" s="241"/>
      <c r="V20" s="241"/>
      <c r="W20" s="241"/>
      <c r="X20" s="241"/>
      <c r="Y20" s="241"/>
      <c r="Z20" s="241"/>
      <c r="AA20" s="59"/>
      <c r="AB20" s="59"/>
      <c r="AC20" s="59"/>
      <c r="AD20" s="59"/>
      <c r="AE20" s="59"/>
      <c r="AF20" s="59"/>
      <c r="AG20" s="59"/>
      <c r="AH20" s="59"/>
      <c r="AI20" s="59"/>
      <c r="AJ20" s="59"/>
      <c r="AK20" s="59"/>
      <c r="AL20" s="59"/>
    </row>
    <row r="21" spans="1:38" ht="60.95" customHeight="1" x14ac:dyDescent="0.2">
      <c r="A21" s="254"/>
      <c r="B21" s="255"/>
      <c r="C21" s="45">
        <v>18</v>
      </c>
      <c r="D21" s="60" t="s">
        <v>174</v>
      </c>
      <c r="E21" s="47" t="s">
        <v>102</v>
      </c>
      <c r="F21" s="67" t="s">
        <v>30</v>
      </c>
      <c r="G21" s="49" t="s">
        <v>118</v>
      </c>
      <c r="H21" s="49" t="s">
        <v>8</v>
      </c>
      <c r="I21" s="49" t="s">
        <v>9</v>
      </c>
      <c r="J21" s="51">
        <v>185</v>
      </c>
      <c r="K21" s="52">
        <v>50</v>
      </c>
      <c r="L21" s="53">
        <f t="shared" si="0"/>
        <v>0</v>
      </c>
      <c r="M21" s="53">
        <f t="shared" si="1"/>
        <v>0</v>
      </c>
      <c r="N21" s="54">
        <f t="shared" si="2"/>
        <v>0</v>
      </c>
      <c r="O21" s="55">
        <f t="shared" si="3"/>
        <v>12</v>
      </c>
      <c r="P21" s="56"/>
      <c r="Q21" s="56"/>
      <c r="R21" s="56"/>
      <c r="S21" s="57">
        <f t="shared" si="4"/>
        <v>50</v>
      </c>
      <c r="T21" s="58" t="str">
        <f t="shared" si="5"/>
        <v>OK</v>
      </c>
      <c r="U21" s="241"/>
      <c r="V21" s="241"/>
      <c r="W21" s="241"/>
      <c r="X21" s="241"/>
      <c r="Y21" s="241"/>
      <c r="Z21" s="241"/>
      <c r="AA21" s="59"/>
      <c r="AB21" s="59"/>
      <c r="AC21" s="59"/>
      <c r="AD21" s="59"/>
      <c r="AE21" s="59"/>
      <c r="AF21" s="59"/>
      <c r="AG21" s="59"/>
      <c r="AH21" s="59"/>
      <c r="AI21" s="59"/>
      <c r="AJ21" s="59"/>
      <c r="AK21" s="59"/>
      <c r="AL21" s="59"/>
    </row>
    <row r="22" spans="1:38" ht="60.95" customHeight="1" x14ac:dyDescent="0.2">
      <c r="A22" s="254">
        <v>6</v>
      </c>
      <c r="B22" s="255" t="s">
        <v>216</v>
      </c>
      <c r="C22" s="63">
        <v>19</v>
      </c>
      <c r="D22" s="60" t="s">
        <v>31</v>
      </c>
      <c r="E22" s="47" t="s">
        <v>101</v>
      </c>
      <c r="F22" s="67" t="s">
        <v>30</v>
      </c>
      <c r="G22" s="70" t="s">
        <v>36</v>
      </c>
      <c r="H22" s="49" t="s">
        <v>8</v>
      </c>
      <c r="I22" s="49" t="s">
        <v>9</v>
      </c>
      <c r="J22" s="51">
        <v>64.650000000000006</v>
      </c>
      <c r="K22" s="52">
        <v>0</v>
      </c>
      <c r="L22" s="53">
        <f t="shared" si="0"/>
        <v>0</v>
      </c>
      <c r="M22" s="53">
        <f t="shared" si="1"/>
        <v>0</v>
      </c>
      <c r="N22" s="54">
        <f t="shared" si="2"/>
        <v>0</v>
      </c>
      <c r="O22" s="55">
        <f t="shared" si="3"/>
        <v>0</v>
      </c>
      <c r="P22" s="56"/>
      <c r="Q22" s="56"/>
      <c r="R22" s="56"/>
      <c r="S22" s="57">
        <f t="shared" si="4"/>
        <v>0</v>
      </c>
      <c r="T22" s="58" t="str">
        <f t="shared" si="5"/>
        <v>OK</v>
      </c>
      <c r="U22" s="241"/>
      <c r="V22" s="241"/>
      <c r="W22" s="241"/>
      <c r="X22" s="241"/>
      <c r="Y22" s="241"/>
      <c r="Z22" s="241"/>
      <c r="AA22" s="59"/>
      <c r="AB22" s="59"/>
      <c r="AC22" s="59"/>
      <c r="AD22" s="59"/>
      <c r="AE22" s="59"/>
      <c r="AF22" s="59"/>
      <c r="AG22" s="59"/>
      <c r="AH22" s="59"/>
      <c r="AI22" s="59"/>
      <c r="AJ22" s="59"/>
      <c r="AK22" s="59"/>
      <c r="AL22" s="59"/>
    </row>
    <row r="23" spans="1:38" ht="60.95" customHeight="1" x14ac:dyDescent="0.2">
      <c r="A23" s="254"/>
      <c r="B23" s="255"/>
      <c r="C23" s="63">
        <v>20</v>
      </c>
      <c r="D23" s="60" t="s">
        <v>35</v>
      </c>
      <c r="E23" s="47" t="s">
        <v>101</v>
      </c>
      <c r="F23" s="67" t="s">
        <v>30</v>
      </c>
      <c r="G23" s="70" t="s">
        <v>32</v>
      </c>
      <c r="H23" s="49" t="s">
        <v>8</v>
      </c>
      <c r="I23" s="49" t="s">
        <v>9</v>
      </c>
      <c r="J23" s="51">
        <v>64.650000000000006</v>
      </c>
      <c r="K23" s="52">
        <v>0</v>
      </c>
      <c r="L23" s="53">
        <f t="shared" si="0"/>
        <v>0</v>
      </c>
      <c r="M23" s="53">
        <f t="shared" si="1"/>
        <v>0</v>
      </c>
      <c r="N23" s="54">
        <f t="shared" si="2"/>
        <v>0</v>
      </c>
      <c r="O23" s="55">
        <f t="shared" si="3"/>
        <v>0</v>
      </c>
      <c r="P23" s="56"/>
      <c r="Q23" s="56"/>
      <c r="R23" s="56"/>
      <c r="S23" s="57">
        <f t="shared" si="4"/>
        <v>0</v>
      </c>
      <c r="T23" s="58" t="str">
        <f t="shared" si="5"/>
        <v>OK</v>
      </c>
      <c r="U23" s="241"/>
      <c r="V23" s="241"/>
      <c r="W23" s="241"/>
      <c r="X23" s="241"/>
      <c r="Y23" s="241"/>
      <c r="Z23" s="241"/>
      <c r="AA23" s="59"/>
      <c r="AB23" s="59"/>
      <c r="AC23" s="59"/>
      <c r="AD23" s="59"/>
      <c r="AE23" s="59"/>
      <c r="AF23" s="59"/>
      <c r="AG23" s="59"/>
      <c r="AH23" s="59"/>
      <c r="AI23" s="59"/>
      <c r="AJ23" s="59"/>
      <c r="AK23" s="59"/>
      <c r="AL23" s="59"/>
    </row>
    <row r="24" spans="1:38" ht="60.95" customHeight="1" x14ac:dyDescent="0.2">
      <c r="A24" s="254"/>
      <c r="B24" s="255"/>
      <c r="C24" s="63">
        <v>21</v>
      </c>
      <c r="D24" s="60" t="s">
        <v>73</v>
      </c>
      <c r="E24" s="47" t="s">
        <v>101</v>
      </c>
      <c r="F24" s="67" t="s">
        <v>30</v>
      </c>
      <c r="G24" s="70" t="s">
        <v>32</v>
      </c>
      <c r="H24" s="49" t="s">
        <v>8</v>
      </c>
      <c r="I24" s="49" t="s">
        <v>9</v>
      </c>
      <c r="J24" s="51">
        <v>64.650000000000006</v>
      </c>
      <c r="K24" s="52">
        <v>0</v>
      </c>
      <c r="L24" s="53">
        <f t="shared" si="0"/>
        <v>0</v>
      </c>
      <c r="M24" s="53">
        <f t="shared" si="1"/>
        <v>0</v>
      </c>
      <c r="N24" s="54">
        <f t="shared" si="2"/>
        <v>0</v>
      </c>
      <c r="O24" s="55">
        <f t="shared" si="3"/>
        <v>0</v>
      </c>
      <c r="P24" s="56"/>
      <c r="Q24" s="56"/>
      <c r="R24" s="56"/>
      <c r="S24" s="57">
        <f t="shared" si="4"/>
        <v>0</v>
      </c>
      <c r="T24" s="58" t="str">
        <f t="shared" si="5"/>
        <v>OK</v>
      </c>
      <c r="U24" s="241"/>
      <c r="V24" s="241"/>
      <c r="W24" s="241"/>
      <c r="X24" s="241"/>
      <c r="Y24" s="241"/>
      <c r="Z24" s="241"/>
      <c r="AA24" s="59"/>
      <c r="AB24" s="59"/>
      <c r="AC24" s="59"/>
      <c r="AD24" s="59"/>
      <c r="AE24" s="59"/>
      <c r="AF24" s="59"/>
      <c r="AG24" s="59"/>
      <c r="AH24" s="59"/>
      <c r="AI24" s="59"/>
      <c r="AJ24" s="59"/>
      <c r="AK24" s="59"/>
      <c r="AL24" s="59"/>
    </row>
    <row r="25" spans="1:38" ht="60.95" customHeight="1" x14ac:dyDescent="0.2">
      <c r="A25" s="68">
        <v>7</v>
      </c>
      <c r="B25" s="69" t="s">
        <v>217</v>
      </c>
      <c r="C25" s="45">
        <v>22</v>
      </c>
      <c r="D25" s="60" t="s">
        <v>40</v>
      </c>
      <c r="E25" s="47" t="s">
        <v>101</v>
      </c>
      <c r="F25" s="70" t="s">
        <v>119</v>
      </c>
      <c r="G25" s="61" t="s">
        <v>120</v>
      </c>
      <c r="H25" s="49" t="s">
        <v>111</v>
      </c>
      <c r="I25" s="49" t="s">
        <v>153</v>
      </c>
      <c r="J25" s="51">
        <v>526.30999999999995</v>
      </c>
      <c r="K25" s="52">
        <v>0</v>
      </c>
      <c r="L25" s="53">
        <f t="shared" si="0"/>
        <v>0</v>
      </c>
      <c r="M25" s="53">
        <f t="shared" si="1"/>
        <v>0</v>
      </c>
      <c r="N25" s="54">
        <f t="shared" si="2"/>
        <v>0</v>
      </c>
      <c r="O25" s="55">
        <f t="shared" si="3"/>
        <v>0</v>
      </c>
      <c r="P25" s="56"/>
      <c r="Q25" s="56"/>
      <c r="R25" s="56"/>
      <c r="S25" s="57">
        <f t="shared" si="4"/>
        <v>0</v>
      </c>
      <c r="T25" s="58" t="str">
        <f t="shared" si="5"/>
        <v>OK</v>
      </c>
      <c r="U25" s="241"/>
      <c r="V25" s="241"/>
      <c r="W25" s="241"/>
      <c r="X25" s="241"/>
      <c r="Y25" s="241"/>
      <c r="Z25" s="241"/>
      <c r="AA25" s="59"/>
      <c r="AB25" s="59"/>
      <c r="AC25" s="59"/>
      <c r="AD25" s="59"/>
      <c r="AE25" s="59"/>
      <c r="AF25" s="59"/>
      <c r="AG25" s="59"/>
      <c r="AH25" s="59"/>
      <c r="AI25" s="59"/>
      <c r="AJ25" s="59"/>
      <c r="AK25" s="59"/>
      <c r="AL25" s="59"/>
    </row>
    <row r="26" spans="1:38" ht="60.95" customHeight="1" x14ac:dyDescent="0.2">
      <c r="A26" s="254">
        <v>8</v>
      </c>
      <c r="B26" s="255" t="s">
        <v>218</v>
      </c>
      <c r="C26" s="45">
        <v>23</v>
      </c>
      <c r="D26" s="60" t="s">
        <v>74</v>
      </c>
      <c r="E26" s="47" t="s">
        <v>103</v>
      </c>
      <c r="F26" s="70" t="s">
        <v>121</v>
      </c>
      <c r="G26" s="70">
        <v>33367002</v>
      </c>
      <c r="H26" s="49" t="s">
        <v>8</v>
      </c>
      <c r="I26" s="49">
        <v>3336733</v>
      </c>
      <c r="J26" s="51">
        <v>166.67</v>
      </c>
      <c r="K26" s="52">
        <v>1900</v>
      </c>
      <c r="L26" s="53">
        <f t="shared" si="0"/>
        <v>39</v>
      </c>
      <c r="M26" s="53">
        <f t="shared" si="1"/>
        <v>39</v>
      </c>
      <c r="N26" s="54">
        <f>-50-15</f>
        <v>-65</v>
      </c>
      <c r="O26" s="55">
        <f t="shared" si="3"/>
        <v>475</v>
      </c>
      <c r="P26" s="56"/>
      <c r="Q26" s="56"/>
      <c r="R26" s="56"/>
      <c r="S26" s="57">
        <f t="shared" si="4"/>
        <v>1796</v>
      </c>
      <c r="T26" s="58" t="str">
        <f t="shared" si="5"/>
        <v>OK</v>
      </c>
      <c r="U26" s="241"/>
      <c r="V26" s="242">
        <v>39</v>
      </c>
      <c r="W26" s="241"/>
      <c r="X26" s="241"/>
      <c r="Y26" s="241"/>
      <c r="Z26" s="241"/>
      <c r="AA26" s="59"/>
      <c r="AB26" s="59"/>
      <c r="AC26" s="59"/>
      <c r="AD26" s="59"/>
      <c r="AE26" s="59"/>
      <c r="AF26" s="59"/>
      <c r="AG26" s="59"/>
      <c r="AH26" s="59"/>
      <c r="AI26" s="59"/>
      <c r="AJ26" s="59"/>
      <c r="AK26" s="59"/>
      <c r="AL26" s="59"/>
    </row>
    <row r="27" spans="1:38" ht="60.95" customHeight="1" x14ac:dyDescent="0.2">
      <c r="A27" s="254"/>
      <c r="B27" s="255"/>
      <c r="C27" s="45">
        <v>24</v>
      </c>
      <c r="D27" s="60" t="s">
        <v>75</v>
      </c>
      <c r="E27" s="47" t="s">
        <v>103</v>
      </c>
      <c r="F27" s="70" t="s">
        <v>121</v>
      </c>
      <c r="G27" s="49" t="s">
        <v>122</v>
      </c>
      <c r="H27" s="49" t="s">
        <v>8</v>
      </c>
      <c r="I27" s="49" t="s">
        <v>9</v>
      </c>
      <c r="J27" s="51">
        <v>19.829999999999998</v>
      </c>
      <c r="K27" s="52">
        <v>35</v>
      </c>
      <c r="L27" s="53">
        <f t="shared" si="0"/>
        <v>0</v>
      </c>
      <c r="M27" s="53">
        <f t="shared" si="1"/>
        <v>0</v>
      </c>
      <c r="N27" s="54">
        <f t="shared" si="2"/>
        <v>0</v>
      </c>
      <c r="O27" s="55">
        <f t="shared" si="3"/>
        <v>8</v>
      </c>
      <c r="P27" s="56"/>
      <c r="Q27" s="56"/>
      <c r="R27" s="56"/>
      <c r="S27" s="57">
        <f t="shared" si="4"/>
        <v>35</v>
      </c>
      <c r="T27" s="58" t="str">
        <f t="shared" si="5"/>
        <v>OK</v>
      </c>
      <c r="U27" s="241"/>
      <c r="V27" s="241"/>
      <c r="W27" s="241"/>
      <c r="X27" s="241"/>
      <c r="Y27" s="241"/>
      <c r="Z27" s="241"/>
      <c r="AA27" s="59"/>
      <c r="AB27" s="59"/>
      <c r="AC27" s="59"/>
      <c r="AD27" s="59"/>
      <c r="AE27" s="59"/>
      <c r="AF27" s="59"/>
      <c r="AG27" s="59"/>
      <c r="AH27" s="59"/>
      <c r="AI27" s="59"/>
      <c r="AJ27" s="59"/>
      <c r="AK27" s="59"/>
      <c r="AL27" s="59"/>
    </row>
    <row r="28" spans="1:38" ht="60.95" customHeight="1" x14ac:dyDescent="0.2">
      <c r="A28" s="68">
        <v>9</v>
      </c>
      <c r="B28" s="69" t="s">
        <v>213</v>
      </c>
      <c r="C28" s="45">
        <v>25</v>
      </c>
      <c r="D28" s="60" t="s">
        <v>76</v>
      </c>
      <c r="E28" s="47" t="s">
        <v>101</v>
      </c>
      <c r="F28" s="71" t="s">
        <v>123</v>
      </c>
      <c r="G28" s="70" t="s">
        <v>124</v>
      </c>
      <c r="H28" s="49" t="s">
        <v>125</v>
      </c>
      <c r="I28" s="49" t="s">
        <v>154</v>
      </c>
      <c r="J28" s="51">
        <v>1150</v>
      </c>
      <c r="K28" s="52">
        <v>0</v>
      </c>
      <c r="L28" s="53">
        <f t="shared" si="0"/>
        <v>0</v>
      </c>
      <c r="M28" s="53">
        <f t="shared" si="1"/>
        <v>0</v>
      </c>
      <c r="N28" s="54">
        <f t="shared" si="2"/>
        <v>0</v>
      </c>
      <c r="O28" s="55">
        <f t="shared" si="3"/>
        <v>0</v>
      </c>
      <c r="P28" s="56"/>
      <c r="Q28" s="56"/>
      <c r="R28" s="56"/>
      <c r="S28" s="57">
        <f t="shared" si="4"/>
        <v>0</v>
      </c>
      <c r="T28" s="58" t="str">
        <f t="shared" si="5"/>
        <v>OK</v>
      </c>
      <c r="U28" s="241"/>
      <c r="V28" s="241"/>
      <c r="W28" s="241"/>
      <c r="X28" s="241"/>
      <c r="Y28" s="241"/>
      <c r="Z28" s="241"/>
      <c r="AA28" s="59"/>
      <c r="AB28" s="59"/>
      <c r="AC28" s="59"/>
      <c r="AD28" s="59"/>
      <c r="AE28" s="59"/>
      <c r="AF28" s="59"/>
      <c r="AG28" s="59"/>
      <c r="AH28" s="59"/>
      <c r="AI28" s="59"/>
      <c r="AJ28" s="59"/>
      <c r="AK28" s="59"/>
      <c r="AL28" s="59"/>
    </row>
    <row r="29" spans="1:38" ht="60.95" customHeight="1" x14ac:dyDescent="0.2">
      <c r="A29" s="254">
        <v>10</v>
      </c>
      <c r="B29" s="255" t="s">
        <v>217</v>
      </c>
      <c r="C29" s="45">
        <v>26</v>
      </c>
      <c r="D29" s="60" t="s">
        <v>77</v>
      </c>
      <c r="E29" s="47" t="s">
        <v>101</v>
      </c>
      <c r="F29" s="71" t="s">
        <v>123</v>
      </c>
      <c r="G29" s="72" t="s">
        <v>126</v>
      </c>
      <c r="H29" s="49" t="s">
        <v>8</v>
      </c>
      <c r="I29" s="49" t="s">
        <v>9</v>
      </c>
      <c r="J29" s="51">
        <v>550</v>
      </c>
      <c r="K29" s="52">
        <v>0</v>
      </c>
      <c r="L29" s="53">
        <f t="shared" si="0"/>
        <v>0</v>
      </c>
      <c r="M29" s="53">
        <f t="shared" si="1"/>
        <v>0</v>
      </c>
      <c r="N29" s="54">
        <f t="shared" si="2"/>
        <v>0</v>
      </c>
      <c r="O29" s="55">
        <f t="shared" si="3"/>
        <v>0</v>
      </c>
      <c r="P29" s="56"/>
      <c r="Q29" s="56"/>
      <c r="R29" s="56"/>
      <c r="S29" s="57">
        <f t="shared" si="4"/>
        <v>0</v>
      </c>
      <c r="T29" s="58" t="str">
        <f t="shared" si="5"/>
        <v>OK</v>
      </c>
      <c r="U29" s="241"/>
      <c r="V29" s="241"/>
      <c r="W29" s="241"/>
      <c r="X29" s="241"/>
      <c r="Y29" s="241"/>
      <c r="Z29" s="241"/>
      <c r="AA29" s="59"/>
      <c r="AB29" s="59"/>
      <c r="AC29" s="59"/>
      <c r="AD29" s="59"/>
      <c r="AE29" s="59"/>
      <c r="AF29" s="59"/>
      <c r="AG29" s="59"/>
      <c r="AH29" s="59"/>
      <c r="AI29" s="59"/>
      <c r="AJ29" s="59"/>
      <c r="AK29" s="59"/>
      <c r="AL29" s="59"/>
    </row>
    <row r="30" spans="1:38" ht="60.95" customHeight="1" x14ac:dyDescent="0.2">
      <c r="A30" s="254"/>
      <c r="B30" s="255"/>
      <c r="C30" s="45">
        <v>27</v>
      </c>
      <c r="D30" s="60" t="s">
        <v>78</v>
      </c>
      <c r="E30" s="47" t="s">
        <v>101</v>
      </c>
      <c r="F30" s="70" t="s">
        <v>29</v>
      </c>
      <c r="G30" s="70" t="s">
        <v>127</v>
      </c>
      <c r="H30" s="49" t="s">
        <v>8</v>
      </c>
      <c r="I30" s="49" t="s">
        <v>9</v>
      </c>
      <c r="J30" s="51">
        <v>376.66</v>
      </c>
      <c r="K30" s="52">
        <v>0</v>
      </c>
      <c r="L30" s="53">
        <f t="shared" si="0"/>
        <v>0</v>
      </c>
      <c r="M30" s="53">
        <f t="shared" si="1"/>
        <v>0</v>
      </c>
      <c r="N30" s="54">
        <f t="shared" si="2"/>
        <v>0</v>
      </c>
      <c r="O30" s="55">
        <f t="shared" si="3"/>
        <v>0</v>
      </c>
      <c r="P30" s="56"/>
      <c r="Q30" s="56"/>
      <c r="R30" s="56"/>
      <c r="S30" s="57">
        <f t="shared" si="4"/>
        <v>0</v>
      </c>
      <c r="T30" s="58" t="str">
        <f t="shared" si="5"/>
        <v>OK</v>
      </c>
      <c r="U30" s="241"/>
      <c r="V30" s="241"/>
      <c r="W30" s="241"/>
      <c r="X30" s="241"/>
      <c r="Y30" s="241"/>
      <c r="Z30" s="241"/>
      <c r="AA30" s="59"/>
      <c r="AB30" s="59"/>
      <c r="AC30" s="59"/>
      <c r="AD30" s="59"/>
      <c r="AE30" s="59"/>
      <c r="AF30" s="59"/>
      <c r="AG30" s="59"/>
      <c r="AH30" s="59"/>
      <c r="AI30" s="59"/>
      <c r="AJ30" s="59"/>
      <c r="AK30" s="59"/>
      <c r="AL30" s="59"/>
    </row>
    <row r="31" spans="1:38" ht="60.95" customHeight="1" x14ac:dyDescent="0.2">
      <c r="A31" s="254"/>
      <c r="B31" s="255"/>
      <c r="C31" s="45">
        <v>28</v>
      </c>
      <c r="D31" s="60" t="s">
        <v>79</v>
      </c>
      <c r="E31" s="47" t="s">
        <v>101</v>
      </c>
      <c r="F31" s="70" t="s">
        <v>29</v>
      </c>
      <c r="G31" s="70" t="s">
        <v>127</v>
      </c>
      <c r="H31" s="49" t="s">
        <v>8</v>
      </c>
      <c r="I31" s="49" t="s">
        <v>9</v>
      </c>
      <c r="J31" s="51">
        <v>320</v>
      </c>
      <c r="K31" s="52">
        <v>20</v>
      </c>
      <c r="L31" s="53">
        <f t="shared" si="0"/>
        <v>0</v>
      </c>
      <c r="M31" s="53">
        <f t="shared" si="1"/>
        <v>0</v>
      </c>
      <c r="N31" s="54">
        <f t="shared" si="2"/>
        <v>0</v>
      </c>
      <c r="O31" s="55">
        <f t="shared" si="3"/>
        <v>5</v>
      </c>
      <c r="P31" s="56"/>
      <c r="Q31" s="56"/>
      <c r="R31" s="56"/>
      <c r="S31" s="57">
        <f t="shared" si="4"/>
        <v>20</v>
      </c>
      <c r="T31" s="58" t="str">
        <f t="shared" si="5"/>
        <v>OK</v>
      </c>
      <c r="U31" s="241"/>
      <c r="V31" s="241"/>
      <c r="W31" s="241"/>
      <c r="X31" s="241"/>
      <c r="Y31" s="241"/>
      <c r="Z31" s="241"/>
      <c r="AA31" s="59"/>
      <c r="AB31" s="59"/>
      <c r="AC31" s="59"/>
      <c r="AD31" s="59"/>
      <c r="AE31" s="59"/>
      <c r="AF31" s="59"/>
      <c r="AG31" s="59"/>
      <c r="AH31" s="59"/>
      <c r="AI31" s="59"/>
      <c r="AJ31" s="59"/>
      <c r="AK31" s="59"/>
      <c r="AL31" s="59"/>
    </row>
    <row r="32" spans="1:38" ht="60.95" customHeight="1" x14ac:dyDescent="0.2">
      <c r="A32" s="254">
        <v>11</v>
      </c>
      <c r="B32" s="255" t="s">
        <v>219</v>
      </c>
      <c r="C32" s="45">
        <v>29</v>
      </c>
      <c r="D32" s="60" t="s">
        <v>80</v>
      </c>
      <c r="E32" s="47" t="s">
        <v>104</v>
      </c>
      <c r="F32" s="70" t="s">
        <v>121</v>
      </c>
      <c r="G32" s="70" t="s">
        <v>128</v>
      </c>
      <c r="H32" s="49" t="s">
        <v>129</v>
      </c>
      <c r="I32" s="49" t="s">
        <v>9</v>
      </c>
      <c r="J32" s="51">
        <v>37.51</v>
      </c>
      <c r="K32" s="52">
        <v>0</v>
      </c>
      <c r="L32" s="53">
        <f t="shared" si="0"/>
        <v>0</v>
      </c>
      <c r="M32" s="53">
        <f t="shared" si="1"/>
        <v>0</v>
      </c>
      <c r="N32" s="54">
        <f t="shared" si="2"/>
        <v>0</v>
      </c>
      <c r="O32" s="55">
        <f t="shared" si="3"/>
        <v>0</v>
      </c>
      <c r="P32" s="56"/>
      <c r="Q32" s="56"/>
      <c r="R32" s="56"/>
      <c r="S32" s="57">
        <f t="shared" si="4"/>
        <v>0</v>
      </c>
      <c r="T32" s="58" t="str">
        <f t="shared" si="5"/>
        <v>OK</v>
      </c>
      <c r="U32" s="241"/>
      <c r="V32" s="241"/>
      <c r="W32" s="241"/>
      <c r="X32" s="241"/>
      <c r="Y32" s="241"/>
      <c r="Z32" s="241"/>
      <c r="AA32" s="59"/>
      <c r="AB32" s="59"/>
      <c r="AC32" s="59"/>
      <c r="AD32" s="59"/>
      <c r="AE32" s="59"/>
      <c r="AF32" s="59"/>
      <c r="AG32" s="59"/>
      <c r="AH32" s="59"/>
      <c r="AI32" s="59"/>
      <c r="AJ32" s="59"/>
      <c r="AK32" s="59"/>
      <c r="AL32" s="59"/>
    </row>
    <row r="33" spans="1:38" ht="60.95" customHeight="1" x14ac:dyDescent="0.2">
      <c r="A33" s="254"/>
      <c r="B33" s="255"/>
      <c r="C33" s="45">
        <v>30</v>
      </c>
      <c r="D33" s="60" t="s">
        <v>81</v>
      </c>
      <c r="E33" s="47" t="s">
        <v>104</v>
      </c>
      <c r="F33" s="70" t="s">
        <v>121</v>
      </c>
      <c r="G33" s="70" t="s">
        <v>128</v>
      </c>
      <c r="H33" s="49" t="s">
        <v>111</v>
      </c>
      <c r="I33" s="49" t="s">
        <v>9</v>
      </c>
      <c r="J33" s="51">
        <v>17.670000000000002</v>
      </c>
      <c r="K33" s="52">
        <v>0</v>
      </c>
      <c r="L33" s="53">
        <f t="shared" si="0"/>
        <v>0</v>
      </c>
      <c r="M33" s="53">
        <f t="shared" si="1"/>
        <v>0</v>
      </c>
      <c r="N33" s="54">
        <f t="shared" si="2"/>
        <v>0</v>
      </c>
      <c r="O33" s="55">
        <f t="shared" si="3"/>
        <v>0</v>
      </c>
      <c r="P33" s="56"/>
      <c r="Q33" s="56"/>
      <c r="R33" s="56"/>
      <c r="S33" s="57">
        <f t="shared" si="4"/>
        <v>0</v>
      </c>
      <c r="T33" s="58" t="str">
        <f t="shared" si="5"/>
        <v>OK</v>
      </c>
      <c r="U33" s="241"/>
      <c r="V33" s="241"/>
      <c r="W33" s="241"/>
      <c r="X33" s="241"/>
      <c r="Y33" s="241"/>
      <c r="Z33" s="241"/>
      <c r="AA33" s="59"/>
      <c r="AB33" s="59"/>
      <c r="AC33" s="59"/>
      <c r="AD33" s="59"/>
      <c r="AE33" s="59"/>
      <c r="AF33" s="59"/>
      <c r="AG33" s="59"/>
      <c r="AH33" s="59"/>
      <c r="AI33" s="59"/>
      <c r="AJ33" s="59"/>
      <c r="AK33" s="59"/>
      <c r="AL33" s="59"/>
    </row>
    <row r="34" spans="1:38" ht="60.95" customHeight="1" x14ac:dyDescent="0.2">
      <c r="A34" s="68">
        <v>12</v>
      </c>
      <c r="B34" s="69" t="s">
        <v>220</v>
      </c>
      <c r="C34" s="45">
        <v>31</v>
      </c>
      <c r="D34" s="60" t="s">
        <v>21</v>
      </c>
      <c r="E34" s="47" t="s">
        <v>105</v>
      </c>
      <c r="F34" s="70" t="s">
        <v>130</v>
      </c>
      <c r="G34" s="70" t="s">
        <v>131</v>
      </c>
      <c r="H34" s="49" t="s">
        <v>111</v>
      </c>
      <c r="I34" s="49" t="s">
        <v>9</v>
      </c>
      <c r="J34" s="51">
        <v>25.9</v>
      </c>
      <c r="K34" s="52">
        <v>0</v>
      </c>
      <c r="L34" s="53">
        <f t="shared" si="0"/>
        <v>0</v>
      </c>
      <c r="M34" s="53">
        <f t="shared" si="1"/>
        <v>0</v>
      </c>
      <c r="N34" s="54">
        <f t="shared" si="2"/>
        <v>0</v>
      </c>
      <c r="O34" s="55">
        <f t="shared" si="3"/>
        <v>0</v>
      </c>
      <c r="P34" s="56"/>
      <c r="Q34" s="56"/>
      <c r="R34" s="56"/>
      <c r="S34" s="57">
        <f t="shared" si="4"/>
        <v>0</v>
      </c>
      <c r="T34" s="58" t="str">
        <f t="shared" si="5"/>
        <v>OK</v>
      </c>
      <c r="U34" s="241"/>
      <c r="V34" s="241"/>
      <c r="W34" s="241"/>
      <c r="X34" s="241"/>
      <c r="Y34" s="241"/>
      <c r="Z34" s="241"/>
      <c r="AA34" s="59"/>
      <c r="AB34" s="59"/>
      <c r="AC34" s="59"/>
      <c r="AD34" s="59"/>
      <c r="AE34" s="59"/>
      <c r="AF34" s="59"/>
      <c r="AG34" s="59"/>
      <c r="AH34" s="59"/>
      <c r="AI34" s="59"/>
      <c r="AJ34" s="59"/>
      <c r="AK34" s="59"/>
      <c r="AL34" s="59"/>
    </row>
    <row r="35" spans="1:38" ht="60.95" customHeight="1" x14ac:dyDescent="0.2">
      <c r="A35" s="254">
        <v>13</v>
      </c>
      <c r="B35" s="255" t="s">
        <v>212</v>
      </c>
      <c r="C35" s="245">
        <v>32</v>
      </c>
      <c r="D35" s="60" t="s">
        <v>82</v>
      </c>
      <c r="E35" s="47" t="s">
        <v>106</v>
      </c>
      <c r="F35" s="70" t="s">
        <v>27</v>
      </c>
      <c r="G35" s="70" t="s">
        <v>132</v>
      </c>
      <c r="H35" s="49" t="s">
        <v>8</v>
      </c>
      <c r="I35" s="49" t="s">
        <v>9</v>
      </c>
      <c r="J35" s="51">
        <v>127.5</v>
      </c>
      <c r="K35" s="52">
        <v>1400</v>
      </c>
      <c r="L35" s="53">
        <f t="shared" si="0"/>
        <v>28</v>
      </c>
      <c r="M35" s="53">
        <f t="shared" si="1"/>
        <v>28</v>
      </c>
      <c r="N35" s="54">
        <f>-150</f>
        <v>-150</v>
      </c>
      <c r="O35" s="55">
        <f t="shared" si="3"/>
        <v>350</v>
      </c>
      <c r="P35" s="56"/>
      <c r="Q35" s="56"/>
      <c r="R35" s="56"/>
      <c r="S35" s="57">
        <f t="shared" si="4"/>
        <v>1222</v>
      </c>
      <c r="T35" s="58" t="str">
        <f t="shared" si="5"/>
        <v>OK</v>
      </c>
      <c r="U35" s="241"/>
      <c r="V35" s="241"/>
      <c r="W35" s="242">
        <v>28</v>
      </c>
      <c r="X35" s="241"/>
      <c r="Y35" s="241"/>
      <c r="Z35" s="241"/>
      <c r="AA35" s="59"/>
      <c r="AB35" s="59"/>
      <c r="AC35" s="59"/>
      <c r="AD35" s="59"/>
      <c r="AE35" s="59"/>
      <c r="AF35" s="59"/>
      <c r="AG35" s="59"/>
      <c r="AH35" s="59"/>
      <c r="AI35" s="59"/>
      <c r="AJ35" s="59"/>
      <c r="AK35" s="59"/>
      <c r="AL35" s="59"/>
    </row>
    <row r="36" spans="1:38" ht="60.95" customHeight="1" x14ac:dyDescent="0.2">
      <c r="A36" s="254"/>
      <c r="B36" s="255"/>
      <c r="C36" s="45">
        <v>33</v>
      </c>
      <c r="D36" s="60" t="s">
        <v>83</v>
      </c>
      <c r="E36" s="47" t="s">
        <v>106</v>
      </c>
      <c r="F36" s="70" t="s">
        <v>27</v>
      </c>
      <c r="G36" s="73" t="s">
        <v>132</v>
      </c>
      <c r="H36" s="49" t="s">
        <v>8</v>
      </c>
      <c r="I36" s="49" t="s">
        <v>9</v>
      </c>
      <c r="J36" s="51">
        <v>131</v>
      </c>
      <c r="K36" s="52">
        <v>300</v>
      </c>
      <c r="L36" s="53">
        <f t="shared" si="0"/>
        <v>0</v>
      </c>
      <c r="M36" s="53">
        <f t="shared" si="1"/>
        <v>0</v>
      </c>
      <c r="N36" s="54">
        <f t="shared" si="2"/>
        <v>0</v>
      </c>
      <c r="O36" s="55">
        <f t="shared" si="3"/>
        <v>75</v>
      </c>
      <c r="P36" s="56"/>
      <c r="Q36" s="56"/>
      <c r="R36" s="56"/>
      <c r="S36" s="57">
        <f t="shared" si="4"/>
        <v>300</v>
      </c>
      <c r="T36" s="58" t="str">
        <f t="shared" si="5"/>
        <v>OK</v>
      </c>
      <c r="U36" s="241"/>
      <c r="V36" s="241"/>
      <c r="W36" s="241"/>
      <c r="X36" s="241"/>
      <c r="Y36" s="241"/>
      <c r="Z36" s="241"/>
      <c r="AA36" s="59"/>
      <c r="AB36" s="59"/>
      <c r="AC36" s="59"/>
      <c r="AD36" s="59"/>
      <c r="AE36" s="59"/>
      <c r="AF36" s="59"/>
      <c r="AG36" s="59"/>
      <c r="AH36" s="59"/>
      <c r="AI36" s="59"/>
      <c r="AJ36" s="59"/>
      <c r="AK36" s="59"/>
      <c r="AL36" s="59"/>
    </row>
    <row r="37" spans="1:38" ht="60.95" customHeight="1" x14ac:dyDescent="0.2">
      <c r="A37" s="254"/>
      <c r="B37" s="255"/>
      <c r="C37" s="45">
        <v>34</v>
      </c>
      <c r="D37" s="60" t="s">
        <v>84</v>
      </c>
      <c r="E37" s="47" t="s">
        <v>107</v>
      </c>
      <c r="F37" s="70" t="s">
        <v>27</v>
      </c>
      <c r="G37" s="70" t="s">
        <v>133</v>
      </c>
      <c r="H37" s="49" t="s">
        <v>13</v>
      </c>
      <c r="I37" s="49" t="s">
        <v>9</v>
      </c>
      <c r="J37" s="51">
        <v>3800</v>
      </c>
      <c r="K37" s="52">
        <v>11</v>
      </c>
      <c r="L37" s="53">
        <f t="shared" si="0"/>
        <v>0</v>
      </c>
      <c r="M37" s="53">
        <f t="shared" si="1"/>
        <v>0</v>
      </c>
      <c r="N37" s="54">
        <f t="shared" si="2"/>
        <v>0</v>
      </c>
      <c r="O37" s="55">
        <f t="shared" si="3"/>
        <v>2</v>
      </c>
      <c r="P37" s="56"/>
      <c r="Q37" s="56"/>
      <c r="R37" s="56"/>
      <c r="S37" s="57">
        <f t="shared" si="4"/>
        <v>11</v>
      </c>
      <c r="T37" s="58" t="str">
        <f t="shared" si="5"/>
        <v>OK</v>
      </c>
      <c r="U37" s="241"/>
      <c r="V37" s="241"/>
      <c r="W37" s="241"/>
      <c r="X37" s="241"/>
      <c r="Y37" s="241"/>
      <c r="Z37" s="241"/>
      <c r="AA37" s="59"/>
      <c r="AB37" s="59"/>
      <c r="AC37" s="59"/>
      <c r="AD37" s="59"/>
      <c r="AE37" s="59"/>
      <c r="AF37" s="59"/>
      <c r="AG37" s="59"/>
      <c r="AH37" s="59"/>
      <c r="AI37" s="59"/>
      <c r="AJ37" s="59"/>
      <c r="AK37" s="59"/>
      <c r="AL37" s="59"/>
    </row>
    <row r="38" spans="1:38" ht="60.95" customHeight="1" x14ac:dyDescent="0.2">
      <c r="A38" s="254"/>
      <c r="B38" s="255"/>
      <c r="C38" s="245">
        <v>35</v>
      </c>
      <c r="D38" s="74" t="s">
        <v>85</v>
      </c>
      <c r="E38" s="47" t="s">
        <v>107</v>
      </c>
      <c r="F38" s="70" t="s">
        <v>27</v>
      </c>
      <c r="G38" s="70" t="s">
        <v>133</v>
      </c>
      <c r="H38" s="49" t="s">
        <v>111</v>
      </c>
      <c r="I38" s="49" t="s">
        <v>9</v>
      </c>
      <c r="J38" s="51">
        <v>650</v>
      </c>
      <c r="K38" s="52">
        <v>27</v>
      </c>
      <c r="L38" s="53">
        <f t="shared" si="0"/>
        <v>2</v>
      </c>
      <c r="M38" s="53">
        <f t="shared" si="1"/>
        <v>2</v>
      </c>
      <c r="N38" s="54">
        <f>-6</f>
        <v>-6</v>
      </c>
      <c r="O38" s="55">
        <f t="shared" si="3"/>
        <v>6</v>
      </c>
      <c r="P38" s="56"/>
      <c r="Q38" s="56"/>
      <c r="R38" s="56"/>
      <c r="S38" s="57">
        <f t="shared" si="4"/>
        <v>19</v>
      </c>
      <c r="T38" s="58" t="str">
        <f t="shared" si="5"/>
        <v>OK</v>
      </c>
      <c r="U38" s="241"/>
      <c r="V38" s="241"/>
      <c r="W38" s="242">
        <v>2</v>
      </c>
      <c r="X38" s="241"/>
      <c r="Y38" s="241"/>
      <c r="Z38" s="241"/>
      <c r="AA38" s="59"/>
      <c r="AB38" s="59"/>
      <c r="AC38" s="59"/>
      <c r="AD38" s="59"/>
      <c r="AE38" s="59"/>
      <c r="AF38" s="59"/>
      <c r="AG38" s="59"/>
      <c r="AH38" s="59"/>
      <c r="AI38" s="59"/>
      <c r="AJ38" s="59"/>
      <c r="AK38" s="59"/>
      <c r="AL38" s="59"/>
    </row>
    <row r="39" spans="1:38" ht="60.95" customHeight="1" x14ac:dyDescent="0.2">
      <c r="A39" s="254">
        <v>14</v>
      </c>
      <c r="B39" s="255" t="s">
        <v>213</v>
      </c>
      <c r="C39" s="45">
        <v>36</v>
      </c>
      <c r="D39" s="60" t="s">
        <v>86</v>
      </c>
      <c r="E39" s="47" t="s">
        <v>101</v>
      </c>
      <c r="F39" s="70" t="s">
        <v>130</v>
      </c>
      <c r="G39" s="73" t="s">
        <v>134</v>
      </c>
      <c r="H39" s="49" t="s">
        <v>135</v>
      </c>
      <c r="I39" s="49" t="s">
        <v>9</v>
      </c>
      <c r="J39" s="51">
        <v>131.41999999999999</v>
      </c>
      <c r="K39" s="52">
        <v>500</v>
      </c>
      <c r="L39" s="53">
        <f t="shared" si="0"/>
        <v>300</v>
      </c>
      <c r="M39" s="53">
        <f t="shared" si="1"/>
        <v>300</v>
      </c>
      <c r="N39" s="54">
        <f t="shared" si="2"/>
        <v>0</v>
      </c>
      <c r="O39" s="55">
        <f t="shared" si="3"/>
        <v>125</v>
      </c>
      <c r="P39" s="56"/>
      <c r="Q39" s="56"/>
      <c r="R39" s="56"/>
      <c r="S39" s="57">
        <f t="shared" si="4"/>
        <v>200</v>
      </c>
      <c r="T39" s="58" t="str">
        <f t="shared" si="5"/>
        <v>OK</v>
      </c>
      <c r="U39" s="242">
        <v>56</v>
      </c>
      <c r="V39" s="241"/>
      <c r="W39" s="241"/>
      <c r="X39" s="241"/>
      <c r="Y39" s="241"/>
      <c r="Z39" s="242">
        <v>244</v>
      </c>
      <c r="AA39" s="59"/>
      <c r="AB39" s="59"/>
      <c r="AC39" s="59"/>
      <c r="AD39" s="59"/>
      <c r="AE39" s="59"/>
      <c r="AF39" s="59"/>
      <c r="AG39" s="59"/>
      <c r="AH39" s="59"/>
      <c r="AI39" s="59"/>
      <c r="AJ39" s="59"/>
      <c r="AK39" s="59"/>
      <c r="AL39" s="59"/>
    </row>
    <row r="40" spans="1:38" ht="60.95" customHeight="1" x14ac:dyDescent="0.2">
      <c r="A40" s="254"/>
      <c r="B40" s="255"/>
      <c r="C40" s="45">
        <v>37</v>
      </c>
      <c r="D40" s="60" t="s">
        <v>87</v>
      </c>
      <c r="E40" s="47" t="s">
        <v>101</v>
      </c>
      <c r="F40" s="70" t="s">
        <v>136</v>
      </c>
      <c r="G40" s="50" t="s">
        <v>137</v>
      </c>
      <c r="H40" s="49" t="s">
        <v>8</v>
      </c>
      <c r="I40" s="49" t="s">
        <v>39</v>
      </c>
      <c r="J40" s="51">
        <v>7.68</v>
      </c>
      <c r="K40" s="52">
        <v>150</v>
      </c>
      <c r="L40" s="53">
        <f t="shared" si="0"/>
        <v>75</v>
      </c>
      <c r="M40" s="53">
        <f t="shared" si="1"/>
        <v>75</v>
      </c>
      <c r="N40" s="54">
        <f t="shared" si="2"/>
        <v>0</v>
      </c>
      <c r="O40" s="55">
        <f t="shared" si="3"/>
        <v>37</v>
      </c>
      <c r="P40" s="56"/>
      <c r="Q40" s="56"/>
      <c r="R40" s="56"/>
      <c r="S40" s="57">
        <f t="shared" si="4"/>
        <v>75</v>
      </c>
      <c r="T40" s="58" t="str">
        <f t="shared" si="5"/>
        <v>OK</v>
      </c>
      <c r="U40" s="241"/>
      <c r="V40" s="241"/>
      <c r="W40" s="241"/>
      <c r="X40" s="241"/>
      <c r="Y40" s="241"/>
      <c r="Z40" s="242">
        <v>75</v>
      </c>
      <c r="AA40" s="59"/>
      <c r="AB40" s="59"/>
      <c r="AC40" s="59"/>
      <c r="AD40" s="59"/>
      <c r="AE40" s="59"/>
      <c r="AF40" s="59"/>
      <c r="AG40" s="59"/>
      <c r="AH40" s="59"/>
      <c r="AI40" s="59"/>
      <c r="AJ40" s="59"/>
      <c r="AK40" s="59"/>
      <c r="AL40" s="59"/>
    </row>
    <row r="41" spans="1:38" ht="60.95" customHeight="1" x14ac:dyDescent="0.2">
      <c r="A41" s="254">
        <v>15</v>
      </c>
      <c r="B41" s="255" t="s">
        <v>211</v>
      </c>
      <c r="C41" s="45">
        <v>38</v>
      </c>
      <c r="D41" s="60" t="s">
        <v>88</v>
      </c>
      <c r="E41" s="47" t="s">
        <v>99</v>
      </c>
      <c r="F41" s="70" t="s">
        <v>26</v>
      </c>
      <c r="G41" s="72" t="s">
        <v>138</v>
      </c>
      <c r="H41" s="49" t="s">
        <v>8</v>
      </c>
      <c r="I41" s="49" t="s">
        <v>9</v>
      </c>
      <c r="J41" s="51">
        <v>220</v>
      </c>
      <c r="K41" s="52">
        <v>30</v>
      </c>
      <c r="L41" s="53">
        <f t="shared" si="0"/>
        <v>30</v>
      </c>
      <c r="M41" s="53">
        <f t="shared" si="1"/>
        <v>30</v>
      </c>
      <c r="N41" s="54">
        <f t="shared" si="2"/>
        <v>0</v>
      </c>
      <c r="O41" s="55">
        <f t="shared" si="3"/>
        <v>7</v>
      </c>
      <c r="P41" s="56"/>
      <c r="Q41" s="56"/>
      <c r="R41" s="56"/>
      <c r="S41" s="57">
        <f t="shared" si="4"/>
        <v>0</v>
      </c>
      <c r="T41" s="58" t="str">
        <f t="shared" si="5"/>
        <v>OK</v>
      </c>
      <c r="U41" s="241"/>
      <c r="V41" s="241"/>
      <c r="W41" s="241"/>
      <c r="X41" s="241"/>
      <c r="Y41" s="242">
        <v>30</v>
      </c>
      <c r="Z41" s="241"/>
      <c r="AA41" s="59"/>
      <c r="AB41" s="59"/>
      <c r="AC41" s="59"/>
      <c r="AD41" s="59"/>
      <c r="AE41" s="59"/>
      <c r="AF41" s="59"/>
      <c r="AG41" s="59"/>
      <c r="AH41" s="59"/>
      <c r="AI41" s="59"/>
      <c r="AJ41" s="59"/>
      <c r="AK41" s="59"/>
      <c r="AL41" s="59"/>
    </row>
    <row r="42" spans="1:38" ht="60.95" customHeight="1" x14ac:dyDescent="0.2">
      <c r="A42" s="254"/>
      <c r="B42" s="255"/>
      <c r="C42" s="45">
        <v>39</v>
      </c>
      <c r="D42" s="60" t="s">
        <v>89</v>
      </c>
      <c r="E42" s="47" t="s">
        <v>99</v>
      </c>
      <c r="F42" s="70" t="s">
        <v>130</v>
      </c>
      <c r="G42" s="61" t="s">
        <v>139</v>
      </c>
      <c r="H42" s="49" t="s">
        <v>8</v>
      </c>
      <c r="I42" s="49" t="s">
        <v>9</v>
      </c>
      <c r="J42" s="51">
        <v>530</v>
      </c>
      <c r="K42" s="52">
        <v>20</v>
      </c>
      <c r="L42" s="53">
        <f t="shared" si="0"/>
        <v>15</v>
      </c>
      <c r="M42" s="53">
        <f t="shared" si="1"/>
        <v>15</v>
      </c>
      <c r="N42" s="54">
        <f t="shared" si="2"/>
        <v>0</v>
      </c>
      <c r="O42" s="55">
        <f t="shared" si="3"/>
        <v>5</v>
      </c>
      <c r="P42" s="56"/>
      <c r="Q42" s="56"/>
      <c r="R42" s="56"/>
      <c r="S42" s="57">
        <f t="shared" si="4"/>
        <v>5</v>
      </c>
      <c r="T42" s="58" t="str">
        <f t="shared" si="5"/>
        <v>OK</v>
      </c>
      <c r="U42" s="241"/>
      <c r="V42" s="241"/>
      <c r="W42" s="241"/>
      <c r="X42" s="241"/>
      <c r="Y42" s="242">
        <v>15</v>
      </c>
      <c r="Z42" s="241"/>
      <c r="AA42" s="59"/>
      <c r="AB42" s="59"/>
      <c r="AC42" s="59"/>
      <c r="AD42" s="59"/>
      <c r="AE42" s="59"/>
      <c r="AF42" s="59"/>
      <c r="AG42" s="59"/>
      <c r="AH42" s="59"/>
      <c r="AI42" s="59"/>
      <c r="AJ42" s="59"/>
      <c r="AK42" s="59"/>
      <c r="AL42" s="59"/>
    </row>
    <row r="43" spans="1:38" ht="60.95" customHeight="1" x14ac:dyDescent="0.2">
      <c r="A43" s="254"/>
      <c r="B43" s="255"/>
      <c r="C43" s="45">
        <v>40</v>
      </c>
      <c r="D43" s="60" t="s">
        <v>90</v>
      </c>
      <c r="E43" s="47" t="s">
        <v>99</v>
      </c>
      <c r="F43" s="70" t="s">
        <v>130</v>
      </c>
      <c r="G43" s="50" t="s">
        <v>140</v>
      </c>
      <c r="H43" s="49" t="s">
        <v>111</v>
      </c>
      <c r="I43" s="49" t="s">
        <v>9</v>
      </c>
      <c r="J43" s="51">
        <v>530</v>
      </c>
      <c r="K43" s="52">
        <v>6</v>
      </c>
      <c r="L43" s="53">
        <f t="shared" si="0"/>
        <v>0</v>
      </c>
      <c r="M43" s="53">
        <f t="shared" si="1"/>
        <v>0</v>
      </c>
      <c r="N43" s="54">
        <f t="shared" si="2"/>
        <v>0</v>
      </c>
      <c r="O43" s="55">
        <f t="shared" si="3"/>
        <v>1</v>
      </c>
      <c r="P43" s="56"/>
      <c r="Q43" s="56"/>
      <c r="R43" s="56"/>
      <c r="S43" s="57">
        <f t="shared" si="4"/>
        <v>6</v>
      </c>
      <c r="T43" s="58" t="str">
        <f t="shared" si="5"/>
        <v>OK</v>
      </c>
      <c r="U43" s="241"/>
      <c r="V43" s="241"/>
      <c r="W43" s="241"/>
      <c r="X43" s="241"/>
      <c r="Y43" s="241"/>
      <c r="Z43" s="241"/>
      <c r="AA43" s="59"/>
      <c r="AB43" s="59"/>
      <c r="AC43" s="59"/>
      <c r="AD43" s="59"/>
      <c r="AE43" s="59"/>
      <c r="AF43" s="59"/>
      <c r="AG43" s="59"/>
      <c r="AH43" s="59"/>
      <c r="AI43" s="59"/>
      <c r="AJ43" s="59"/>
      <c r="AK43" s="59"/>
      <c r="AL43" s="59"/>
    </row>
    <row r="44" spans="1:38" ht="60.95" customHeight="1" x14ac:dyDescent="0.2">
      <c r="A44" s="254"/>
      <c r="B44" s="255"/>
      <c r="C44" s="45">
        <v>41</v>
      </c>
      <c r="D44" s="75" t="s">
        <v>91</v>
      </c>
      <c r="E44" s="47" t="s">
        <v>99</v>
      </c>
      <c r="F44" s="70" t="s">
        <v>29</v>
      </c>
      <c r="G44" s="61" t="s">
        <v>141</v>
      </c>
      <c r="H44" s="49" t="s">
        <v>111</v>
      </c>
      <c r="I44" s="49" t="s">
        <v>9</v>
      </c>
      <c r="J44" s="51">
        <v>700</v>
      </c>
      <c r="K44" s="52">
        <v>6</v>
      </c>
      <c r="L44" s="53">
        <f t="shared" si="0"/>
        <v>4</v>
      </c>
      <c r="M44" s="53">
        <f t="shared" si="1"/>
        <v>4</v>
      </c>
      <c r="N44" s="54">
        <f t="shared" si="2"/>
        <v>0</v>
      </c>
      <c r="O44" s="55">
        <f t="shared" si="3"/>
        <v>1</v>
      </c>
      <c r="P44" s="56"/>
      <c r="Q44" s="56"/>
      <c r="R44" s="56"/>
      <c r="S44" s="57">
        <f t="shared" si="4"/>
        <v>2</v>
      </c>
      <c r="T44" s="58" t="str">
        <f t="shared" si="5"/>
        <v>OK</v>
      </c>
      <c r="U44" s="241"/>
      <c r="V44" s="241"/>
      <c r="W44" s="241"/>
      <c r="X44" s="241"/>
      <c r="Y44" s="242">
        <v>4</v>
      </c>
      <c r="Z44" s="241"/>
      <c r="AA44" s="59"/>
      <c r="AB44" s="59"/>
      <c r="AC44" s="59"/>
      <c r="AD44" s="59"/>
      <c r="AE44" s="59"/>
      <c r="AF44" s="59"/>
      <c r="AG44" s="59"/>
      <c r="AH44" s="59"/>
      <c r="AI44" s="59"/>
      <c r="AJ44" s="59"/>
      <c r="AK44" s="59"/>
      <c r="AL44" s="59"/>
    </row>
    <row r="45" spans="1:38" ht="60.95" customHeight="1" x14ac:dyDescent="0.2">
      <c r="A45" s="254"/>
      <c r="B45" s="255"/>
      <c r="C45" s="45">
        <v>42</v>
      </c>
      <c r="D45" s="60" t="s">
        <v>92</v>
      </c>
      <c r="E45" s="47" t="s">
        <v>99</v>
      </c>
      <c r="F45" s="70" t="s">
        <v>29</v>
      </c>
      <c r="G45" s="61" t="s">
        <v>141</v>
      </c>
      <c r="H45" s="49" t="s">
        <v>111</v>
      </c>
      <c r="I45" s="49" t="s">
        <v>9</v>
      </c>
      <c r="J45" s="51">
        <v>200</v>
      </c>
      <c r="K45" s="52">
        <v>4</v>
      </c>
      <c r="L45" s="53">
        <f t="shared" si="0"/>
        <v>2</v>
      </c>
      <c r="M45" s="53">
        <f t="shared" si="1"/>
        <v>2</v>
      </c>
      <c r="N45" s="54">
        <f t="shared" si="2"/>
        <v>0</v>
      </c>
      <c r="O45" s="55">
        <f t="shared" si="3"/>
        <v>1</v>
      </c>
      <c r="P45" s="56"/>
      <c r="Q45" s="56"/>
      <c r="R45" s="56"/>
      <c r="S45" s="57">
        <f t="shared" si="4"/>
        <v>2</v>
      </c>
      <c r="T45" s="58" t="str">
        <f t="shared" si="5"/>
        <v>OK</v>
      </c>
      <c r="U45" s="241"/>
      <c r="V45" s="241"/>
      <c r="W45" s="241"/>
      <c r="X45" s="241"/>
      <c r="Y45" s="242">
        <v>2</v>
      </c>
      <c r="Z45" s="241"/>
      <c r="AA45" s="59"/>
      <c r="AB45" s="59"/>
      <c r="AC45" s="59"/>
      <c r="AD45" s="59"/>
      <c r="AE45" s="59"/>
      <c r="AF45" s="59"/>
      <c r="AG45" s="59"/>
      <c r="AH45" s="59"/>
      <c r="AI45" s="59"/>
      <c r="AJ45" s="59"/>
      <c r="AK45" s="59"/>
      <c r="AL45" s="59"/>
    </row>
    <row r="46" spans="1:38" ht="60.95" customHeight="1" x14ac:dyDescent="0.2">
      <c r="A46" s="254">
        <v>16</v>
      </c>
      <c r="B46" s="255" t="s">
        <v>213</v>
      </c>
      <c r="C46" s="45">
        <v>43</v>
      </c>
      <c r="D46" s="60" t="s">
        <v>175</v>
      </c>
      <c r="E46" s="47" t="s">
        <v>101</v>
      </c>
      <c r="F46" s="70" t="s">
        <v>27</v>
      </c>
      <c r="G46" s="76" t="s">
        <v>142</v>
      </c>
      <c r="H46" s="49" t="s">
        <v>8</v>
      </c>
      <c r="I46" s="49" t="s">
        <v>9</v>
      </c>
      <c r="J46" s="51">
        <v>121.83</v>
      </c>
      <c r="K46" s="52">
        <v>0</v>
      </c>
      <c r="L46" s="53">
        <f t="shared" si="0"/>
        <v>0</v>
      </c>
      <c r="M46" s="53">
        <f t="shared" si="1"/>
        <v>0</v>
      </c>
      <c r="N46" s="54">
        <f t="shared" si="2"/>
        <v>0</v>
      </c>
      <c r="O46" s="55">
        <f t="shared" si="3"/>
        <v>0</v>
      </c>
      <c r="P46" s="56"/>
      <c r="Q46" s="56"/>
      <c r="R46" s="56"/>
      <c r="S46" s="57">
        <f t="shared" si="4"/>
        <v>0</v>
      </c>
      <c r="T46" s="58" t="str">
        <f t="shared" si="5"/>
        <v>OK</v>
      </c>
      <c r="U46" s="241"/>
      <c r="V46" s="241"/>
      <c r="W46" s="241"/>
      <c r="X46" s="241"/>
      <c r="Y46" s="241"/>
      <c r="Z46" s="241"/>
      <c r="AA46" s="59"/>
      <c r="AB46" s="59"/>
      <c r="AC46" s="59"/>
      <c r="AD46" s="59"/>
      <c r="AE46" s="59"/>
      <c r="AF46" s="59"/>
      <c r="AG46" s="59"/>
      <c r="AH46" s="59"/>
      <c r="AI46" s="59"/>
      <c r="AJ46" s="59"/>
      <c r="AK46" s="59"/>
      <c r="AL46" s="59"/>
    </row>
    <row r="47" spans="1:38" ht="60.95" customHeight="1" x14ac:dyDescent="0.2">
      <c r="A47" s="254"/>
      <c r="B47" s="255"/>
      <c r="C47" s="45">
        <v>44</v>
      </c>
      <c r="D47" s="77" t="s">
        <v>93</v>
      </c>
      <c r="E47" s="47" t="s">
        <v>101</v>
      </c>
      <c r="F47" s="70" t="s">
        <v>29</v>
      </c>
      <c r="G47" s="76" t="s">
        <v>143</v>
      </c>
      <c r="H47" s="49" t="s">
        <v>111</v>
      </c>
      <c r="I47" s="49" t="s">
        <v>9</v>
      </c>
      <c r="J47" s="51">
        <v>590</v>
      </c>
      <c r="K47" s="52">
        <v>0</v>
      </c>
      <c r="L47" s="53">
        <f t="shared" si="0"/>
        <v>0</v>
      </c>
      <c r="M47" s="53">
        <f t="shared" si="1"/>
        <v>0</v>
      </c>
      <c r="N47" s="54">
        <f t="shared" si="2"/>
        <v>0</v>
      </c>
      <c r="O47" s="55">
        <f t="shared" si="3"/>
        <v>0</v>
      </c>
      <c r="P47" s="56"/>
      <c r="Q47" s="56"/>
      <c r="R47" s="56"/>
      <c r="S47" s="57">
        <f t="shared" si="4"/>
        <v>0</v>
      </c>
      <c r="T47" s="58" t="str">
        <f t="shared" si="5"/>
        <v>OK</v>
      </c>
      <c r="U47" s="241"/>
      <c r="V47" s="241"/>
      <c r="W47" s="241"/>
      <c r="X47" s="241"/>
      <c r="Y47" s="241"/>
      <c r="Z47" s="241"/>
      <c r="AA47" s="59"/>
      <c r="AB47" s="59"/>
      <c r="AC47" s="59"/>
      <c r="AD47" s="59"/>
      <c r="AE47" s="59"/>
      <c r="AF47" s="59"/>
      <c r="AG47" s="59"/>
      <c r="AH47" s="59"/>
      <c r="AI47" s="59"/>
      <c r="AJ47" s="59"/>
      <c r="AK47" s="59"/>
      <c r="AL47" s="59"/>
    </row>
    <row r="48" spans="1:38" ht="60.95" customHeight="1" x14ac:dyDescent="0.2">
      <c r="A48" s="68">
        <v>17</v>
      </c>
      <c r="B48" s="69" t="s">
        <v>221</v>
      </c>
      <c r="C48" s="45">
        <v>45</v>
      </c>
      <c r="D48" s="74" t="s">
        <v>94</v>
      </c>
      <c r="E48" s="47" t="s">
        <v>101</v>
      </c>
      <c r="F48" s="70" t="s">
        <v>144</v>
      </c>
      <c r="G48" s="76" t="s">
        <v>145</v>
      </c>
      <c r="H48" s="49" t="s">
        <v>8</v>
      </c>
      <c r="I48" s="78" t="s">
        <v>155</v>
      </c>
      <c r="J48" s="51">
        <v>321</v>
      </c>
      <c r="K48" s="52">
        <v>0</v>
      </c>
      <c r="L48" s="53">
        <f t="shared" si="0"/>
        <v>0</v>
      </c>
      <c r="M48" s="53">
        <f t="shared" si="1"/>
        <v>0</v>
      </c>
      <c r="N48" s="54">
        <f t="shared" si="2"/>
        <v>0</v>
      </c>
      <c r="O48" s="55">
        <f t="shared" si="3"/>
        <v>0</v>
      </c>
      <c r="P48" s="56"/>
      <c r="Q48" s="56"/>
      <c r="R48" s="56"/>
      <c r="S48" s="57">
        <f t="shared" si="4"/>
        <v>0</v>
      </c>
      <c r="T48" s="58" t="str">
        <f t="shared" si="5"/>
        <v>OK</v>
      </c>
      <c r="U48" s="241"/>
      <c r="V48" s="241"/>
      <c r="W48" s="241"/>
      <c r="X48" s="241"/>
      <c r="Y48" s="241"/>
      <c r="Z48" s="241"/>
      <c r="AA48" s="59"/>
      <c r="AB48" s="59"/>
      <c r="AC48" s="59"/>
      <c r="AD48" s="59"/>
      <c r="AE48" s="59"/>
      <c r="AF48" s="59"/>
      <c r="AG48" s="59"/>
      <c r="AH48" s="59"/>
      <c r="AI48" s="59"/>
      <c r="AJ48" s="59"/>
      <c r="AK48" s="59"/>
      <c r="AL48" s="59"/>
    </row>
    <row r="49" spans="1:38" ht="60.95" customHeight="1" x14ac:dyDescent="0.2">
      <c r="A49" s="68">
        <v>18</v>
      </c>
      <c r="B49" s="69" t="s">
        <v>211</v>
      </c>
      <c r="C49" s="45">
        <v>46</v>
      </c>
      <c r="D49" s="60" t="s">
        <v>95</v>
      </c>
      <c r="E49" s="47" t="s">
        <v>101</v>
      </c>
      <c r="F49" s="70" t="s">
        <v>136</v>
      </c>
      <c r="G49" s="61" t="s">
        <v>146</v>
      </c>
      <c r="H49" s="70" t="s">
        <v>147</v>
      </c>
      <c r="I49" s="49" t="s">
        <v>39</v>
      </c>
      <c r="J49" s="51">
        <v>52.5</v>
      </c>
      <c r="K49" s="52">
        <v>3000</v>
      </c>
      <c r="L49" s="53">
        <f t="shared" si="0"/>
        <v>986</v>
      </c>
      <c r="M49" s="53">
        <f t="shared" si="1"/>
        <v>986</v>
      </c>
      <c r="N49" s="54">
        <f>-14</f>
        <v>-14</v>
      </c>
      <c r="O49" s="55">
        <f t="shared" si="3"/>
        <v>750</v>
      </c>
      <c r="P49" s="56"/>
      <c r="Q49" s="56"/>
      <c r="R49" s="56"/>
      <c r="S49" s="57">
        <f t="shared" si="4"/>
        <v>2000</v>
      </c>
      <c r="T49" s="58" t="str">
        <f t="shared" si="5"/>
        <v>OK</v>
      </c>
      <c r="U49" s="241"/>
      <c r="V49" s="241"/>
      <c r="W49" s="241"/>
      <c r="X49" s="242">
        <v>210</v>
      </c>
      <c r="Y49" s="242">
        <v>776</v>
      </c>
      <c r="Z49" s="241"/>
      <c r="AA49" s="59"/>
      <c r="AB49" s="59"/>
      <c r="AC49" s="59"/>
      <c r="AD49" s="59"/>
      <c r="AE49" s="59"/>
      <c r="AF49" s="59"/>
      <c r="AG49" s="59"/>
      <c r="AH49" s="59"/>
      <c r="AI49" s="59"/>
      <c r="AJ49" s="59"/>
      <c r="AK49" s="59"/>
      <c r="AL49" s="59"/>
    </row>
    <row r="50" spans="1:38" ht="60.95" customHeight="1" x14ac:dyDescent="0.2">
      <c r="A50" s="68">
        <v>19</v>
      </c>
      <c r="B50" s="69" t="s">
        <v>213</v>
      </c>
      <c r="C50" s="45">
        <v>47</v>
      </c>
      <c r="D50" s="60" t="s">
        <v>96</v>
      </c>
      <c r="E50" s="47" t="s">
        <v>101</v>
      </c>
      <c r="F50" s="70" t="s">
        <v>148</v>
      </c>
      <c r="G50" s="49" t="s">
        <v>149</v>
      </c>
      <c r="H50" s="49" t="s">
        <v>8</v>
      </c>
      <c r="I50" s="49" t="s">
        <v>9</v>
      </c>
      <c r="J50" s="51">
        <v>153.33000000000001</v>
      </c>
      <c r="K50" s="52">
        <v>0</v>
      </c>
      <c r="L50" s="53">
        <f t="shared" si="0"/>
        <v>0</v>
      </c>
      <c r="M50" s="53">
        <f t="shared" si="1"/>
        <v>0</v>
      </c>
      <c r="N50" s="54">
        <f t="shared" si="2"/>
        <v>0</v>
      </c>
      <c r="O50" s="55">
        <f t="shared" si="3"/>
        <v>0</v>
      </c>
      <c r="P50" s="56"/>
      <c r="Q50" s="56"/>
      <c r="R50" s="56"/>
      <c r="S50" s="57">
        <f t="shared" si="4"/>
        <v>0</v>
      </c>
      <c r="T50" s="58" t="str">
        <f t="shared" si="5"/>
        <v>OK</v>
      </c>
      <c r="U50" s="241"/>
      <c r="V50" s="241"/>
      <c r="W50" s="241"/>
      <c r="X50" s="241"/>
      <c r="Y50" s="241"/>
      <c r="Z50" s="241"/>
      <c r="AA50" s="59"/>
      <c r="AB50" s="59"/>
      <c r="AC50" s="59"/>
      <c r="AD50" s="59"/>
      <c r="AE50" s="59"/>
      <c r="AF50" s="59"/>
      <c r="AG50" s="59"/>
      <c r="AH50" s="59"/>
      <c r="AI50" s="59"/>
      <c r="AJ50" s="59"/>
      <c r="AK50" s="59"/>
      <c r="AL50" s="59"/>
    </row>
    <row r="51" spans="1:38" ht="60.95" customHeight="1" x14ac:dyDescent="0.2">
      <c r="A51" s="254">
        <v>20</v>
      </c>
      <c r="B51" s="255" t="s">
        <v>217</v>
      </c>
      <c r="C51" s="45">
        <v>48</v>
      </c>
      <c r="D51" s="60" t="s">
        <v>97</v>
      </c>
      <c r="E51" s="47" t="s">
        <v>101</v>
      </c>
      <c r="F51" s="70" t="s">
        <v>27</v>
      </c>
      <c r="G51" s="76" t="s">
        <v>150</v>
      </c>
      <c r="H51" s="49" t="s">
        <v>8</v>
      </c>
      <c r="I51" s="79" t="s">
        <v>9</v>
      </c>
      <c r="J51" s="80">
        <v>953.86</v>
      </c>
      <c r="K51" s="52">
        <v>60</v>
      </c>
      <c r="L51" s="53">
        <f t="shared" si="0"/>
        <v>0</v>
      </c>
      <c r="M51" s="53">
        <f t="shared" si="1"/>
        <v>0</v>
      </c>
      <c r="N51" s="54">
        <f t="shared" si="2"/>
        <v>0</v>
      </c>
      <c r="O51" s="55">
        <f t="shared" si="3"/>
        <v>15</v>
      </c>
      <c r="P51" s="56"/>
      <c r="Q51" s="56"/>
      <c r="R51" s="56"/>
      <c r="S51" s="57">
        <f t="shared" si="4"/>
        <v>60</v>
      </c>
      <c r="T51" s="58" t="str">
        <f t="shared" si="5"/>
        <v>OK</v>
      </c>
      <c r="U51" s="241"/>
      <c r="V51" s="241"/>
      <c r="W51" s="241"/>
      <c r="X51" s="241"/>
      <c r="Y51" s="241"/>
      <c r="Z51" s="241"/>
      <c r="AA51" s="59"/>
      <c r="AB51" s="59"/>
      <c r="AC51" s="59"/>
      <c r="AD51" s="59"/>
      <c r="AE51" s="59"/>
      <c r="AF51" s="59"/>
      <c r="AG51" s="59"/>
      <c r="AH51" s="59"/>
      <c r="AI51" s="59"/>
      <c r="AJ51" s="59"/>
      <c r="AK51" s="59"/>
      <c r="AL51" s="59"/>
    </row>
    <row r="52" spans="1:38" ht="60.95" customHeight="1" x14ac:dyDescent="0.2">
      <c r="A52" s="254"/>
      <c r="B52" s="255"/>
      <c r="C52" s="47">
        <v>49</v>
      </c>
      <c r="D52" s="60" t="s">
        <v>98</v>
      </c>
      <c r="E52" s="47" t="s">
        <v>101</v>
      </c>
      <c r="F52" s="70" t="s">
        <v>27</v>
      </c>
      <c r="G52" s="76" t="s">
        <v>151</v>
      </c>
      <c r="H52" s="49" t="s">
        <v>8</v>
      </c>
      <c r="I52" s="79" t="s">
        <v>156</v>
      </c>
      <c r="J52" s="80">
        <v>1290.8399999999999</v>
      </c>
      <c r="K52" s="52">
        <v>60</v>
      </c>
      <c r="L52" s="53">
        <f t="shared" si="0"/>
        <v>0</v>
      </c>
      <c r="M52" s="53">
        <f t="shared" si="1"/>
        <v>0</v>
      </c>
      <c r="N52" s="54">
        <f t="shared" si="2"/>
        <v>0</v>
      </c>
      <c r="O52" s="55">
        <f t="shared" si="3"/>
        <v>15</v>
      </c>
      <c r="P52" s="56"/>
      <c r="Q52" s="56"/>
      <c r="R52" s="56"/>
      <c r="S52" s="57">
        <f t="shared" si="4"/>
        <v>60</v>
      </c>
      <c r="T52" s="58" t="str">
        <f t="shared" si="5"/>
        <v>OK</v>
      </c>
      <c r="U52" s="241"/>
      <c r="V52" s="241"/>
      <c r="W52" s="241"/>
      <c r="X52" s="241"/>
      <c r="Y52" s="241"/>
      <c r="Z52" s="241"/>
      <c r="AA52" s="59"/>
      <c r="AB52" s="59"/>
      <c r="AC52" s="59"/>
      <c r="AD52" s="59"/>
      <c r="AE52" s="59"/>
      <c r="AF52" s="59"/>
      <c r="AG52" s="59"/>
      <c r="AH52" s="59"/>
      <c r="AI52" s="59"/>
      <c r="AJ52" s="59"/>
      <c r="AK52" s="59"/>
      <c r="AL52" s="59"/>
    </row>
    <row r="53" spans="1:38" ht="30.6" customHeight="1" x14ac:dyDescent="0.2">
      <c r="A53" s="93"/>
      <c r="B53" s="93"/>
      <c r="C53" s="94"/>
      <c r="D53" s="95"/>
      <c r="E53" s="94"/>
      <c r="F53" s="96"/>
      <c r="G53" s="97"/>
      <c r="H53" s="98"/>
      <c r="I53" s="99"/>
      <c r="J53" s="100"/>
      <c r="K53" s="96">
        <f>SUM(K4:K52)</f>
        <v>10541</v>
      </c>
      <c r="L53" s="96">
        <f t="shared" ref="L53:S53" si="6">SUM(L4:L52)</f>
        <v>1548</v>
      </c>
      <c r="M53" s="96">
        <f t="shared" si="6"/>
        <v>1548</v>
      </c>
      <c r="N53" s="96">
        <f t="shared" si="6"/>
        <v>-325</v>
      </c>
      <c r="O53" s="96">
        <f t="shared" si="6"/>
        <v>2626</v>
      </c>
      <c r="P53" s="96">
        <f t="shared" si="6"/>
        <v>0</v>
      </c>
      <c r="Q53" s="96">
        <f t="shared" si="6"/>
        <v>0</v>
      </c>
      <c r="R53" s="96">
        <f t="shared" si="6"/>
        <v>0</v>
      </c>
      <c r="S53" s="96">
        <f t="shared" si="6"/>
        <v>8668</v>
      </c>
      <c r="T53" s="92"/>
      <c r="U53" s="244">
        <f>SUMPRODUCT($J$4:$J$52,U4:U52)</f>
        <v>7359.5199999999995</v>
      </c>
      <c r="V53" s="244">
        <f t="shared" ref="V53:AA53" si="7">SUMPRODUCT($J$4:$J$52,V4:V52)</f>
        <v>6500.1299999999992</v>
      </c>
      <c r="W53" s="244">
        <f t="shared" si="7"/>
        <v>8387.69</v>
      </c>
      <c r="X53" s="244">
        <f t="shared" si="7"/>
        <v>11925</v>
      </c>
      <c r="Y53" s="244">
        <f t="shared" si="7"/>
        <v>60365</v>
      </c>
      <c r="Z53" s="244">
        <f t="shared" si="7"/>
        <v>32642.479999999996</v>
      </c>
      <c r="AA53" s="244">
        <f t="shared" si="7"/>
        <v>0</v>
      </c>
      <c r="AB53" s="244">
        <f t="shared" ref="AB53" si="8">SUMPRODUCT($J$4:$J$52,AB4:AB52)</f>
        <v>0</v>
      </c>
      <c r="AC53" s="244">
        <f t="shared" ref="AC53" si="9">SUMPRODUCT($J$4:$J$52,AC4:AC52)</f>
        <v>0</v>
      </c>
      <c r="AD53" s="244">
        <f t="shared" ref="AD53" si="10">SUMPRODUCT($J$4:$J$52,AD4:AD52)</f>
        <v>0</v>
      </c>
      <c r="AE53" s="244">
        <f t="shared" ref="AE53" si="11">SUMPRODUCT($J$4:$J$52,AE4:AE52)</f>
        <v>0</v>
      </c>
      <c r="AF53" s="244">
        <f t="shared" ref="AF53" si="12">SUMPRODUCT($J$4:$J$52,AF4:AF52)</f>
        <v>0</v>
      </c>
      <c r="AG53" s="244">
        <f t="shared" ref="AG53" si="13">SUMPRODUCT($J$4:$J$52,AG4:AG52)</f>
        <v>0</v>
      </c>
      <c r="AH53" s="244">
        <f t="shared" ref="AH53" si="14">SUMPRODUCT($J$4:$J$52,AH4:AH52)</f>
        <v>0</v>
      </c>
      <c r="AI53" s="244">
        <f t="shared" ref="AI53" si="15">SUMPRODUCT($J$4:$J$52,AI4:AI52)</f>
        <v>0</v>
      </c>
      <c r="AJ53" s="244">
        <f t="shared" ref="AJ53" si="16">SUMPRODUCT($J$4:$J$52,AJ4:AJ52)</f>
        <v>0</v>
      </c>
      <c r="AK53" s="244">
        <f t="shared" ref="AK53" si="17">SUMPRODUCT($J$4:$J$52,AK4:AK52)</f>
        <v>0</v>
      </c>
      <c r="AL53" s="244">
        <f t="shared" ref="AL53" si="18">SUMPRODUCT($J$4:$J$52,AL4:AL52)</f>
        <v>0</v>
      </c>
    </row>
    <row r="54" spans="1:38" ht="15.75" thickBot="1" x14ac:dyDescent="0.25">
      <c r="K54" s="84">
        <f t="shared" ref="K54:R54" si="19">SUMPRODUCT($J$4:$J$52,K4:K52)</f>
        <v>1116631.55</v>
      </c>
      <c r="L54" s="84">
        <f t="shared" si="19"/>
        <v>127179.81999999999</v>
      </c>
      <c r="M54" s="84">
        <f t="shared" si="19"/>
        <v>127179.81999999999</v>
      </c>
      <c r="N54" s="84">
        <f t="shared" si="19"/>
        <v>-41793.550000000003</v>
      </c>
      <c r="O54" s="84">
        <f t="shared" si="19"/>
        <v>274452.53999999998</v>
      </c>
      <c r="P54" s="84">
        <f t="shared" si="19"/>
        <v>0</v>
      </c>
      <c r="Q54" s="84">
        <f t="shared" si="19"/>
        <v>0</v>
      </c>
      <c r="R54" s="84">
        <f t="shared" si="19"/>
        <v>0</v>
      </c>
      <c r="U54" s="96"/>
      <c r="V54" s="243"/>
      <c r="W54" s="243"/>
      <c r="X54" s="243"/>
      <c r="Y54" s="243"/>
      <c r="Z54" s="243"/>
      <c r="AA54" s="103"/>
      <c r="AB54" s="103"/>
      <c r="AC54" s="103"/>
      <c r="AD54" s="103"/>
      <c r="AE54" s="103"/>
      <c r="AF54" s="103"/>
      <c r="AG54" s="103"/>
      <c r="AH54" s="103"/>
      <c r="AI54" s="103"/>
      <c r="AJ54" s="103"/>
      <c r="AK54" s="103"/>
      <c r="AL54" s="103"/>
    </row>
    <row r="55" spans="1:38" ht="15.75" x14ac:dyDescent="0.2">
      <c r="D55" s="87" t="s">
        <v>25</v>
      </c>
      <c r="S55" s="88"/>
      <c r="U55" s="243"/>
      <c r="V55" s="243"/>
      <c r="W55" s="243"/>
      <c r="X55" s="243"/>
      <c r="Y55" s="243"/>
      <c r="Z55" s="243"/>
    </row>
    <row r="56" spans="1:38" ht="15" x14ac:dyDescent="0.2">
      <c r="D56" s="89" t="s">
        <v>72</v>
      </c>
      <c r="L56" s="90"/>
      <c r="M56" s="90"/>
      <c r="U56" s="243"/>
      <c r="V56" s="243"/>
      <c r="W56" s="243"/>
      <c r="X56" s="243"/>
      <c r="Y56" s="243"/>
      <c r="Z56" s="243"/>
    </row>
    <row r="57" spans="1:38" ht="15.75" thickBot="1" x14ac:dyDescent="0.25">
      <c r="D57" s="91" t="s">
        <v>41</v>
      </c>
      <c r="L57" s="90"/>
      <c r="M57" s="90"/>
      <c r="U57" s="243"/>
      <c r="V57" s="243"/>
      <c r="W57" s="243"/>
      <c r="X57" s="243"/>
      <c r="Y57" s="243"/>
      <c r="Z57" s="243"/>
    </row>
  </sheetData>
  <autoFilter ref="A3:AL57" xr:uid="{00000000-0001-0000-0000-000000000000}"/>
  <mergeCells count="31">
    <mergeCell ref="A41:A45"/>
    <mergeCell ref="B41:B45"/>
    <mergeCell ref="A46:A47"/>
    <mergeCell ref="B46:B47"/>
    <mergeCell ref="A51:A52"/>
    <mergeCell ref="B51:B52"/>
    <mergeCell ref="A32:A33"/>
    <mergeCell ref="B32:B33"/>
    <mergeCell ref="A35:A38"/>
    <mergeCell ref="B35:B38"/>
    <mergeCell ref="A39:A40"/>
    <mergeCell ref="B39:B40"/>
    <mergeCell ref="A22:A24"/>
    <mergeCell ref="B22:B24"/>
    <mergeCell ref="A26:A27"/>
    <mergeCell ref="B26:B27"/>
    <mergeCell ref="A29:A31"/>
    <mergeCell ref="B29:B31"/>
    <mergeCell ref="A9:A14"/>
    <mergeCell ref="B9:B14"/>
    <mergeCell ref="A16:A17"/>
    <mergeCell ref="B16:B17"/>
    <mergeCell ref="A18:A21"/>
    <mergeCell ref="B18:B21"/>
    <mergeCell ref="A4:A8"/>
    <mergeCell ref="B4:B8"/>
    <mergeCell ref="A1:C1"/>
    <mergeCell ref="D1:J1"/>
    <mergeCell ref="K1:T1"/>
    <mergeCell ref="A2:J2"/>
    <mergeCell ref="K2:T2"/>
  </mergeCells>
  <conditionalFormatting sqref="AA4:AL52">
    <cfRule type="cellIs" dxfId="28" priority="1" operator="greaterThan">
      <formula>0</formula>
    </cfRule>
    <cfRule type="cellIs" dxfId="27" priority="2" stopIfTrue="1" operator="greaterThan">
      <formula>0</formula>
    </cfRule>
    <cfRule type="cellIs" dxfId="26" priority="3" stopIfTrue="1" operator="greaterThan">
      <formula>0</formula>
    </cfRule>
    <cfRule type="cellIs" dxfId="25" priority="4" stopIfTrue="1" operator="greaterThan">
      <formula>0</formula>
    </cfRule>
  </conditionalFormatting>
  <pageMargins left="0.511811024" right="0.511811024" top="0.78740157499999996" bottom="0.78740157499999996" header="0.31496062000000002" footer="0.31496062000000002"/>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E8A35-1560-4531-9754-A355AE339FE7}">
  <dimension ref="A1:AL57"/>
  <sheetViews>
    <sheetView topLeftCell="A46" zoomScale="60" zoomScaleNormal="60" workbookViewId="0">
      <selection activeCell="J31" sqref="J31"/>
    </sheetView>
  </sheetViews>
  <sheetFormatPr defaultColWidth="9.7109375" defaultRowHeight="60.95" customHeight="1" x14ac:dyDescent="0.2"/>
  <cols>
    <col min="1" max="1" width="7.140625" style="81" customWidth="1"/>
    <col min="2" max="2" width="19.42578125" style="81" customWidth="1"/>
    <col min="3" max="3" width="8.7109375" style="82" customWidth="1"/>
    <col min="4" max="4" width="35.140625" style="81" customWidth="1"/>
    <col min="5" max="5" width="19.140625" style="81" customWidth="1"/>
    <col min="6" max="6" width="14.140625" style="81" bestFit="1" customWidth="1"/>
    <col min="7" max="7" width="20.5703125" style="81" customWidth="1"/>
    <col min="8" max="8" width="10.28515625" style="81" customWidth="1"/>
    <col min="9" max="9" width="18.5703125" style="81" customWidth="1"/>
    <col min="10" max="10" width="16.5703125" style="83" customWidth="1"/>
    <col min="11" max="11" width="13.28515625" style="88" customWidth="1"/>
    <col min="12" max="12" width="14.140625" style="88" customWidth="1"/>
    <col min="13" max="13" width="14.42578125" style="88" customWidth="1"/>
    <col min="14" max="14" width="16.28515625" style="88" customWidth="1"/>
    <col min="15" max="15" width="15.7109375" style="88" customWidth="1"/>
    <col min="16" max="16" width="13.42578125" style="88" customWidth="1"/>
    <col min="17" max="17" width="12.85546875" style="88" customWidth="1"/>
    <col min="18" max="18" width="14.140625" style="88" customWidth="1"/>
    <col min="19" max="19" width="12.5703125" style="85" customWidth="1"/>
    <col min="20" max="20" width="12" style="86" customWidth="1"/>
    <col min="21" max="21" width="17.5703125" style="104" customWidth="1"/>
    <col min="22" max="22" width="17.85546875" style="104" customWidth="1"/>
    <col min="23" max="23" width="14.85546875" style="104" customWidth="1"/>
    <col min="24" max="24" width="14.140625" style="104" customWidth="1"/>
    <col min="25" max="25" width="15.28515625" style="104" customWidth="1"/>
    <col min="26" max="26" width="15.42578125" style="104" customWidth="1"/>
    <col min="27" max="27" width="17.85546875" style="104" customWidth="1"/>
    <col min="28" max="28" width="14" style="104" customWidth="1"/>
    <col min="29" max="29" width="16.5703125" style="104" customWidth="1"/>
    <col min="30" max="30" width="14.5703125" style="104" customWidth="1"/>
    <col min="31" max="31" width="14" style="104" customWidth="1"/>
    <col min="32" max="32" width="15.7109375" style="104" customWidth="1"/>
    <col min="33" max="33" width="14.7109375" style="105" customWidth="1"/>
    <col min="34" max="34" width="15.140625" style="105" customWidth="1"/>
    <col min="35" max="35" width="15.28515625" style="105" customWidth="1"/>
    <col min="36" max="36" width="15.85546875" style="105" customWidth="1"/>
    <col min="37" max="37" width="14.140625" style="105" customWidth="1"/>
    <col min="38" max="38" width="16.7109375" style="105" customWidth="1"/>
    <col min="39" max="16384" width="9.7109375" style="40"/>
  </cols>
  <sheetData>
    <row r="1" spans="1:38" ht="60.95" customHeight="1" x14ac:dyDescent="0.2">
      <c r="A1" s="247" t="s">
        <v>157</v>
      </c>
      <c r="B1" s="247"/>
      <c r="C1" s="247"/>
      <c r="D1" s="247" t="s">
        <v>158</v>
      </c>
      <c r="E1" s="247"/>
      <c r="F1" s="247"/>
      <c r="G1" s="247"/>
      <c r="H1" s="247"/>
      <c r="I1" s="247"/>
      <c r="J1" s="247"/>
      <c r="K1" s="247" t="s">
        <v>159</v>
      </c>
      <c r="L1" s="247"/>
      <c r="M1" s="247"/>
      <c r="N1" s="247"/>
      <c r="O1" s="247"/>
      <c r="P1" s="247"/>
      <c r="Q1" s="247"/>
      <c r="R1" s="247"/>
      <c r="S1" s="247"/>
      <c r="T1" s="247"/>
      <c r="U1" s="239" t="s">
        <v>314</v>
      </c>
      <c r="V1" s="239" t="s">
        <v>315</v>
      </c>
      <c r="W1" s="102" t="s">
        <v>71</v>
      </c>
      <c r="X1" s="102" t="s">
        <v>71</v>
      </c>
      <c r="Y1" s="102" t="s">
        <v>71</v>
      </c>
      <c r="Z1" s="102" t="s">
        <v>71</v>
      </c>
      <c r="AA1" s="102" t="s">
        <v>71</v>
      </c>
      <c r="AB1" s="102" t="s">
        <v>71</v>
      </c>
      <c r="AC1" s="102" t="s">
        <v>71</v>
      </c>
      <c r="AD1" s="102" t="s">
        <v>71</v>
      </c>
      <c r="AE1" s="102" t="s">
        <v>71</v>
      </c>
      <c r="AF1" s="102" t="s">
        <v>71</v>
      </c>
      <c r="AG1" s="102" t="s">
        <v>71</v>
      </c>
      <c r="AH1" s="102" t="s">
        <v>71</v>
      </c>
      <c r="AI1" s="102" t="s">
        <v>71</v>
      </c>
      <c r="AJ1" s="102" t="s">
        <v>71</v>
      </c>
      <c r="AK1" s="102" t="s">
        <v>71</v>
      </c>
      <c r="AL1" s="102" t="s">
        <v>71</v>
      </c>
    </row>
    <row r="2" spans="1:38" ht="29.45" customHeight="1" x14ac:dyDescent="0.2">
      <c r="A2" s="251" t="s">
        <v>205</v>
      </c>
      <c r="B2" s="252"/>
      <c r="C2" s="252"/>
      <c r="D2" s="252"/>
      <c r="E2" s="252"/>
      <c r="F2" s="252"/>
      <c r="G2" s="252"/>
      <c r="H2" s="252"/>
      <c r="I2" s="252"/>
      <c r="J2" s="253"/>
      <c r="K2" s="248"/>
      <c r="L2" s="249"/>
      <c r="M2" s="249"/>
      <c r="N2" s="249"/>
      <c r="O2" s="249"/>
      <c r="P2" s="249"/>
      <c r="Q2" s="249"/>
      <c r="R2" s="249"/>
      <c r="S2" s="249"/>
      <c r="T2" s="250"/>
      <c r="U2" s="239" t="s">
        <v>316</v>
      </c>
      <c r="V2" s="239" t="s">
        <v>317</v>
      </c>
      <c r="W2" s="102" t="s">
        <v>176</v>
      </c>
      <c r="X2" s="102" t="s">
        <v>176</v>
      </c>
      <c r="Y2" s="102" t="s">
        <v>176</v>
      </c>
      <c r="Z2" s="102" t="s">
        <v>176</v>
      </c>
      <c r="AA2" s="102" t="s">
        <v>176</v>
      </c>
      <c r="AB2" s="102" t="s">
        <v>176</v>
      </c>
      <c r="AC2" s="102" t="s">
        <v>176</v>
      </c>
      <c r="AD2" s="102" t="s">
        <v>176</v>
      </c>
      <c r="AE2" s="102" t="s">
        <v>176</v>
      </c>
      <c r="AF2" s="102" t="s">
        <v>176</v>
      </c>
      <c r="AG2" s="102" t="s">
        <v>176</v>
      </c>
      <c r="AH2" s="102" t="s">
        <v>176</v>
      </c>
      <c r="AI2" s="102" t="s">
        <v>176</v>
      </c>
      <c r="AJ2" s="102" t="s">
        <v>176</v>
      </c>
      <c r="AK2" s="102" t="s">
        <v>176</v>
      </c>
      <c r="AL2" s="102" t="s">
        <v>176</v>
      </c>
    </row>
    <row r="3" spans="1:38" s="44" customFormat="1" ht="72" customHeight="1" x14ac:dyDescent="0.2">
      <c r="A3" s="41" t="s">
        <v>22</v>
      </c>
      <c r="B3" s="41" t="s">
        <v>14</v>
      </c>
      <c r="C3" s="41" t="s">
        <v>2</v>
      </c>
      <c r="D3" s="41" t="s">
        <v>15</v>
      </c>
      <c r="E3" s="41" t="s">
        <v>16</v>
      </c>
      <c r="F3" s="41" t="s">
        <v>24</v>
      </c>
      <c r="G3" s="41" t="s">
        <v>17</v>
      </c>
      <c r="H3" s="41" t="s">
        <v>3</v>
      </c>
      <c r="I3" s="41" t="s">
        <v>18</v>
      </c>
      <c r="J3" s="41" t="s">
        <v>23</v>
      </c>
      <c r="K3" s="108" t="s">
        <v>5</v>
      </c>
      <c r="L3" s="42" t="s">
        <v>196</v>
      </c>
      <c r="M3" s="42" t="s">
        <v>197</v>
      </c>
      <c r="N3" s="107" t="s">
        <v>195</v>
      </c>
      <c r="O3" s="42" t="s">
        <v>46</v>
      </c>
      <c r="P3" s="42" t="s">
        <v>47</v>
      </c>
      <c r="Q3" s="42" t="s">
        <v>48</v>
      </c>
      <c r="R3" s="42" t="s">
        <v>49</v>
      </c>
      <c r="S3" s="109" t="s">
        <v>0</v>
      </c>
      <c r="T3" s="110" t="s">
        <v>1</v>
      </c>
      <c r="U3" s="246">
        <v>46183</v>
      </c>
      <c r="V3" s="246">
        <v>46206</v>
      </c>
      <c r="W3" s="43" t="s">
        <v>179</v>
      </c>
      <c r="X3" s="43" t="s">
        <v>180</v>
      </c>
      <c r="Y3" s="43" t="s">
        <v>181</v>
      </c>
      <c r="Z3" s="43" t="s">
        <v>182</v>
      </c>
      <c r="AA3" s="43" t="s">
        <v>183</v>
      </c>
      <c r="AB3" s="43" t="s">
        <v>184</v>
      </c>
      <c r="AC3" s="43" t="s">
        <v>185</v>
      </c>
      <c r="AD3" s="43" t="s">
        <v>186</v>
      </c>
      <c r="AE3" s="43" t="s">
        <v>187</v>
      </c>
      <c r="AF3" s="43" t="s">
        <v>188</v>
      </c>
      <c r="AG3" s="43" t="s">
        <v>189</v>
      </c>
      <c r="AH3" s="43" t="s">
        <v>190</v>
      </c>
      <c r="AI3" s="43" t="s">
        <v>191</v>
      </c>
      <c r="AJ3" s="43" t="s">
        <v>192</v>
      </c>
      <c r="AK3" s="43" t="s">
        <v>193</v>
      </c>
      <c r="AL3" s="43" t="s">
        <v>194</v>
      </c>
    </row>
    <row r="4" spans="1:38" ht="60.95" customHeight="1" x14ac:dyDescent="0.2">
      <c r="A4" s="254">
        <v>1</v>
      </c>
      <c r="B4" s="255" t="s">
        <v>211</v>
      </c>
      <c r="C4" s="45">
        <v>1</v>
      </c>
      <c r="D4" s="46" t="s">
        <v>161</v>
      </c>
      <c r="E4" s="47" t="s">
        <v>99</v>
      </c>
      <c r="F4" s="48" t="s">
        <v>26</v>
      </c>
      <c r="G4" s="49" t="s">
        <v>108</v>
      </c>
      <c r="H4" s="48" t="s">
        <v>8</v>
      </c>
      <c r="I4" s="50" t="s">
        <v>9</v>
      </c>
      <c r="J4" s="51">
        <v>150</v>
      </c>
      <c r="K4" s="52">
        <v>300</v>
      </c>
      <c r="L4" s="53">
        <f>IF(SUM(U4:AL4)&gt;K4+N4,K4+N4,SUM(U4:AL4))</f>
        <v>0</v>
      </c>
      <c r="M4" s="53">
        <f>SUM(U4:AL4)</f>
        <v>0</v>
      </c>
      <c r="N4" s="54">
        <f>0+0-0</f>
        <v>0</v>
      </c>
      <c r="O4" s="55">
        <f>ROUND(IF(K4*0.25-0.5&lt;0,0,K4*0.25-0.5),0)-P4-R4</f>
        <v>75</v>
      </c>
      <c r="P4" s="56"/>
      <c r="Q4" s="56"/>
      <c r="R4" s="56"/>
      <c r="S4" s="57">
        <f>K4-(SUM(U4:AL4))+N4</f>
        <v>300</v>
      </c>
      <c r="T4" s="58" t="str">
        <f>IF(S4&lt;0,"ATENÇÃO","OK")</f>
        <v>OK</v>
      </c>
      <c r="U4" s="241"/>
      <c r="V4" s="241"/>
      <c r="W4" s="59"/>
      <c r="X4" s="59"/>
      <c r="Y4" s="59"/>
      <c r="Z4" s="59"/>
      <c r="AA4" s="59"/>
      <c r="AB4" s="59"/>
      <c r="AC4" s="59"/>
      <c r="AD4" s="59"/>
      <c r="AE4" s="59"/>
      <c r="AF4" s="59"/>
      <c r="AG4" s="59"/>
      <c r="AH4" s="59"/>
      <c r="AI4" s="59"/>
      <c r="AJ4" s="59"/>
      <c r="AK4" s="59"/>
      <c r="AL4" s="59"/>
    </row>
    <row r="5" spans="1:38" ht="60.95" customHeight="1" x14ac:dyDescent="0.2">
      <c r="A5" s="254"/>
      <c r="B5" s="255"/>
      <c r="C5" s="45">
        <v>2</v>
      </c>
      <c r="D5" s="60" t="s">
        <v>162</v>
      </c>
      <c r="E5" s="47" t="s">
        <v>99</v>
      </c>
      <c r="F5" s="49" t="s">
        <v>26</v>
      </c>
      <c r="G5" s="61" t="s">
        <v>11</v>
      </c>
      <c r="H5" s="49" t="s">
        <v>8</v>
      </c>
      <c r="I5" s="50" t="s">
        <v>9</v>
      </c>
      <c r="J5" s="51">
        <v>70</v>
      </c>
      <c r="K5" s="52">
        <v>100</v>
      </c>
      <c r="L5" s="53">
        <f t="shared" ref="L5:L52" si="0">IF(SUM(U5:AL5)&gt;K5+N5,K5+N5,SUM(U5:AL5))</f>
        <v>0</v>
      </c>
      <c r="M5" s="53">
        <f t="shared" ref="M5:M52" si="1">SUM(U5:AL5)</f>
        <v>0</v>
      </c>
      <c r="N5" s="54">
        <f t="shared" ref="N5:N52" si="2">0+0-0</f>
        <v>0</v>
      </c>
      <c r="O5" s="55">
        <f t="shared" ref="O5:O52" si="3">ROUND(IF(K5*0.25-0.5&lt;0,0,K5*0.25-0.5),0)-P5-R5</f>
        <v>25</v>
      </c>
      <c r="P5" s="56"/>
      <c r="Q5" s="56"/>
      <c r="R5" s="56"/>
      <c r="S5" s="57">
        <f t="shared" ref="S5:S52" si="4">K5-(SUM(U5:AL5))+N5</f>
        <v>100</v>
      </c>
      <c r="T5" s="58" t="str">
        <f t="shared" ref="T5:T52" si="5">IF(S5&lt;0,"ATENÇÃO","OK")</f>
        <v>OK</v>
      </c>
      <c r="U5" s="241"/>
      <c r="V5" s="241"/>
      <c r="W5" s="59"/>
      <c r="X5" s="59"/>
      <c r="Y5" s="59"/>
      <c r="Z5" s="59"/>
      <c r="AA5" s="59"/>
      <c r="AB5" s="59"/>
      <c r="AC5" s="59"/>
      <c r="AD5" s="59"/>
      <c r="AE5" s="59"/>
      <c r="AF5" s="59"/>
      <c r="AG5" s="59"/>
      <c r="AH5" s="59"/>
      <c r="AI5" s="59"/>
      <c r="AJ5" s="59"/>
      <c r="AK5" s="59"/>
      <c r="AL5" s="59"/>
    </row>
    <row r="6" spans="1:38" ht="60.95" customHeight="1" x14ac:dyDescent="0.2">
      <c r="A6" s="254"/>
      <c r="B6" s="255"/>
      <c r="C6" s="45">
        <v>3</v>
      </c>
      <c r="D6" s="46" t="s">
        <v>163</v>
      </c>
      <c r="E6" s="47" t="s">
        <v>99</v>
      </c>
      <c r="F6" s="48" t="s">
        <v>26</v>
      </c>
      <c r="G6" s="49" t="s">
        <v>11</v>
      </c>
      <c r="H6" s="49" t="s">
        <v>8</v>
      </c>
      <c r="I6" s="50" t="s">
        <v>9</v>
      </c>
      <c r="J6" s="51">
        <v>90</v>
      </c>
      <c r="K6" s="52">
        <v>150</v>
      </c>
      <c r="L6" s="53">
        <f t="shared" si="0"/>
        <v>0</v>
      </c>
      <c r="M6" s="53">
        <f t="shared" si="1"/>
        <v>0</v>
      </c>
      <c r="N6" s="54">
        <f t="shared" si="2"/>
        <v>0</v>
      </c>
      <c r="O6" s="55">
        <f t="shared" si="3"/>
        <v>37</v>
      </c>
      <c r="P6" s="56"/>
      <c r="Q6" s="56"/>
      <c r="R6" s="56"/>
      <c r="S6" s="57">
        <f t="shared" si="4"/>
        <v>150</v>
      </c>
      <c r="T6" s="58" t="str">
        <f t="shared" si="5"/>
        <v>OK</v>
      </c>
      <c r="U6" s="241"/>
      <c r="V6" s="241"/>
      <c r="W6" s="59"/>
      <c r="X6" s="59"/>
      <c r="Y6" s="59"/>
      <c r="Z6" s="59"/>
      <c r="AA6" s="59"/>
      <c r="AB6" s="59"/>
      <c r="AC6" s="59"/>
      <c r="AD6" s="59"/>
      <c r="AE6" s="59"/>
      <c r="AF6" s="59"/>
      <c r="AG6" s="59"/>
      <c r="AH6" s="59"/>
      <c r="AI6" s="59"/>
      <c r="AJ6" s="59"/>
      <c r="AK6" s="59"/>
      <c r="AL6" s="59"/>
    </row>
    <row r="7" spans="1:38" ht="60.95" customHeight="1" x14ac:dyDescent="0.2">
      <c r="A7" s="254"/>
      <c r="B7" s="255"/>
      <c r="C7" s="45">
        <v>4</v>
      </c>
      <c r="D7" s="46" t="s">
        <v>164</v>
      </c>
      <c r="E7" s="47" t="s">
        <v>99</v>
      </c>
      <c r="F7" s="48" t="s">
        <v>26</v>
      </c>
      <c r="G7" s="49" t="s">
        <v>108</v>
      </c>
      <c r="H7" s="49" t="s">
        <v>8</v>
      </c>
      <c r="I7" s="50" t="s">
        <v>9</v>
      </c>
      <c r="J7" s="51">
        <v>125</v>
      </c>
      <c r="K7" s="52">
        <v>151</v>
      </c>
      <c r="L7" s="53">
        <f t="shared" si="0"/>
        <v>0</v>
      </c>
      <c r="M7" s="53">
        <f t="shared" si="1"/>
        <v>0</v>
      </c>
      <c r="N7" s="54">
        <f t="shared" si="2"/>
        <v>0</v>
      </c>
      <c r="O7" s="55">
        <f t="shared" si="3"/>
        <v>37</v>
      </c>
      <c r="P7" s="56"/>
      <c r="Q7" s="56"/>
      <c r="R7" s="56"/>
      <c r="S7" s="57">
        <f t="shared" si="4"/>
        <v>151</v>
      </c>
      <c r="T7" s="58" t="str">
        <f t="shared" si="5"/>
        <v>OK</v>
      </c>
      <c r="U7" s="241"/>
      <c r="V7" s="241"/>
      <c r="W7" s="59"/>
      <c r="X7" s="62"/>
      <c r="Y7" s="62"/>
      <c r="Z7" s="59"/>
      <c r="AA7" s="59"/>
      <c r="AB7" s="59"/>
      <c r="AC7" s="59"/>
      <c r="AD7" s="59"/>
      <c r="AE7" s="59"/>
      <c r="AF7" s="59"/>
      <c r="AG7" s="59"/>
      <c r="AH7" s="59"/>
      <c r="AI7" s="59"/>
      <c r="AJ7" s="59"/>
      <c r="AK7" s="59"/>
      <c r="AL7" s="59"/>
    </row>
    <row r="8" spans="1:38" ht="60.95" customHeight="1" x14ac:dyDescent="0.2">
      <c r="A8" s="254"/>
      <c r="B8" s="255"/>
      <c r="C8" s="45">
        <v>5</v>
      </c>
      <c r="D8" s="46" t="s">
        <v>165</v>
      </c>
      <c r="E8" s="47" t="s">
        <v>99</v>
      </c>
      <c r="F8" s="48" t="s">
        <v>26</v>
      </c>
      <c r="G8" s="49" t="s">
        <v>12</v>
      </c>
      <c r="H8" s="48" t="s">
        <v>8</v>
      </c>
      <c r="I8" s="50" t="s">
        <v>9</v>
      </c>
      <c r="J8" s="51">
        <v>100</v>
      </c>
      <c r="K8" s="52">
        <v>250</v>
      </c>
      <c r="L8" s="53">
        <f t="shared" si="0"/>
        <v>0</v>
      </c>
      <c r="M8" s="53">
        <f t="shared" si="1"/>
        <v>0</v>
      </c>
      <c r="N8" s="54">
        <f t="shared" si="2"/>
        <v>0</v>
      </c>
      <c r="O8" s="55">
        <f t="shared" si="3"/>
        <v>62</v>
      </c>
      <c r="P8" s="56"/>
      <c r="Q8" s="56"/>
      <c r="R8" s="56"/>
      <c r="S8" s="57">
        <f t="shared" si="4"/>
        <v>250</v>
      </c>
      <c r="T8" s="58" t="str">
        <f t="shared" si="5"/>
        <v>OK</v>
      </c>
      <c r="U8" s="241"/>
      <c r="V8" s="241"/>
      <c r="W8" s="59"/>
      <c r="X8" s="59"/>
      <c r="Y8" s="59"/>
      <c r="Z8" s="59"/>
      <c r="AA8" s="59"/>
      <c r="AB8" s="59"/>
      <c r="AC8" s="59"/>
      <c r="AD8" s="59"/>
      <c r="AE8" s="59"/>
      <c r="AF8" s="59"/>
      <c r="AG8" s="59"/>
      <c r="AH8" s="59"/>
      <c r="AI8" s="59"/>
      <c r="AJ8" s="59"/>
      <c r="AK8" s="59"/>
      <c r="AL8" s="59"/>
    </row>
    <row r="9" spans="1:38" ht="60.95" customHeight="1" x14ac:dyDescent="0.2">
      <c r="A9" s="254">
        <v>2</v>
      </c>
      <c r="B9" s="255" t="s">
        <v>212</v>
      </c>
      <c r="C9" s="63">
        <v>6</v>
      </c>
      <c r="D9" s="60" t="s">
        <v>166</v>
      </c>
      <c r="E9" s="47" t="s">
        <v>100</v>
      </c>
      <c r="F9" s="49" t="s">
        <v>27</v>
      </c>
      <c r="G9" s="49" t="s">
        <v>109</v>
      </c>
      <c r="H9" s="49" t="s">
        <v>8</v>
      </c>
      <c r="I9" s="64" t="s">
        <v>9</v>
      </c>
      <c r="J9" s="51">
        <v>93.99</v>
      </c>
      <c r="K9" s="52">
        <v>700</v>
      </c>
      <c r="L9" s="53">
        <f t="shared" si="0"/>
        <v>0</v>
      </c>
      <c r="M9" s="53">
        <f t="shared" si="1"/>
        <v>0</v>
      </c>
      <c r="N9" s="54">
        <f t="shared" si="2"/>
        <v>0</v>
      </c>
      <c r="O9" s="55">
        <f t="shared" si="3"/>
        <v>175</v>
      </c>
      <c r="P9" s="56"/>
      <c r="Q9" s="56"/>
      <c r="R9" s="56"/>
      <c r="S9" s="57">
        <f>K9-(SUM(U9:AL9))+N9</f>
        <v>700</v>
      </c>
      <c r="T9" s="58" t="str">
        <f t="shared" si="5"/>
        <v>OK</v>
      </c>
      <c r="U9" s="241"/>
      <c r="V9" s="241"/>
      <c r="W9" s="59"/>
      <c r="X9" s="59"/>
      <c r="Y9" s="59"/>
      <c r="Z9" s="59"/>
      <c r="AA9" s="59"/>
      <c r="AB9" s="59"/>
      <c r="AC9" s="59"/>
      <c r="AD9" s="65"/>
      <c r="AE9" s="59"/>
      <c r="AF9" s="59"/>
      <c r="AG9" s="59"/>
      <c r="AH9" s="59"/>
      <c r="AI9" s="59"/>
      <c r="AJ9" s="59"/>
      <c r="AK9" s="59"/>
      <c r="AL9" s="59"/>
    </row>
    <row r="10" spans="1:38" ht="60.95" customHeight="1" x14ac:dyDescent="0.2">
      <c r="A10" s="254"/>
      <c r="B10" s="255"/>
      <c r="C10" s="63">
        <v>7</v>
      </c>
      <c r="D10" s="60" t="s">
        <v>167</v>
      </c>
      <c r="E10" s="47" t="s">
        <v>100</v>
      </c>
      <c r="F10" s="49" t="s">
        <v>27</v>
      </c>
      <c r="G10" s="49" t="s">
        <v>109</v>
      </c>
      <c r="H10" s="48" t="s">
        <v>8</v>
      </c>
      <c r="I10" s="64" t="s">
        <v>9</v>
      </c>
      <c r="J10" s="51">
        <v>115</v>
      </c>
      <c r="K10" s="52">
        <v>600</v>
      </c>
      <c r="L10" s="53">
        <f t="shared" si="0"/>
        <v>0</v>
      </c>
      <c r="M10" s="53">
        <f t="shared" si="1"/>
        <v>0</v>
      </c>
      <c r="N10" s="54">
        <f t="shared" si="2"/>
        <v>0</v>
      </c>
      <c r="O10" s="55">
        <f t="shared" si="3"/>
        <v>150</v>
      </c>
      <c r="P10" s="56"/>
      <c r="Q10" s="56"/>
      <c r="R10" s="56"/>
      <c r="S10" s="57">
        <f t="shared" si="4"/>
        <v>600</v>
      </c>
      <c r="T10" s="58" t="str">
        <f t="shared" si="5"/>
        <v>OK</v>
      </c>
      <c r="U10" s="241"/>
      <c r="V10" s="241"/>
      <c r="W10" s="59"/>
      <c r="X10" s="59"/>
      <c r="Y10" s="59"/>
      <c r="Z10" s="59"/>
      <c r="AA10" s="59"/>
      <c r="AB10" s="59"/>
      <c r="AC10" s="59"/>
      <c r="AD10" s="59"/>
      <c r="AE10" s="59"/>
      <c r="AF10" s="59"/>
      <c r="AG10" s="59"/>
      <c r="AH10" s="59"/>
      <c r="AI10" s="59"/>
      <c r="AJ10" s="59"/>
      <c r="AK10" s="59"/>
      <c r="AL10" s="59"/>
    </row>
    <row r="11" spans="1:38" ht="60.95" customHeight="1" x14ac:dyDescent="0.2">
      <c r="A11" s="254"/>
      <c r="B11" s="255"/>
      <c r="C11" s="63">
        <v>8</v>
      </c>
      <c r="D11" s="66" t="s">
        <v>168</v>
      </c>
      <c r="E11" s="47" t="s">
        <v>100</v>
      </c>
      <c r="F11" s="49" t="s">
        <v>27</v>
      </c>
      <c r="G11" s="49" t="s">
        <v>110</v>
      </c>
      <c r="H11" s="48" t="s">
        <v>111</v>
      </c>
      <c r="I11" s="64" t="s">
        <v>9</v>
      </c>
      <c r="J11" s="51">
        <v>260</v>
      </c>
      <c r="K11" s="52">
        <v>20</v>
      </c>
      <c r="L11" s="53">
        <f t="shared" si="0"/>
        <v>0</v>
      </c>
      <c r="M11" s="53">
        <f t="shared" si="1"/>
        <v>0</v>
      </c>
      <c r="N11" s="54">
        <f t="shared" si="2"/>
        <v>0</v>
      </c>
      <c r="O11" s="55">
        <f t="shared" si="3"/>
        <v>5</v>
      </c>
      <c r="P11" s="56"/>
      <c r="Q11" s="56"/>
      <c r="R11" s="56"/>
      <c r="S11" s="57">
        <f t="shared" si="4"/>
        <v>20</v>
      </c>
      <c r="T11" s="58" t="str">
        <f t="shared" si="5"/>
        <v>OK</v>
      </c>
      <c r="U11" s="241"/>
      <c r="V11" s="241"/>
      <c r="W11" s="59"/>
      <c r="X11" s="59"/>
      <c r="Y11" s="59"/>
      <c r="Z11" s="59"/>
      <c r="AA11" s="59"/>
      <c r="AB11" s="59"/>
      <c r="AC11" s="59"/>
      <c r="AD11" s="59"/>
      <c r="AE11" s="59"/>
      <c r="AF11" s="59"/>
      <c r="AG11" s="59"/>
      <c r="AH11" s="59"/>
      <c r="AI11" s="59"/>
      <c r="AJ11" s="59"/>
      <c r="AK11" s="59"/>
      <c r="AL11" s="59"/>
    </row>
    <row r="12" spans="1:38" ht="60.95" customHeight="1" x14ac:dyDescent="0.2">
      <c r="A12" s="254"/>
      <c r="B12" s="255"/>
      <c r="C12" s="63">
        <v>9</v>
      </c>
      <c r="D12" s="66" t="s">
        <v>169</v>
      </c>
      <c r="E12" s="47" t="s">
        <v>100</v>
      </c>
      <c r="F12" s="49" t="s">
        <v>27</v>
      </c>
      <c r="G12" s="49" t="s">
        <v>110</v>
      </c>
      <c r="H12" s="48" t="s">
        <v>111</v>
      </c>
      <c r="I12" s="64" t="s">
        <v>9</v>
      </c>
      <c r="J12" s="51">
        <v>250</v>
      </c>
      <c r="K12" s="52">
        <v>30</v>
      </c>
      <c r="L12" s="53">
        <f t="shared" si="0"/>
        <v>0</v>
      </c>
      <c r="M12" s="53">
        <f t="shared" si="1"/>
        <v>0</v>
      </c>
      <c r="N12" s="54">
        <f t="shared" si="2"/>
        <v>0</v>
      </c>
      <c r="O12" s="55">
        <f t="shared" si="3"/>
        <v>7</v>
      </c>
      <c r="P12" s="56"/>
      <c r="Q12" s="56"/>
      <c r="R12" s="56"/>
      <c r="S12" s="57">
        <f t="shared" si="4"/>
        <v>30</v>
      </c>
      <c r="T12" s="58" t="str">
        <f t="shared" si="5"/>
        <v>OK</v>
      </c>
      <c r="U12" s="241"/>
      <c r="V12" s="241"/>
      <c r="W12" s="59"/>
      <c r="X12" s="59"/>
      <c r="Y12" s="59"/>
      <c r="Z12" s="59"/>
      <c r="AA12" s="59"/>
      <c r="AB12" s="59"/>
      <c r="AC12" s="59"/>
      <c r="AD12" s="59"/>
      <c r="AE12" s="59"/>
      <c r="AF12" s="59"/>
      <c r="AG12" s="59"/>
      <c r="AH12" s="59"/>
      <c r="AI12" s="59"/>
      <c r="AJ12" s="59"/>
      <c r="AK12" s="59"/>
      <c r="AL12" s="59"/>
    </row>
    <row r="13" spans="1:38" ht="60.95" customHeight="1" x14ac:dyDescent="0.2">
      <c r="A13" s="254"/>
      <c r="B13" s="255"/>
      <c r="C13" s="63">
        <v>10</v>
      </c>
      <c r="D13" s="60" t="s">
        <v>19</v>
      </c>
      <c r="E13" s="47" t="s">
        <v>101</v>
      </c>
      <c r="F13" s="67" t="s">
        <v>28</v>
      </c>
      <c r="G13" s="49" t="s">
        <v>112</v>
      </c>
      <c r="H13" s="49" t="s">
        <v>8</v>
      </c>
      <c r="I13" s="49" t="s">
        <v>10</v>
      </c>
      <c r="J13" s="51">
        <v>8</v>
      </c>
      <c r="K13" s="52">
        <v>500</v>
      </c>
      <c r="L13" s="53">
        <f t="shared" si="0"/>
        <v>0</v>
      </c>
      <c r="M13" s="53">
        <f t="shared" si="1"/>
        <v>0</v>
      </c>
      <c r="N13" s="54">
        <f t="shared" si="2"/>
        <v>0</v>
      </c>
      <c r="O13" s="55">
        <f t="shared" si="3"/>
        <v>125</v>
      </c>
      <c r="P13" s="56"/>
      <c r="Q13" s="56"/>
      <c r="R13" s="56"/>
      <c r="S13" s="57">
        <f t="shared" si="4"/>
        <v>500</v>
      </c>
      <c r="T13" s="58" t="str">
        <f t="shared" si="5"/>
        <v>OK</v>
      </c>
      <c r="U13" s="241"/>
      <c r="V13" s="241"/>
      <c r="W13" s="59"/>
      <c r="X13" s="59"/>
      <c r="Y13" s="59"/>
      <c r="Z13" s="59"/>
      <c r="AA13" s="59"/>
      <c r="AB13" s="59"/>
      <c r="AC13" s="59"/>
      <c r="AD13" s="59"/>
      <c r="AE13" s="59"/>
      <c r="AF13" s="59"/>
      <c r="AG13" s="59"/>
      <c r="AH13" s="59"/>
      <c r="AI13" s="59"/>
      <c r="AJ13" s="59"/>
      <c r="AK13" s="59"/>
      <c r="AL13" s="59"/>
    </row>
    <row r="14" spans="1:38" ht="60.95" customHeight="1" x14ac:dyDescent="0.2">
      <c r="A14" s="254"/>
      <c r="B14" s="255"/>
      <c r="C14" s="63">
        <v>11</v>
      </c>
      <c r="D14" s="60" t="s">
        <v>20</v>
      </c>
      <c r="E14" s="47" t="s">
        <v>101</v>
      </c>
      <c r="F14" s="67" t="s">
        <v>28</v>
      </c>
      <c r="G14" s="49" t="s">
        <v>113</v>
      </c>
      <c r="H14" s="49" t="s">
        <v>8</v>
      </c>
      <c r="I14" s="49" t="s">
        <v>10</v>
      </c>
      <c r="J14" s="51">
        <v>7</v>
      </c>
      <c r="K14" s="52">
        <v>500</v>
      </c>
      <c r="L14" s="53">
        <f t="shared" si="0"/>
        <v>0</v>
      </c>
      <c r="M14" s="53">
        <f t="shared" si="1"/>
        <v>0</v>
      </c>
      <c r="N14" s="54">
        <f t="shared" si="2"/>
        <v>0</v>
      </c>
      <c r="O14" s="55">
        <f t="shared" si="3"/>
        <v>125</v>
      </c>
      <c r="P14" s="56"/>
      <c r="Q14" s="56"/>
      <c r="R14" s="56"/>
      <c r="S14" s="57">
        <f t="shared" si="4"/>
        <v>500</v>
      </c>
      <c r="T14" s="58" t="str">
        <f t="shared" si="5"/>
        <v>OK</v>
      </c>
      <c r="U14" s="241"/>
      <c r="V14" s="241"/>
      <c r="W14" s="59"/>
      <c r="X14" s="59"/>
      <c r="Y14" s="59"/>
      <c r="Z14" s="59"/>
      <c r="AA14" s="59"/>
      <c r="AB14" s="59"/>
      <c r="AC14" s="59"/>
      <c r="AD14" s="59"/>
      <c r="AE14" s="59"/>
      <c r="AF14" s="59"/>
      <c r="AG14" s="59"/>
      <c r="AH14" s="59"/>
      <c r="AI14" s="59"/>
      <c r="AJ14" s="59"/>
      <c r="AK14" s="59"/>
      <c r="AL14" s="59"/>
    </row>
    <row r="15" spans="1:38" ht="60.95" customHeight="1" x14ac:dyDescent="0.2">
      <c r="A15" s="68">
        <v>3</v>
      </c>
      <c r="B15" s="69" t="s">
        <v>213</v>
      </c>
      <c r="C15" s="45">
        <v>12</v>
      </c>
      <c r="D15" s="60" t="s">
        <v>170</v>
      </c>
      <c r="E15" s="47" t="s">
        <v>101</v>
      </c>
      <c r="F15" s="67" t="s">
        <v>114</v>
      </c>
      <c r="G15" s="49" t="s">
        <v>115</v>
      </c>
      <c r="H15" s="49" t="s">
        <v>116</v>
      </c>
      <c r="I15" s="49" t="s">
        <v>152</v>
      </c>
      <c r="J15" s="51">
        <v>48.78</v>
      </c>
      <c r="K15" s="52">
        <v>100</v>
      </c>
      <c r="L15" s="53">
        <f t="shared" si="0"/>
        <v>0</v>
      </c>
      <c r="M15" s="53">
        <f t="shared" si="1"/>
        <v>0</v>
      </c>
      <c r="N15" s="54">
        <f t="shared" si="2"/>
        <v>0</v>
      </c>
      <c r="O15" s="55">
        <f t="shared" si="3"/>
        <v>25</v>
      </c>
      <c r="P15" s="56"/>
      <c r="Q15" s="56"/>
      <c r="R15" s="56"/>
      <c r="S15" s="57">
        <f t="shared" si="4"/>
        <v>100</v>
      </c>
      <c r="T15" s="58" t="str">
        <f t="shared" si="5"/>
        <v>OK</v>
      </c>
      <c r="U15" s="241"/>
      <c r="V15" s="241"/>
      <c r="W15" s="59"/>
      <c r="X15" s="59"/>
      <c r="Y15" s="59"/>
      <c r="Z15" s="59"/>
      <c r="AA15" s="59"/>
      <c r="AB15" s="59"/>
      <c r="AC15" s="59"/>
      <c r="AD15" s="59"/>
      <c r="AE15" s="59"/>
      <c r="AF15" s="59"/>
      <c r="AG15" s="59"/>
      <c r="AH15" s="59"/>
      <c r="AI15" s="59"/>
      <c r="AJ15" s="59"/>
      <c r="AK15" s="59"/>
      <c r="AL15" s="59"/>
    </row>
    <row r="16" spans="1:38" ht="60.95" customHeight="1" x14ac:dyDescent="0.2">
      <c r="A16" s="254">
        <v>4</v>
      </c>
      <c r="B16" s="255" t="s">
        <v>214</v>
      </c>
      <c r="C16" s="63">
        <v>13</v>
      </c>
      <c r="D16" s="60" t="s">
        <v>33</v>
      </c>
      <c r="E16" s="47" t="s">
        <v>101</v>
      </c>
      <c r="F16" s="67" t="s">
        <v>30</v>
      </c>
      <c r="G16" s="70" t="s">
        <v>34</v>
      </c>
      <c r="H16" s="49" t="s">
        <v>8</v>
      </c>
      <c r="I16" s="49" t="s">
        <v>9</v>
      </c>
      <c r="J16" s="51">
        <v>102.5</v>
      </c>
      <c r="K16" s="52">
        <v>200</v>
      </c>
      <c r="L16" s="53">
        <f t="shared" si="0"/>
        <v>0</v>
      </c>
      <c r="M16" s="53">
        <f t="shared" si="1"/>
        <v>0</v>
      </c>
      <c r="N16" s="54">
        <f t="shared" si="2"/>
        <v>0</v>
      </c>
      <c r="O16" s="55">
        <f t="shared" si="3"/>
        <v>50</v>
      </c>
      <c r="P16" s="56"/>
      <c r="Q16" s="56"/>
      <c r="R16" s="56"/>
      <c r="S16" s="57">
        <f t="shared" si="4"/>
        <v>200</v>
      </c>
      <c r="T16" s="58" t="str">
        <f t="shared" si="5"/>
        <v>OK</v>
      </c>
      <c r="U16" s="241"/>
      <c r="V16" s="241"/>
      <c r="W16" s="62"/>
      <c r="X16" s="59"/>
      <c r="Y16" s="59"/>
      <c r="Z16" s="62"/>
      <c r="AA16" s="62"/>
      <c r="AB16" s="59"/>
      <c r="AC16" s="59"/>
      <c r="AD16" s="59"/>
      <c r="AE16" s="59"/>
      <c r="AF16" s="59"/>
      <c r="AG16" s="59"/>
      <c r="AH16" s="59"/>
      <c r="AI16" s="59"/>
      <c r="AJ16" s="59"/>
      <c r="AK16" s="59"/>
      <c r="AL16" s="59"/>
    </row>
    <row r="17" spans="1:38" ht="60.95" customHeight="1" x14ac:dyDescent="0.2">
      <c r="A17" s="254"/>
      <c r="B17" s="255"/>
      <c r="C17" s="63">
        <v>14</v>
      </c>
      <c r="D17" s="60" t="s">
        <v>37</v>
      </c>
      <c r="E17" s="47" t="s">
        <v>101</v>
      </c>
      <c r="F17" s="67" t="s">
        <v>30</v>
      </c>
      <c r="G17" s="61" t="s">
        <v>38</v>
      </c>
      <c r="H17" s="49" t="s">
        <v>8</v>
      </c>
      <c r="I17" s="49" t="s">
        <v>9</v>
      </c>
      <c r="J17" s="51">
        <v>102.5</v>
      </c>
      <c r="K17" s="52">
        <v>70</v>
      </c>
      <c r="L17" s="53">
        <f t="shared" si="0"/>
        <v>20</v>
      </c>
      <c r="M17" s="53">
        <f t="shared" si="1"/>
        <v>20</v>
      </c>
      <c r="N17" s="54">
        <f t="shared" si="2"/>
        <v>0</v>
      </c>
      <c r="O17" s="55">
        <f t="shared" si="3"/>
        <v>17</v>
      </c>
      <c r="P17" s="56"/>
      <c r="Q17" s="56"/>
      <c r="R17" s="56"/>
      <c r="S17" s="57">
        <f t="shared" si="4"/>
        <v>50</v>
      </c>
      <c r="T17" s="58" t="str">
        <f t="shared" si="5"/>
        <v>OK</v>
      </c>
      <c r="U17" s="241"/>
      <c r="V17" s="242">
        <v>20</v>
      </c>
      <c r="W17" s="59"/>
      <c r="X17" s="59"/>
      <c r="Y17" s="59"/>
      <c r="Z17" s="59"/>
      <c r="AA17" s="59"/>
      <c r="AB17" s="59"/>
      <c r="AC17" s="59"/>
      <c r="AD17" s="59"/>
      <c r="AE17" s="59"/>
      <c r="AF17" s="59"/>
      <c r="AG17" s="59"/>
      <c r="AH17" s="59"/>
      <c r="AI17" s="59"/>
      <c r="AJ17" s="59"/>
      <c r="AK17" s="59"/>
      <c r="AL17" s="59"/>
    </row>
    <row r="18" spans="1:38" ht="60.95" customHeight="1" x14ac:dyDescent="0.2">
      <c r="A18" s="254">
        <v>5</v>
      </c>
      <c r="B18" s="255" t="s">
        <v>215</v>
      </c>
      <c r="C18" s="45">
        <v>15</v>
      </c>
      <c r="D18" s="60" t="s">
        <v>171</v>
      </c>
      <c r="E18" s="47" t="s">
        <v>102</v>
      </c>
      <c r="F18" s="67" t="s">
        <v>30</v>
      </c>
      <c r="G18" s="49" t="s">
        <v>117</v>
      </c>
      <c r="H18" s="49" t="s">
        <v>8</v>
      </c>
      <c r="I18" s="49" t="s">
        <v>9</v>
      </c>
      <c r="J18" s="51">
        <v>105</v>
      </c>
      <c r="K18" s="52">
        <v>100</v>
      </c>
      <c r="L18" s="53">
        <f t="shared" si="0"/>
        <v>0</v>
      </c>
      <c r="M18" s="53">
        <f t="shared" si="1"/>
        <v>0</v>
      </c>
      <c r="N18" s="54">
        <f t="shared" si="2"/>
        <v>0</v>
      </c>
      <c r="O18" s="55">
        <f t="shared" si="3"/>
        <v>25</v>
      </c>
      <c r="P18" s="56"/>
      <c r="Q18" s="56"/>
      <c r="R18" s="56"/>
      <c r="S18" s="57">
        <f t="shared" si="4"/>
        <v>100</v>
      </c>
      <c r="T18" s="58" t="str">
        <f t="shared" si="5"/>
        <v>OK</v>
      </c>
      <c r="U18" s="241"/>
      <c r="V18" s="241"/>
      <c r="W18" s="59"/>
      <c r="X18" s="59"/>
      <c r="Y18" s="59"/>
      <c r="Z18" s="59"/>
      <c r="AA18" s="59"/>
      <c r="AB18" s="59"/>
      <c r="AC18" s="59"/>
      <c r="AD18" s="59"/>
      <c r="AE18" s="59"/>
      <c r="AF18" s="59"/>
      <c r="AG18" s="59"/>
      <c r="AH18" s="59"/>
      <c r="AI18" s="59"/>
      <c r="AJ18" s="59"/>
      <c r="AK18" s="59"/>
      <c r="AL18" s="59"/>
    </row>
    <row r="19" spans="1:38" ht="60.95" customHeight="1" x14ac:dyDescent="0.2">
      <c r="A19" s="254"/>
      <c r="B19" s="255"/>
      <c r="C19" s="45">
        <v>16</v>
      </c>
      <c r="D19" s="60" t="s">
        <v>172</v>
      </c>
      <c r="E19" s="47" t="s">
        <v>102</v>
      </c>
      <c r="F19" s="67" t="s">
        <v>30</v>
      </c>
      <c r="G19" s="49" t="s">
        <v>118</v>
      </c>
      <c r="H19" s="49" t="s">
        <v>8</v>
      </c>
      <c r="I19" s="49" t="s">
        <v>9</v>
      </c>
      <c r="J19" s="51">
        <v>80</v>
      </c>
      <c r="K19" s="52">
        <v>100</v>
      </c>
      <c r="L19" s="53">
        <f t="shared" si="0"/>
        <v>0</v>
      </c>
      <c r="M19" s="53">
        <f t="shared" si="1"/>
        <v>0</v>
      </c>
      <c r="N19" s="54">
        <f t="shared" si="2"/>
        <v>0</v>
      </c>
      <c r="O19" s="55">
        <f t="shared" si="3"/>
        <v>25</v>
      </c>
      <c r="P19" s="56"/>
      <c r="Q19" s="56"/>
      <c r="R19" s="56"/>
      <c r="S19" s="57">
        <f t="shared" si="4"/>
        <v>100</v>
      </c>
      <c r="T19" s="58" t="str">
        <f t="shared" si="5"/>
        <v>OK</v>
      </c>
      <c r="U19" s="241"/>
      <c r="V19" s="241"/>
      <c r="W19" s="59"/>
      <c r="X19" s="59"/>
      <c r="Y19" s="59"/>
      <c r="Z19" s="59"/>
      <c r="AA19" s="59"/>
      <c r="AB19" s="59"/>
      <c r="AC19" s="59"/>
      <c r="AD19" s="59"/>
      <c r="AE19" s="59"/>
      <c r="AF19" s="59"/>
      <c r="AG19" s="59"/>
      <c r="AH19" s="59"/>
      <c r="AI19" s="59"/>
      <c r="AJ19" s="59"/>
      <c r="AK19" s="59"/>
      <c r="AL19" s="59"/>
    </row>
    <row r="20" spans="1:38" ht="60.95" customHeight="1" x14ac:dyDescent="0.2">
      <c r="A20" s="254"/>
      <c r="B20" s="255"/>
      <c r="C20" s="45">
        <v>17</v>
      </c>
      <c r="D20" s="60" t="s">
        <v>173</v>
      </c>
      <c r="E20" s="47" t="s">
        <v>102</v>
      </c>
      <c r="F20" s="67" t="s">
        <v>30</v>
      </c>
      <c r="G20" s="49" t="s">
        <v>118</v>
      </c>
      <c r="H20" s="49" t="s">
        <v>8</v>
      </c>
      <c r="I20" s="49" t="s">
        <v>9</v>
      </c>
      <c r="J20" s="51">
        <v>185</v>
      </c>
      <c r="K20" s="52">
        <v>109</v>
      </c>
      <c r="L20" s="53">
        <f t="shared" si="0"/>
        <v>0</v>
      </c>
      <c r="M20" s="53">
        <f t="shared" si="1"/>
        <v>0</v>
      </c>
      <c r="N20" s="54">
        <f t="shared" si="2"/>
        <v>0</v>
      </c>
      <c r="O20" s="55">
        <f t="shared" si="3"/>
        <v>27</v>
      </c>
      <c r="P20" s="56"/>
      <c r="Q20" s="56"/>
      <c r="R20" s="56"/>
      <c r="S20" s="57">
        <f t="shared" si="4"/>
        <v>109</v>
      </c>
      <c r="T20" s="58" t="str">
        <f t="shared" si="5"/>
        <v>OK</v>
      </c>
      <c r="U20" s="241"/>
      <c r="V20" s="241"/>
      <c r="W20" s="59"/>
      <c r="X20" s="59"/>
      <c r="Y20" s="59"/>
      <c r="Z20" s="59"/>
      <c r="AA20" s="59"/>
      <c r="AB20" s="59"/>
      <c r="AC20" s="59"/>
      <c r="AD20" s="59"/>
      <c r="AE20" s="59"/>
      <c r="AF20" s="59"/>
      <c r="AG20" s="59"/>
      <c r="AH20" s="59"/>
      <c r="AI20" s="59"/>
      <c r="AJ20" s="59"/>
      <c r="AK20" s="59"/>
      <c r="AL20" s="59"/>
    </row>
    <row r="21" spans="1:38" ht="60.95" customHeight="1" x14ac:dyDescent="0.2">
      <c r="A21" s="254"/>
      <c r="B21" s="255"/>
      <c r="C21" s="45">
        <v>18</v>
      </c>
      <c r="D21" s="60" t="s">
        <v>174</v>
      </c>
      <c r="E21" s="47" t="s">
        <v>102</v>
      </c>
      <c r="F21" s="67" t="s">
        <v>30</v>
      </c>
      <c r="G21" s="49" t="s">
        <v>118</v>
      </c>
      <c r="H21" s="49" t="s">
        <v>8</v>
      </c>
      <c r="I21" s="49" t="s">
        <v>9</v>
      </c>
      <c r="J21" s="51">
        <v>185</v>
      </c>
      <c r="K21" s="52">
        <v>100</v>
      </c>
      <c r="L21" s="53">
        <f t="shared" si="0"/>
        <v>0</v>
      </c>
      <c r="M21" s="53">
        <f t="shared" si="1"/>
        <v>0</v>
      </c>
      <c r="N21" s="54">
        <f t="shared" si="2"/>
        <v>0</v>
      </c>
      <c r="O21" s="55">
        <f t="shared" si="3"/>
        <v>25</v>
      </c>
      <c r="P21" s="56"/>
      <c r="Q21" s="56"/>
      <c r="R21" s="56"/>
      <c r="S21" s="57">
        <f t="shared" si="4"/>
        <v>100</v>
      </c>
      <c r="T21" s="58" t="str">
        <f t="shared" si="5"/>
        <v>OK</v>
      </c>
      <c r="U21" s="241"/>
      <c r="V21" s="241"/>
      <c r="W21" s="59"/>
      <c r="X21" s="59"/>
      <c r="Y21" s="59"/>
      <c r="Z21" s="59"/>
      <c r="AA21" s="59"/>
      <c r="AB21" s="59"/>
      <c r="AC21" s="59"/>
      <c r="AD21" s="59"/>
      <c r="AE21" s="59"/>
      <c r="AF21" s="59"/>
      <c r="AG21" s="59"/>
      <c r="AH21" s="59"/>
      <c r="AI21" s="59"/>
      <c r="AJ21" s="59"/>
      <c r="AK21" s="59"/>
      <c r="AL21" s="59"/>
    </row>
    <row r="22" spans="1:38" ht="60.95" customHeight="1" x14ac:dyDescent="0.2">
      <c r="A22" s="254">
        <v>6</v>
      </c>
      <c r="B22" s="255" t="s">
        <v>216</v>
      </c>
      <c r="C22" s="63">
        <v>19</v>
      </c>
      <c r="D22" s="60" t="s">
        <v>31</v>
      </c>
      <c r="E22" s="47" t="s">
        <v>101</v>
      </c>
      <c r="F22" s="67" t="s">
        <v>30</v>
      </c>
      <c r="G22" s="70" t="s">
        <v>36</v>
      </c>
      <c r="H22" s="49" t="s">
        <v>8</v>
      </c>
      <c r="I22" s="49" t="s">
        <v>9</v>
      </c>
      <c r="J22" s="51">
        <v>64.650000000000006</v>
      </c>
      <c r="K22" s="52">
        <v>300</v>
      </c>
      <c r="L22" s="53">
        <f t="shared" si="0"/>
        <v>0</v>
      </c>
      <c r="M22" s="53">
        <f t="shared" si="1"/>
        <v>0</v>
      </c>
      <c r="N22" s="54">
        <f t="shared" si="2"/>
        <v>0</v>
      </c>
      <c r="O22" s="55">
        <f t="shared" si="3"/>
        <v>75</v>
      </c>
      <c r="P22" s="56"/>
      <c r="Q22" s="56"/>
      <c r="R22" s="56"/>
      <c r="S22" s="57">
        <f t="shared" si="4"/>
        <v>300</v>
      </c>
      <c r="T22" s="58" t="str">
        <f t="shared" si="5"/>
        <v>OK</v>
      </c>
      <c r="U22" s="241"/>
      <c r="V22" s="241"/>
      <c r="W22" s="59"/>
      <c r="X22" s="59"/>
      <c r="Y22" s="59"/>
      <c r="Z22" s="59"/>
      <c r="AA22" s="59"/>
      <c r="AB22" s="59"/>
      <c r="AC22" s="59"/>
      <c r="AD22" s="59"/>
      <c r="AE22" s="59"/>
      <c r="AF22" s="59"/>
      <c r="AG22" s="59"/>
      <c r="AH22" s="59"/>
      <c r="AI22" s="59"/>
      <c r="AJ22" s="59"/>
      <c r="AK22" s="59"/>
      <c r="AL22" s="59"/>
    </row>
    <row r="23" spans="1:38" ht="60.95" customHeight="1" x14ac:dyDescent="0.2">
      <c r="A23" s="254"/>
      <c r="B23" s="255"/>
      <c r="C23" s="63">
        <v>20</v>
      </c>
      <c r="D23" s="60" t="s">
        <v>35</v>
      </c>
      <c r="E23" s="47" t="s">
        <v>101</v>
      </c>
      <c r="F23" s="67" t="s">
        <v>30</v>
      </c>
      <c r="G23" s="70" t="s">
        <v>32</v>
      </c>
      <c r="H23" s="49" t="s">
        <v>8</v>
      </c>
      <c r="I23" s="49" t="s">
        <v>9</v>
      </c>
      <c r="J23" s="51">
        <v>64.650000000000006</v>
      </c>
      <c r="K23" s="52">
        <v>300</v>
      </c>
      <c r="L23" s="53">
        <f t="shared" si="0"/>
        <v>0</v>
      </c>
      <c r="M23" s="53">
        <f t="shared" si="1"/>
        <v>0</v>
      </c>
      <c r="N23" s="54">
        <f t="shared" si="2"/>
        <v>0</v>
      </c>
      <c r="O23" s="55">
        <f t="shared" si="3"/>
        <v>75</v>
      </c>
      <c r="P23" s="56"/>
      <c r="Q23" s="56"/>
      <c r="R23" s="56"/>
      <c r="S23" s="57">
        <f t="shared" si="4"/>
        <v>300</v>
      </c>
      <c r="T23" s="58" t="str">
        <f t="shared" si="5"/>
        <v>OK</v>
      </c>
      <c r="U23" s="241"/>
      <c r="V23" s="241"/>
      <c r="W23" s="59"/>
      <c r="X23" s="59"/>
      <c r="Y23" s="59"/>
      <c r="Z23" s="59"/>
      <c r="AA23" s="59"/>
      <c r="AB23" s="59"/>
      <c r="AC23" s="59"/>
      <c r="AD23" s="59"/>
      <c r="AE23" s="59"/>
      <c r="AF23" s="59"/>
      <c r="AG23" s="59"/>
      <c r="AH23" s="59"/>
      <c r="AI23" s="59"/>
      <c r="AJ23" s="59"/>
      <c r="AK23" s="59"/>
      <c r="AL23" s="59"/>
    </row>
    <row r="24" spans="1:38" ht="60.95" customHeight="1" x14ac:dyDescent="0.2">
      <c r="A24" s="254"/>
      <c r="B24" s="255"/>
      <c r="C24" s="63">
        <v>21</v>
      </c>
      <c r="D24" s="60" t="s">
        <v>73</v>
      </c>
      <c r="E24" s="47" t="s">
        <v>101</v>
      </c>
      <c r="F24" s="67" t="s">
        <v>30</v>
      </c>
      <c r="G24" s="70" t="s">
        <v>32</v>
      </c>
      <c r="H24" s="49" t="s">
        <v>8</v>
      </c>
      <c r="I24" s="49" t="s">
        <v>9</v>
      </c>
      <c r="J24" s="51">
        <v>64.650000000000006</v>
      </c>
      <c r="K24" s="52">
        <v>300</v>
      </c>
      <c r="L24" s="53">
        <f t="shared" si="0"/>
        <v>0</v>
      </c>
      <c r="M24" s="53">
        <f t="shared" si="1"/>
        <v>0</v>
      </c>
      <c r="N24" s="54">
        <f t="shared" si="2"/>
        <v>0</v>
      </c>
      <c r="O24" s="55">
        <f t="shared" si="3"/>
        <v>75</v>
      </c>
      <c r="P24" s="56"/>
      <c r="Q24" s="56"/>
      <c r="R24" s="56"/>
      <c r="S24" s="57">
        <f t="shared" si="4"/>
        <v>300</v>
      </c>
      <c r="T24" s="58" t="str">
        <f t="shared" si="5"/>
        <v>OK</v>
      </c>
      <c r="U24" s="241"/>
      <c r="V24" s="241"/>
      <c r="W24" s="59"/>
      <c r="X24" s="59"/>
      <c r="Y24" s="59"/>
      <c r="Z24" s="59"/>
      <c r="AA24" s="59"/>
      <c r="AB24" s="59"/>
      <c r="AC24" s="59"/>
      <c r="AD24" s="59"/>
      <c r="AE24" s="59"/>
      <c r="AF24" s="59"/>
      <c r="AG24" s="59"/>
      <c r="AH24" s="59"/>
      <c r="AI24" s="59"/>
      <c r="AJ24" s="59"/>
      <c r="AK24" s="59"/>
      <c r="AL24" s="59"/>
    </row>
    <row r="25" spans="1:38" ht="60.95" customHeight="1" x14ac:dyDescent="0.2">
      <c r="A25" s="68">
        <v>7</v>
      </c>
      <c r="B25" s="69" t="s">
        <v>217</v>
      </c>
      <c r="C25" s="45">
        <v>22</v>
      </c>
      <c r="D25" s="60" t="s">
        <v>40</v>
      </c>
      <c r="E25" s="47" t="s">
        <v>101</v>
      </c>
      <c r="F25" s="70" t="s">
        <v>119</v>
      </c>
      <c r="G25" s="61" t="s">
        <v>120</v>
      </c>
      <c r="H25" s="49" t="s">
        <v>111</v>
      </c>
      <c r="I25" s="49" t="s">
        <v>153</v>
      </c>
      <c r="J25" s="51">
        <v>526.30999999999995</v>
      </c>
      <c r="K25" s="52">
        <v>30</v>
      </c>
      <c r="L25" s="53">
        <f t="shared" si="0"/>
        <v>0</v>
      </c>
      <c r="M25" s="53">
        <f t="shared" si="1"/>
        <v>0</v>
      </c>
      <c r="N25" s="54">
        <f t="shared" si="2"/>
        <v>0</v>
      </c>
      <c r="O25" s="55">
        <f t="shared" si="3"/>
        <v>7</v>
      </c>
      <c r="P25" s="56"/>
      <c r="Q25" s="56"/>
      <c r="R25" s="56"/>
      <c r="S25" s="57">
        <f t="shared" si="4"/>
        <v>30</v>
      </c>
      <c r="T25" s="58" t="str">
        <f t="shared" si="5"/>
        <v>OK</v>
      </c>
      <c r="U25" s="241"/>
      <c r="V25" s="241"/>
      <c r="W25" s="59"/>
      <c r="X25" s="59"/>
      <c r="Y25" s="59"/>
      <c r="Z25" s="59"/>
      <c r="AA25" s="59"/>
      <c r="AB25" s="59"/>
      <c r="AC25" s="59"/>
      <c r="AD25" s="59"/>
      <c r="AE25" s="59"/>
      <c r="AF25" s="59"/>
      <c r="AG25" s="59"/>
      <c r="AH25" s="59"/>
      <c r="AI25" s="59"/>
      <c r="AJ25" s="59"/>
      <c r="AK25" s="59"/>
      <c r="AL25" s="59"/>
    </row>
    <row r="26" spans="1:38" ht="60.95" customHeight="1" x14ac:dyDescent="0.2">
      <c r="A26" s="254">
        <v>8</v>
      </c>
      <c r="B26" s="255" t="s">
        <v>218</v>
      </c>
      <c r="C26" s="45">
        <v>23</v>
      </c>
      <c r="D26" s="60" t="s">
        <v>74</v>
      </c>
      <c r="E26" s="47" t="s">
        <v>103</v>
      </c>
      <c r="F26" s="70" t="s">
        <v>121</v>
      </c>
      <c r="G26" s="70">
        <v>33367002</v>
      </c>
      <c r="H26" s="49" t="s">
        <v>8</v>
      </c>
      <c r="I26" s="49">
        <v>3336733</v>
      </c>
      <c r="J26" s="51">
        <v>166.67</v>
      </c>
      <c r="K26" s="52">
        <v>800</v>
      </c>
      <c r="L26" s="53">
        <f t="shared" si="0"/>
        <v>0</v>
      </c>
      <c r="M26" s="53">
        <f t="shared" si="1"/>
        <v>0</v>
      </c>
      <c r="N26" s="54">
        <f>-15</f>
        <v>-15</v>
      </c>
      <c r="O26" s="55">
        <f t="shared" si="3"/>
        <v>200</v>
      </c>
      <c r="P26" s="56"/>
      <c r="Q26" s="56"/>
      <c r="R26" s="56"/>
      <c r="S26" s="57">
        <f t="shared" si="4"/>
        <v>785</v>
      </c>
      <c r="T26" s="58" t="str">
        <f t="shared" si="5"/>
        <v>OK</v>
      </c>
      <c r="U26" s="241"/>
      <c r="V26" s="241"/>
      <c r="W26" s="59"/>
      <c r="X26" s="59"/>
      <c r="Y26" s="59"/>
      <c r="Z26" s="59"/>
      <c r="AA26" s="59"/>
      <c r="AB26" s="59"/>
      <c r="AC26" s="59"/>
      <c r="AD26" s="59"/>
      <c r="AE26" s="59"/>
      <c r="AF26" s="59"/>
      <c r="AG26" s="59"/>
      <c r="AH26" s="59"/>
      <c r="AI26" s="59"/>
      <c r="AJ26" s="59"/>
      <c r="AK26" s="59"/>
      <c r="AL26" s="59"/>
    </row>
    <row r="27" spans="1:38" ht="60.95" customHeight="1" x14ac:dyDescent="0.2">
      <c r="A27" s="254"/>
      <c r="B27" s="255"/>
      <c r="C27" s="45">
        <v>24</v>
      </c>
      <c r="D27" s="60" t="s">
        <v>75</v>
      </c>
      <c r="E27" s="47" t="s">
        <v>103</v>
      </c>
      <c r="F27" s="70" t="s">
        <v>121</v>
      </c>
      <c r="G27" s="49" t="s">
        <v>122</v>
      </c>
      <c r="H27" s="49" t="s">
        <v>8</v>
      </c>
      <c r="I27" s="49" t="s">
        <v>9</v>
      </c>
      <c r="J27" s="51">
        <v>19.829999999999998</v>
      </c>
      <c r="K27" s="52">
        <v>1000</v>
      </c>
      <c r="L27" s="53">
        <f t="shared" si="0"/>
        <v>0</v>
      </c>
      <c r="M27" s="53">
        <f t="shared" si="1"/>
        <v>0</v>
      </c>
      <c r="N27" s="54">
        <f t="shared" si="2"/>
        <v>0</v>
      </c>
      <c r="O27" s="55">
        <f t="shared" si="3"/>
        <v>250</v>
      </c>
      <c r="P27" s="56"/>
      <c r="Q27" s="56"/>
      <c r="R27" s="56"/>
      <c r="S27" s="57">
        <f t="shared" si="4"/>
        <v>1000</v>
      </c>
      <c r="T27" s="58" t="str">
        <f t="shared" si="5"/>
        <v>OK</v>
      </c>
      <c r="U27" s="241"/>
      <c r="V27" s="241"/>
      <c r="W27" s="59"/>
      <c r="X27" s="59"/>
      <c r="Y27" s="59"/>
      <c r="Z27" s="59"/>
      <c r="AA27" s="59"/>
      <c r="AB27" s="59"/>
      <c r="AC27" s="59"/>
      <c r="AD27" s="59"/>
      <c r="AE27" s="59"/>
      <c r="AF27" s="59"/>
      <c r="AG27" s="59"/>
      <c r="AH27" s="59"/>
      <c r="AI27" s="59"/>
      <c r="AJ27" s="59"/>
      <c r="AK27" s="59"/>
      <c r="AL27" s="59"/>
    </row>
    <row r="28" spans="1:38" ht="60.95" customHeight="1" x14ac:dyDescent="0.2">
      <c r="A28" s="68">
        <v>9</v>
      </c>
      <c r="B28" s="69" t="s">
        <v>213</v>
      </c>
      <c r="C28" s="45">
        <v>25</v>
      </c>
      <c r="D28" s="60" t="s">
        <v>76</v>
      </c>
      <c r="E28" s="47" t="s">
        <v>101</v>
      </c>
      <c r="F28" s="71" t="s">
        <v>123</v>
      </c>
      <c r="G28" s="70" t="s">
        <v>124</v>
      </c>
      <c r="H28" s="49" t="s">
        <v>125</v>
      </c>
      <c r="I28" s="49" t="s">
        <v>154</v>
      </c>
      <c r="J28" s="51">
        <v>1150</v>
      </c>
      <c r="K28" s="52">
        <v>20</v>
      </c>
      <c r="L28" s="53">
        <f t="shared" si="0"/>
        <v>0</v>
      </c>
      <c r="M28" s="53">
        <f t="shared" si="1"/>
        <v>0</v>
      </c>
      <c r="N28" s="54">
        <f t="shared" si="2"/>
        <v>0</v>
      </c>
      <c r="O28" s="55">
        <f t="shared" si="3"/>
        <v>5</v>
      </c>
      <c r="P28" s="56"/>
      <c r="Q28" s="56"/>
      <c r="R28" s="56"/>
      <c r="S28" s="57">
        <f t="shared" si="4"/>
        <v>20</v>
      </c>
      <c r="T28" s="58" t="str">
        <f t="shared" si="5"/>
        <v>OK</v>
      </c>
      <c r="U28" s="241"/>
      <c r="V28" s="241"/>
      <c r="W28" s="59"/>
      <c r="X28" s="59"/>
      <c r="Y28" s="59"/>
      <c r="Z28" s="59"/>
      <c r="AA28" s="59"/>
      <c r="AB28" s="59"/>
      <c r="AC28" s="59"/>
      <c r="AD28" s="59"/>
      <c r="AE28" s="59"/>
      <c r="AF28" s="59"/>
      <c r="AG28" s="59"/>
      <c r="AH28" s="59"/>
      <c r="AI28" s="59"/>
      <c r="AJ28" s="59"/>
      <c r="AK28" s="59"/>
      <c r="AL28" s="59"/>
    </row>
    <row r="29" spans="1:38" ht="60.95" customHeight="1" x14ac:dyDescent="0.2">
      <c r="A29" s="254">
        <v>10</v>
      </c>
      <c r="B29" s="255" t="s">
        <v>217</v>
      </c>
      <c r="C29" s="218">
        <v>26</v>
      </c>
      <c r="D29" s="143" t="s">
        <v>77</v>
      </c>
      <c r="E29" s="137" t="s">
        <v>101</v>
      </c>
      <c r="F29" s="331" t="s">
        <v>123</v>
      </c>
      <c r="G29" s="332" t="s">
        <v>126</v>
      </c>
      <c r="H29" s="138" t="s">
        <v>8</v>
      </c>
      <c r="I29" s="138" t="s">
        <v>9</v>
      </c>
      <c r="J29" s="146">
        <v>550</v>
      </c>
      <c r="K29" s="52">
        <v>100</v>
      </c>
      <c r="L29" s="53">
        <f t="shared" si="0"/>
        <v>0</v>
      </c>
      <c r="M29" s="53">
        <f t="shared" si="1"/>
        <v>0</v>
      </c>
      <c r="N29" s="54">
        <v>-2</v>
      </c>
      <c r="O29" s="55">
        <f t="shared" si="3"/>
        <v>25</v>
      </c>
      <c r="P29" s="56"/>
      <c r="Q29" s="56"/>
      <c r="R29" s="56"/>
      <c r="S29" s="57">
        <f t="shared" si="4"/>
        <v>98</v>
      </c>
      <c r="T29" s="58" t="str">
        <f t="shared" si="5"/>
        <v>OK</v>
      </c>
      <c r="U29" s="241"/>
      <c r="V29" s="241"/>
      <c r="W29" s="59"/>
      <c r="X29" s="59"/>
      <c r="Y29" s="59"/>
      <c r="Z29" s="59"/>
      <c r="AA29" s="59"/>
      <c r="AB29" s="59"/>
      <c r="AC29" s="59"/>
      <c r="AD29" s="59"/>
      <c r="AE29" s="59"/>
      <c r="AF29" s="59"/>
      <c r="AG29" s="59"/>
      <c r="AH29" s="59"/>
      <c r="AI29" s="59"/>
      <c r="AJ29" s="59"/>
      <c r="AK29" s="59"/>
      <c r="AL29" s="59"/>
    </row>
    <row r="30" spans="1:38" ht="60.95" customHeight="1" x14ac:dyDescent="0.2">
      <c r="A30" s="254"/>
      <c r="B30" s="255"/>
      <c r="C30" s="45">
        <v>27</v>
      </c>
      <c r="D30" s="60" t="s">
        <v>78</v>
      </c>
      <c r="E30" s="47" t="s">
        <v>101</v>
      </c>
      <c r="F30" s="70" t="s">
        <v>29</v>
      </c>
      <c r="G30" s="70" t="s">
        <v>127</v>
      </c>
      <c r="H30" s="49" t="s">
        <v>8</v>
      </c>
      <c r="I30" s="49" t="s">
        <v>9</v>
      </c>
      <c r="J30" s="51">
        <v>376.66</v>
      </c>
      <c r="K30" s="52">
        <v>20</v>
      </c>
      <c r="L30" s="53">
        <f t="shared" si="0"/>
        <v>0</v>
      </c>
      <c r="M30" s="53">
        <f t="shared" si="1"/>
        <v>0</v>
      </c>
      <c r="N30" s="54">
        <f t="shared" si="2"/>
        <v>0</v>
      </c>
      <c r="O30" s="55">
        <f t="shared" si="3"/>
        <v>5</v>
      </c>
      <c r="P30" s="56"/>
      <c r="Q30" s="56"/>
      <c r="R30" s="56"/>
      <c r="S30" s="57">
        <f t="shared" si="4"/>
        <v>20</v>
      </c>
      <c r="T30" s="58" t="str">
        <f t="shared" si="5"/>
        <v>OK</v>
      </c>
      <c r="U30" s="241"/>
      <c r="V30" s="241"/>
      <c r="W30" s="59"/>
      <c r="X30" s="59"/>
      <c r="Y30" s="59"/>
      <c r="Z30" s="59"/>
      <c r="AA30" s="59"/>
      <c r="AB30" s="59"/>
      <c r="AC30" s="59"/>
      <c r="AD30" s="59"/>
      <c r="AE30" s="59"/>
      <c r="AF30" s="59"/>
      <c r="AG30" s="59"/>
      <c r="AH30" s="59"/>
      <c r="AI30" s="59"/>
      <c r="AJ30" s="59"/>
      <c r="AK30" s="59"/>
      <c r="AL30" s="59"/>
    </row>
    <row r="31" spans="1:38" ht="60.95" customHeight="1" x14ac:dyDescent="0.2">
      <c r="A31" s="254"/>
      <c r="B31" s="255"/>
      <c r="C31" s="45">
        <v>28</v>
      </c>
      <c r="D31" s="60" t="s">
        <v>79</v>
      </c>
      <c r="E31" s="47" t="s">
        <v>101</v>
      </c>
      <c r="F31" s="70" t="s">
        <v>29</v>
      </c>
      <c r="G31" s="70" t="s">
        <v>127</v>
      </c>
      <c r="H31" s="49" t="s">
        <v>8</v>
      </c>
      <c r="I31" s="49" t="s">
        <v>9</v>
      </c>
      <c r="J31" s="51">
        <v>320</v>
      </c>
      <c r="K31" s="52">
        <v>800</v>
      </c>
      <c r="L31" s="53">
        <f t="shared" si="0"/>
        <v>0</v>
      </c>
      <c r="M31" s="53">
        <f t="shared" si="1"/>
        <v>0</v>
      </c>
      <c r="N31" s="54">
        <f t="shared" si="2"/>
        <v>0</v>
      </c>
      <c r="O31" s="55">
        <f t="shared" si="3"/>
        <v>200</v>
      </c>
      <c r="P31" s="56"/>
      <c r="Q31" s="56"/>
      <c r="R31" s="56"/>
      <c r="S31" s="57">
        <f t="shared" si="4"/>
        <v>800</v>
      </c>
      <c r="T31" s="58" t="str">
        <f t="shared" si="5"/>
        <v>OK</v>
      </c>
      <c r="U31" s="241"/>
      <c r="V31" s="241"/>
      <c r="W31" s="59"/>
      <c r="X31" s="59"/>
      <c r="Y31" s="59"/>
      <c r="Z31" s="59"/>
      <c r="AA31" s="59"/>
      <c r="AB31" s="59"/>
      <c r="AC31" s="59"/>
      <c r="AD31" s="59"/>
      <c r="AE31" s="59"/>
      <c r="AF31" s="59"/>
      <c r="AG31" s="59"/>
      <c r="AH31" s="59"/>
      <c r="AI31" s="59"/>
      <c r="AJ31" s="59"/>
      <c r="AK31" s="59"/>
      <c r="AL31" s="59"/>
    </row>
    <row r="32" spans="1:38" ht="60.95" customHeight="1" x14ac:dyDescent="0.2">
      <c r="A32" s="254">
        <v>11</v>
      </c>
      <c r="B32" s="255" t="s">
        <v>219</v>
      </c>
      <c r="C32" s="45">
        <v>29</v>
      </c>
      <c r="D32" s="60" t="s">
        <v>80</v>
      </c>
      <c r="E32" s="47" t="s">
        <v>104</v>
      </c>
      <c r="F32" s="70" t="s">
        <v>121</v>
      </c>
      <c r="G32" s="70" t="s">
        <v>128</v>
      </c>
      <c r="H32" s="49" t="s">
        <v>129</v>
      </c>
      <c r="I32" s="49" t="s">
        <v>9</v>
      </c>
      <c r="J32" s="51">
        <v>37.51</v>
      </c>
      <c r="K32" s="52">
        <v>60</v>
      </c>
      <c r="L32" s="53">
        <f t="shared" si="0"/>
        <v>60</v>
      </c>
      <c r="M32" s="53">
        <f t="shared" si="1"/>
        <v>60</v>
      </c>
      <c r="N32" s="54">
        <f t="shared" si="2"/>
        <v>0</v>
      </c>
      <c r="O32" s="55">
        <f t="shared" si="3"/>
        <v>15</v>
      </c>
      <c r="P32" s="56"/>
      <c r="Q32" s="56"/>
      <c r="R32" s="56"/>
      <c r="S32" s="57">
        <f t="shared" si="4"/>
        <v>0</v>
      </c>
      <c r="T32" s="58" t="str">
        <f t="shared" si="5"/>
        <v>OK</v>
      </c>
      <c r="U32" s="242">
        <v>60</v>
      </c>
      <c r="V32" s="241"/>
      <c r="W32" s="59"/>
      <c r="X32" s="59"/>
      <c r="Y32" s="59"/>
      <c r="Z32" s="59"/>
      <c r="AA32" s="59"/>
      <c r="AB32" s="59"/>
      <c r="AC32" s="59"/>
      <c r="AD32" s="59"/>
      <c r="AE32" s="59"/>
      <c r="AF32" s="59"/>
      <c r="AG32" s="59"/>
      <c r="AH32" s="59"/>
      <c r="AI32" s="59"/>
      <c r="AJ32" s="59"/>
      <c r="AK32" s="59"/>
      <c r="AL32" s="59"/>
    </row>
    <row r="33" spans="1:38" ht="60.95" customHeight="1" x14ac:dyDescent="0.2">
      <c r="A33" s="254"/>
      <c r="B33" s="255"/>
      <c r="C33" s="45">
        <v>30</v>
      </c>
      <c r="D33" s="60" t="s">
        <v>81</v>
      </c>
      <c r="E33" s="47" t="s">
        <v>104</v>
      </c>
      <c r="F33" s="70" t="s">
        <v>121</v>
      </c>
      <c r="G33" s="70" t="s">
        <v>128</v>
      </c>
      <c r="H33" s="49" t="s">
        <v>111</v>
      </c>
      <c r="I33" s="49" t="s">
        <v>9</v>
      </c>
      <c r="J33" s="51">
        <v>17.670000000000002</v>
      </c>
      <c r="K33" s="52">
        <v>4</v>
      </c>
      <c r="L33" s="53">
        <f t="shared" si="0"/>
        <v>4</v>
      </c>
      <c r="M33" s="53">
        <f t="shared" si="1"/>
        <v>4</v>
      </c>
      <c r="N33" s="54">
        <f t="shared" si="2"/>
        <v>0</v>
      </c>
      <c r="O33" s="55">
        <f t="shared" si="3"/>
        <v>1</v>
      </c>
      <c r="P33" s="56"/>
      <c r="Q33" s="56"/>
      <c r="R33" s="56"/>
      <c r="S33" s="57">
        <f t="shared" si="4"/>
        <v>0</v>
      </c>
      <c r="T33" s="58" t="str">
        <f t="shared" si="5"/>
        <v>OK</v>
      </c>
      <c r="U33" s="242">
        <v>4</v>
      </c>
      <c r="V33" s="241"/>
      <c r="W33" s="59"/>
      <c r="X33" s="59"/>
      <c r="Y33" s="59"/>
      <c r="Z33" s="59"/>
      <c r="AA33" s="59"/>
      <c r="AB33" s="59"/>
      <c r="AC33" s="59"/>
      <c r="AD33" s="59"/>
      <c r="AE33" s="59"/>
      <c r="AF33" s="59"/>
      <c r="AG33" s="59"/>
      <c r="AH33" s="59"/>
      <c r="AI33" s="59"/>
      <c r="AJ33" s="59"/>
      <c r="AK33" s="59"/>
      <c r="AL33" s="59"/>
    </row>
    <row r="34" spans="1:38" ht="60.95" customHeight="1" x14ac:dyDescent="0.2">
      <c r="A34" s="68">
        <v>12</v>
      </c>
      <c r="B34" s="69" t="s">
        <v>220</v>
      </c>
      <c r="C34" s="45">
        <v>31</v>
      </c>
      <c r="D34" s="60" t="s">
        <v>21</v>
      </c>
      <c r="E34" s="47" t="s">
        <v>105</v>
      </c>
      <c r="F34" s="70" t="s">
        <v>130</v>
      </c>
      <c r="G34" s="70" t="s">
        <v>131</v>
      </c>
      <c r="H34" s="49" t="s">
        <v>111</v>
      </c>
      <c r="I34" s="49" t="s">
        <v>9</v>
      </c>
      <c r="J34" s="51">
        <v>25.9</v>
      </c>
      <c r="K34" s="52">
        <v>100</v>
      </c>
      <c r="L34" s="53">
        <f t="shared" si="0"/>
        <v>0</v>
      </c>
      <c r="M34" s="53">
        <f t="shared" si="1"/>
        <v>0</v>
      </c>
      <c r="N34" s="54">
        <f t="shared" si="2"/>
        <v>0</v>
      </c>
      <c r="O34" s="55">
        <f t="shared" si="3"/>
        <v>25</v>
      </c>
      <c r="P34" s="56"/>
      <c r="Q34" s="56"/>
      <c r="R34" s="56"/>
      <c r="S34" s="57">
        <f t="shared" si="4"/>
        <v>100</v>
      </c>
      <c r="T34" s="58" t="str">
        <f t="shared" si="5"/>
        <v>OK</v>
      </c>
      <c r="U34" s="241"/>
      <c r="V34" s="241"/>
      <c r="W34" s="59"/>
      <c r="X34" s="59"/>
      <c r="Y34" s="59"/>
      <c r="Z34" s="59"/>
      <c r="AA34" s="59"/>
      <c r="AB34" s="59"/>
      <c r="AC34" s="59"/>
      <c r="AD34" s="59"/>
      <c r="AE34" s="59"/>
      <c r="AF34" s="59"/>
      <c r="AG34" s="59"/>
      <c r="AH34" s="59"/>
      <c r="AI34" s="59"/>
      <c r="AJ34" s="59"/>
      <c r="AK34" s="59"/>
      <c r="AL34" s="59"/>
    </row>
    <row r="35" spans="1:38" ht="60.95" customHeight="1" x14ac:dyDescent="0.2">
      <c r="A35" s="254">
        <v>13</v>
      </c>
      <c r="B35" s="255" t="s">
        <v>212</v>
      </c>
      <c r="C35" s="45">
        <v>32</v>
      </c>
      <c r="D35" s="60" t="s">
        <v>82</v>
      </c>
      <c r="E35" s="47" t="s">
        <v>106</v>
      </c>
      <c r="F35" s="70" t="s">
        <v>27</v>
      </c>
      <c r="G35" s="70" t="s">
        <v>132</v>
      </c>
      <c r="H35" s="49" t="s">
        <v>8</v>
      </c>
      <c r="I35" s="49" t="s">
        <v>9</v>
      </c>
      <c r="J35" s="51">
        <v>127.5</v>
      </c>
      <c r="K35" s="52">
        <v>0</v>
      </c>
      <c r="L35" s="53">
        <f t="shared" si="0"/>
        <v>0</v>
      </c>
      <c r="M35" s="53">
        <f t="shared" si="1"/>
        <v>0</v>
      </c>
      <c r="N35" s="54">
        <f t="shared" si="2"/>
        <v>0</v>
      </c>
      <c r="O35" s="55">
        <f t="shared" si="3"/>
        <v>0</v>
      </c>
      <c r="P35" s="56"/>
      <c r="Q35" s="56"/>
      <c r="R35" s="56"/>
      <c r="S35" s="57">
        <f t="shared" si="4"/>
        <v>0</v>
      </c>
      <c r="T35" s="58" t="str">
        <f t="shared" si="5"/>
        <v>OK</v>
      </c>
      <c r="U35" s="241"/>
      <c r="V35" s="241"/>
      <c r="W35" s="59"/>
      <c r="X35" s="59"/>
      <c r="Y35" s="59"/>
      <c r="Z35" s="59"/>
      <c r="AA35" s="59"/>
      <c r="AB35" s="59"/>
      <c r="AC35" s="59"/>
      <c r="AD35" s="59"/>
      <c r="AE35" s="59"/>
      <c r="AF35" s="59"/>
      <c r="AG35" s="59"/>
      <c r="AH35" s="59"/>
      <c r="AI35" s="59"/>
      <c r="AJ35" s="59"/>
      <c r="AK35" s="59"/>
      <c r="AL35" s="59"/>
    </row>
    <row r="36" spans="1:38" ht="60.95" customHeight="1" x14ac:dyDescent="0.2">
      <c r="A36" s="254"/>
      <c r="B36" s="255"/>
      <c r="C36" s="45">
        <v>33</v>
      </c>
      <c r="D36" s="60" t="s">
        <v>83</v>
      </c>
      <c r="E36" s="47" t="s">
        <v>106</v>
      </c>
      <c r="F36" s="70" t="s">
        <v>27</v>
      </c>
      <c r="G36" s="73" t="s">
        <v>132</v>
      </c>
      <c r="H36" s="49" t="s">
        <v>8</v>
      </c>
      <c r="I36" s="49" t="s">
        <v>9</v>
      </c>
      <c r="J36" s="51">
        <v>131</v>
      </c>
      <c r="K36" s="52">
        <v>0</v>
      </c>
      <c r="L36" s="53">
        <f t="shared" si="0"/>
        <v>0</v>
      </c>
      <c r="M36" s="53">
        <f t="shared" si="1"/>
        <v>0</v>
      </c>
      <c r="N36" s="54">
        <f t="shared" si="2"/>
        <v>0</v>
      </c>
      <c r="O36" s="55">
        <f t="shared" si="3"/>
        <v>0</v>
      </c>
      <c r="P36" s="56"/>
      <c r="Q36" s="56"/>
      <c r="R36" s="56"/>
      <c r="S36" s="57">
        <f t="shared" si="4"/>
        <v>0</v>
      </c>
      <c r="T36" s="58" t="str">
        <f t="shared" si="5"/>
        <v>OK</v>
      </c>
      <c r="U36" s="241"/>
      <c r="V36" s="241"/>
      <c r="W36" s="59"/>
      <c r="X36" s="59"/>
      <c r="Y36" s="59"/>
      <c r="Z36" s="59"/>
      <c r="AA36" s="59"/>
      <c r="AB36" s="59"/>
      <c r="AC36" s="59"/>
      <c r="AD36" s="59"/>
      <c r="AE36" s="59"/>
      <c r="AF36" s="59"/>
      <c r="AG36" s="59"/>
      <c r="AH36" s="59"/>
      <c r="AI36" s="59"/>
      <c r="AJ36" s="59"/>
      <c r="AK36" s="59"/>
      <c r="AL36" s="59"/>
    </row>
    <row r="37" spans="1:38" ht="60.95" customHeight="1" x14ac:dyDescent="0.2">
      <c r="A37" s="254"/>
      <c r="B37" s="255"/>
      <c r="C37" s="45">
        <v>34</v>
      </c>
      <c r="D37" s="60" t="s">
        <v>84</v>
      </c>
      <c r="E37" s="47" t="s">
        <v>107</v>
      </c>
      <c r="F37" s="70" t="s">
        <v>27</v>
      </c>
      <c r="G37" s="70" t="s">
        <v>133</v>
      </c>
      <c r="H37" s="49" t="s">
        <v>13</v>
      </c>
      <c r="I37" s="49" t="s">
        <v>9</v>
      </c>
      <c r="J37" s="51">
        <v>3800</v>
      </c>
      <c r="K37" s="52">
        <v>0</v>
      </c>
      <c r="L37" s="53">
        <f t="shared" si="0"/>
        <v>0</v>
      </c>
      <c r="M37" s="53">
        <f t="shared" si="1"/>
        <v>0</v>
      </c>
      <c r="N37" s="54">
        <f t="shared" si="2"/>
        <v>0</v>
      </c>
      <c r="O37" s="55">
        <f t="shared" si="3"/>
        <v>0</v>
      </c>
      <c r="P37" s="56"/>
      <c r="Q37" s="56"/>
      <c r="R37" s="56"/>
      <c r="S37" s="57">
        <f t="shared" si="4"/>
        <v>0</v>
      </c>
      <c r="T37" s="58" t="str">
        <f t="shared" si="5"/>
        <v>OK</v>
      </c>
      <c r="U37" s="241"/>
      <c r="V37" s="241"/>
      <c r="W37" s="59"/>
      <c r="X37" s="59"/>
      <c r="Y37" s="59"/>
      <c r="Z37" s="59"/>
      <c r="AA37" s="59"/>
      <c r="AB37" s="59"/>
      <c r="AC37" s="59"/>
      <c r="AD37" s="59"/>
      <c r="AE37" s="59"/>
      <c r="AF37" s="59"/>
      <c r="AG37" s="59"/>
      <c r="AH37" s="59"/>
      <c r="AI37" s="59"/>
      <c r="AJ37" s="59"/>
      <c r="AK37" s="59"/>
      <c r="AL37" s="59"/>
    </row>
    <row r="38" spans="1:38" ht="60.95" customHeight="1" x14ac:dyDescent="0.2">
      <c r="A38" s="254"/>
      <c r="B38" s="255"/>
      <c r="C38" s="45">
        <v>35</v>
      </c>
      <c r="D38" s="74" t="s">
        <v>85</v>
      </c>
      <c r="E38" s="47" t="s">
        <v>107</v>
      </c>
      <c r="F38" s="70" t="s">
        <v>27</v>
      </c>
      <c r="G38" s="70" t="s">
        <v>133</v>
      </c>
      <c r="H38" s="49" t="s">
        <v>111</v>
      </c>
      <c r="I38" s="49" t="s">
        <v>9</v>
      </c>
      <c r="J38" s="51">
        <v>650</v>
      </c>
      <c r="K38" s="52">
        <v>0</v>
      </c>
      <c r="L38" s="53">
        <f t="shared" si="0"/>
        <v>0</v>
      </c>
      <c r="M38" s="53">
        <f t="shared" si="1"/>
        <v>0</v>
      </c>
      <c r="N38" s="54">
        <f t="shared" si="2"/>
        <v>0</v>
      </c>
      <c r="O38" s="55">
        <f t="shared" si="3"/>
        <v>0</v>
      </c>
      <c r="P38" s="56"/>
      <c r="Q38" s="56"/>
      <c r="R38" s="56"/>
      <c r="S38" s="57">
        <f t="shared" si="4"/>
        <v>0</v>
      </c>
      <c r="T38" s="58" t="str">
        <f t="shared" si="5"/>
        <v>OK</v>
      </c>
      <c r="U38" s="241"/>
      <c r="V38" s="241"/>
      <c r="W38" s="59"/>
      <c r="X38" s="59"/>
      <c r="Y38" s="59"/>
      <c r="Z38" s="59"/>
      <c r="AA38" s="59"/>
      <c r="AB38" s="59"/>
      <c r="AC38" s="59"/>
      <c r="AD38" s="59"/>
      <c r="AE38" s="59"/>
      <c r="AF38" s="59"/>
      <c r="AG38" s="59"/>
      <c r="AH38" s="59"/>
      <c r="AI38" s="59"/>
      <c r="AJ38" s="59"/>
      <c r="AK38" s="59"/>
      <c r="AL38" s="59"/>
    </row>
    <row r="39" spans="1:38" ht="60.95" customHeight="1" x14ac:dyDescent="0.2">
      <c r="A39" s="254">
        <v>14</v>
      </c>
      <c r="B39" s="255" t="s">
        <v>213</v>
      </c>
      <c r="C39" s="45">
        <v>36</v>
      </c>
      <c r="D39" s="60" t="s">
        <v>86</v>
      </c>
      <c r="E39" s="47" t="s">
        <v>101</v>
      </c>
      <c r="F39" s="70" t="s">
        <v>130</v>
      </c>
      <c r="G39" s="73" t="s">
        <v>134</v>
      </c>
      <c r="H39" s="49" t="s">
        <v>135</v>
      </c>
      <c r="I39" s="49" t="s">
        <v>9</v>
      </c>
      <c r="J39" s="51">
        <v>131.41999999999999</v>
      </c>
      <c r="K39" s="52">
        <v>0</v>
      </c>
      <c r="L39" s="53">
        <f t="shared" si="0"/>
        <v>0</v>
      </c>
      <c r="M39" s="53">
        <f t="shared" si="1"/>
        <v>0</v>
      </c>
      <c r="N39" s="54">
        <f t="shared" si="2"/>
        <v>0</v>
      </c>
      <c r="O39" s="55">
        <f t="shared" si="3"/>
        <v>0</v>
      </c>
      <c r="P39" s="56"/>
      <c r="Q39" s="56"/>
      <c r="R39" s="56"/>
      <c r="S39" s="57">
        <f t="shared" si="4"/>
        <v>0</v>
      </c>
      <c r="T39" s="58" t="str">
        <f t="shared" si="5"/>
        <v>OK</v>
      </c>
      <c r="U39" s="241"/>
      <c r="V39" s="241"/>
      <c r="W39" s="59"/>
      <c r="X39" s="59"/>
      <c r="Y39" s="59"/>
      <c r="Z39" s="59"/>
      <c r="AA39" s="59"/>
      <c r="AB39" s="59"/>
      <c r="AC39" s="59"/>
      <c r="AD39" s="59"/>
      <c r="AE39" s="59"/>
      <c r="AF39" s="59"/>
      <c r="AG39" s="59"/>
      <c r="AH39" s="59"/>
      <c r="AI39" s="59"/>
      <c r="AJ39" s="59"/>
      <c r="AK39" s="59"/>
      <c r="AL39" s="59"/>
    </row>
    <row r="40" spans="1:38" ht="60.95" customHeight="1" x14ac:dyDescent="0.2">
      <c r="A40" s="254"/>
      <c r="B40" s="255"/>
      <c r="C40" s="45">
        <v>37</v>
      </c>
      <c r="D40" s="60" t="s">
        <v>87</v>
      </c>
      <c r="E40" s="47" t="s">
        <v>101</v>
      </c>
      <c r="F40" s="70" t="s">
        <v>136</v>
      </c>
      <c r="G40" s="50" t="s">
        <v>137</v>
      </c>
      <c r="H40" s="49" t="s">
        <v>8</v>
      </c>
      <c r="I40" s="49" t="s">
        <v>39</v>
      </c>
      <c r="J40" s="51">
        <v>7.68</v>
      </c>
      <c r="K40" s="52">
        <v>0</v>
      </c>
      <c r="L40" s="53">
        <f t="shared" si="0"/>
        <v>0</v>
      </c>
      <c r="M40" s="53">
        <f t="shared" si="1"/>
        <v>0</v>
      </c>
      <c r="N40" s="54">
        <f t="shared" si="2"/>
        <v>0</v>
      </c>
      <c r="O40" s="55">
        <f t="shared" si="3"/>
        <v>0</v>
      </c>
      <c r="P40" s="56"/>
      <c r="Q40" s="56"/>
      <c r="R40" s="56"/>
      <c r="S40" s="57">
        <f t="shared" si="4"/>
        <v>0</v>
      </c>
      <c r="T40" s="58" t="str">
        <f t="shared" si="5"/>
        <v>OK</v>
      </c>
      <c r="U40" s="241"/>
      <c r="V40" s="241"/>
      <c r="W40" s="59"/>
      <c r="X40" s="59"/>
      <c r="Y40" s="59"/>
      <c r="Z40" s="59"/>
      <c r="AA40" s="59"/>
      <c r="AB40" s="59"/>
      <c r="AC40" s="59"/>
      <c r="AD40" s="59"/>
      <c r="AE40" s="59"/>
      <c r="AF40" s="59"/>
      <c r="AG40" s="59"/>
      <c r="AH40" s="59"/>
      <c r="AI40" s="59"/>
      <c r="AJ40" s="59"/>
      <c r="AK40" s="59"/>
      <c r="AL40" s="59"/>
    </row>
    <row r="41" spans="1:38" ht="60.95" customHeight="1" x14ac:dyDescent="0.2">
      <c r="A41" s="254">
        <v>15</v>
      </c>
      <c r="B41" s="255" t="s">
        <v>211</v>
      </c>
      <c r="C41" s="45">
        <v>38</v>
      </c>
      <c r="D41" s="60" t="s">
        <v>88</v>
      </c>
      <c r="E41" s="47" t="s">
        <v>99</v>
      </c>
      <c r="F41" s="70" t="s">
        <v>26</v>
      </c>
      <c r="G41" s="72" t="s">
        <v>138</v>
      </c>
      <c r="H41" s="49" t="s">
        <v>8</v>
      </c>
      <c r="I41" s="49" t="s">
        <v>9</v>
      </c>
      <c r="J41" s="51">
        <v>220</v>
      </c>
      <c r="K41" s="52">
        <v>0</v>
      </c>
      <c r="L41" s="53">
        <f t="shared" si="0"/>
        <v>0</v>
      </c>
      <c r="M41" s="53">
        <f t="shared" si="1"/>
        <v>0</v>
      </c>
      <c r="N41" s="54">
        <f t="shared" si="2"/>
        <v>0</v>
      </c>
      <c r="O41" s="55">
        <f t="shared" si="3"/>
        <v>0</v>
      </c>
      <c r="P41" s="56"/>
      <c r="Q41" s="56"/>
      <c r="R41" s="56"/>
      <c r="S41" s="57">
        <f t="shared" si="4"/>
        <v>0</v>
      </c>
      <c r="T41" s="58" t="str">
        <f t="shared" si="5"/>
        <v>OK</v>
      </c>
      <c r="U41" s="241"/>
      <c r="V41" s="241"/>
      <c r="W41" s="59"/>
      <c r="X41" s="59"/>
      <c r="Y41" s="59"/>
      <c r="Z41" s="59"/>
      <c r="AA41" s="59"/>
      <c r="AB41" s="59"/>
      <c r="AC41" s="59"/>
      <c r="AD41" s="59"/>
      <c r="AE41" s="59"/>
      <c r="AF41" s="59"/>
      <c r="AG41" s="59"/>
      <c r="AH41" s="59"/>
      <c r="AI41" s="59"/>
      <c r="AJ41" s="59"/>
      <c r="AK41" s="59"/>
      <c r="AL41" s="59"/>
    </row>
    <row r="42" spans="1:38" ht="60.95" customHeight="1" x14ac:dyDescent="0.2">
      <c r="A42" s="254"/>
      <c r="B42" s="255"/>
      <c r="C42" s="45">
        <v>39</v>
      </c>
      <c r="D42" s="60" t="s">
        <v>89</v>
      </c>
      <c r="E42" s="47" t="s">
        <v>99</v>
      </c>
      <c r="F42" s="70" t="s">
        <v>130</v>
      </c>
      <c r="G42" s="61" t="s">
        <v>139</v>
      </c>
      <c r="H42" s="49" t="s">
        <v>8</v>
      </c>
      <c r="I42" s="49" t="s">
        <v>9</v>
      </c>
      <c r="J42" s="51">
        <v>530</v>
      </c>
      <c r="K42" s="52">
        <v>0</v>
      </c>
      <c r="L42" s="53">
        <f t="shared" si="0"/>
        <v>0</v>
      </c>
      <c r="M42" s="53">
        <f t="shared" si="1"/>
        <v>0</v>
      </c>
      <c r="N42" s="54">
        <f t="shared" si="2"/>
        <v>0</v>
      </c>
      <c r="O42" s="55">
        <f t="shared" si="3"/>
        <v>0</v>
      </c>
      <c r="P42" s="56"/>
      <c r="Q42" s="56"/>
      <c r="R42" s="56"/>
      <c r="S42" s="57">
        <f t="shared" si="4"/>
        <v>0</v>
      </c>
      <c r="T42" s="58" t="str">
        <f t="shared" si="5"/>
        <v>OK</v>
      </c>
      <c r="U42" s="241"/>
      <c r="V42" s="241"/>
      <c r="W42" s="59"/>
      <c r="X42" s="59"/>
      <c r="Y42" s="59"/>
      <c r="Z42" s="59"/>
      <c r="AA42" s="59"/>
      <c r="AB42" s="59"/>
      <c r="AC42" s="59"/>
      <c r="AD42" s="59"/>
      <c r="AE42" s="59"/>
      <c r="AF42" s="59"/>
      <c r="AG42" s="59"/>
      <c r="AH42" s="59"/>
      <c r="AI42" s="59"/>
      <c r="AJ42" s="59"/>
      <c r="AK42" s="59"/>
      <c r="AL42" s="59"/>
    </row>
    <row r="43" spans="1:38" ht="60.95" customHeight="1" x14ac:dyDescent="0.2">
      <c r="A43" s="254"/>
      <c r="B43" s="255"/>
      <c r="C43" s="45">
        <v>40</v>
      </c>
      <c r="D43" s="60" t="s">
        <v>90</v>
      </c>
      <c r="E43" s="47" t="s">
        <v>99</v>
      </c>
      <c r="F43" s="70" t="s">
        <v>130</v>
      </c>
      <c r="G43" s="50" t="s">
        <v>140</v>
      </c>
      <c r="H43" s="49" t="s">
        <v>111</v>
      </c>
      <c r="I43" s="49" t="s">
        <v>9</v>
      </c>
      <c r="J43" s="51">
        <v>530</v>
      </c>
      <c r="K43" s="52">
        <v>0</v>
      </c>
      <c r="L43" s="53">
        <f t="shared" si="0"/>
        <v>0</v>
      </c>
      <c r="M43" s="53">
        <f t="shared" si="1"/>
        <v>0</v>
      </c>
      <c r="N43" s="54">
        <f t="shared" si="2"/>
        <v>0</v>
      </c>
      <c r="O43" s="55">
        <f t="shared" si="3"/>
        <v>0</v>
      </c>
      <c r="P43" s="56"/>
      <c r="Q43" s="56"/>
      <c r="R43" s="56"/>
      <c r="S43" s="57">
        <f t="shared" si="4"/>
        <v>0</v>
      </c>
      <c r="T43" s="58" t="str">
        <f t="shared" si="5"/>
        <v>OK</v>
      </c>
      <c r="U43" s="241"/>
      <c r="V43" s="241"/>
      <c r="W43" s="59"/>
      <c r="X43" s="59"/>
      <c r="Y43" s="59"/>
      <c r="Z43" s="59"/>
      <c r="AA43" s="59"/>
      <c r="AB43" s="59"/>
      <c r="AC43" s="59"/>
      <c r="AD43" s="59"/>
      <c r="AE43" s="59"/>
      <c r="AF43" s="59"/>
      <c r="AG43" s="59"/>
      <c r="AH43" s="59"/>
      <c r="AI43" s="59"/>
      <c r="AJ43" s="59"/>
      <c r="AK43" s="59"/>
      <c r="AL43" s="59"/>
    </row>
    <row r="44" spans="1:38" ht="60.95" customHeight="1" x14ac:dyDescent="0.2">
      <c r="A44" s="254"/>
      <c r="B44" s="255"/>
      <c r="C44" s="45">
        <v>41</v>
      </c>
      <c r="D44" s="75" t="s">
        <v>91</v>
      </c>
      <c r="E44" s="47" t="s">
        <v>99</v>
      </c>
      <c r="F44" s="70" t="s">
        <v>29</v>
      </c>
      <c r="G44" s="61" t="s">
        <v>141</v>
      </c>
      <c r="H44" s="49" t="s">
        <v>111</v>
      </c>
      <c r="I44" s="49" t="s">
        <v>9</v>
      </c>
      <c r="J44" s="51">
        <v>700</v>
      </c>
      <c r="K44" s="52">
        <v>0</v>
      </c>
      <c r="L44" s="53">
        <f t="shared" si="0"/>
        <v>0</v>
      </c>
      <c r="M44" s="53">
        <f t="shared" si="1"/>
        <v>0</v>
      </c>
      <c r="N44" s="54">
        <f t="shared" si="2"/>
        <v>0</v>
      </c>
      <c r="O44" s="55">
        <f t="shared" si="3"/>
        <v>0</v>
      </c>
      <c r="P44" s="56"/>
      <c r="Q44" s="56"/>
      <c r="R44" s="56"/>
      <c r="S44" s="57">
        <f t="shared" si="4"/>
        <v>0</v>
      </c>
      <c r="T44" s="58" t="str">
        <f t="shared" si="5"/>
        <v>OK</v>
      </c>
      <c r="U44" s="241"/>
      <c r="V44" s="241"/>
      <c r="W44" s="59"/>
      <c r="X44" s="59"/>
      <c r="Y44" s="59"/>
      <c r="Z44" s="59"/>
      <c r="AA44" s="59"/>
      <c r="AB44" s="59"/>
      <c r="AC44" s="59"/>
      <c r="AD44" s="59"/>
      <c r="AE44" s="59"/>
      <c r="AF44" s="59"/>
      <c r="AG44" s="59"/>
      <c r="AH44" s="59"/>
      <c r="AI44" s="59"/>
      <c r="AJ44" s="59"/>
      <c r="AK44" s="59"/>
      <c r="AL44" s="59"/>
    </row>
    <row r="45" spans="1:38" ht="60.95" customHeight="1" x14ac:dyDescent="0.2">
      <c r="A45" s="254"/>
      <c r="B45" s="255"/>
      <c r="C45" s="45">
        <v>42</v>
      </c>
      <c r="D45" s="60" t="s">
        <v>92</v>
      </c>
      <c r="E45" s="47" t="s">
        <v>99</v>
      </c>
      <c r="F45" s="70" t="s">
        <v>29</v>
      </c>
      <c r="G45" s="61" t="s">
        <v>141</v>
      </c>
      <c r="H45" s="49" t="s">
        <v>111</v>
      </c>
      <c r="I45" s="49" t="s">
        <v>9</v>
      </c>
      <c r="J45" s="51">
        <v>200</v>
      </c>
      <c r="K45" s="52">
        <v>0</v>
      </c>
      <c r="L45" s="53">
        <f t="shared" si="0"/>
        <v>0</v>
      </c>
      <c r="M45" s="53">
        <f t="shared" si="1"/>
        <v>0</v>
      </c>
      <c r="N45" s="54">
        <f t="shared" si="2"/>
        <v>0</v>
      </c>
      <c r="O45" s="55">
        <f t="shared" si="3"/>
        <v>0</v>
      </c>
      <c r="P45" s="56"/>
      <c r="Q45" s="56"/>
      <c r="R45" s="56"/>
      <c r="S45" s="57">
        <f t="shared" si="4"/>
        <v>0</v>
      </c>
      <c r="T45" s="58" t="str">
        <f t="shared" si="5"/>
        <v>OK</v>
      </c>
      <c r="U45" s="241"/>
      <c r="V45" s="241"/>
      <c r="W45" s="59"/>
      <c r="X45" s="59"/>
      <c r="Y45" s="59"/>
      <c r="Z45" s="59"/>
      <c r="AA45" s="59"/>
      <c r="AB45" s="59"/>
      <c r="AC45" s="59"/>
      <c r="AD45" s="59"/>
      <c r="AE45" s="59"/>
      <c r="AF45" s="59"/>
      <c r="AG45" s="59"/>
      <c r="AH45" s="59"/>
      <c r="AI45" s="59"/>
      <c r="AJ45" s="59"/>
      <c r="AK45" s="59"/>
      <c r="AL45" s="59"/>
    </row>
    <row r="46" spans="1:38" ht="60.95" customHeight="1" x14ac:dyDescent="0.2">
      <c r="A46" s="254">
        <v>16</v>
      </c>
      <c r="B46" s="255" t="s">
        <v>213</v>
      </c>
      <c r="C46" s="45">
        <v>43</v>
      </c>
      <c r="D46" s="60" t="s">
        <v>175</v>
      </c>
      <c r="E46" s="47" t="s">
        <v>101</v>
      </c>
      <c r="F46" s="70" t="s">
        <v>27</v>
      </c>
      <c r="G46" s="76" t="s">
        <v>142</v>
      </c>
      <c r="H46" s="49" t="s">
        <v>8</v>
      </c>
      <c r="I46" s="49" t="s">
        <v>9</v>
      </c>
      <c r="J46" s="51">
        <v>121.83</v>
      </c>
      <c r="K46" s="52">
        <v>0</v>
      </c>
      <c r="L46" s="53">
        <f t="shared" si="0"/>
        <v>0</v>
      </c>
      <c r="M46" s="53">
        <f t="shared" si="1"/>
        <v>0</v>
      </c>
      <c r="N46" s="54">
        <f t="shared" si="2"/>
        <v>0</v>
      </c>
      <c r="O46" s="55">
        <f t="shared" si="3"/>
        <v>0</v>
      </c>
      <c r="P46" s="56"/>
      <c r="Q46" s="56"/>
      <c r="R46" s="56"/>
      <c r="S46" s="57">
        <f t="shared" si="4"/>
        <v>0</v>
      </c>
      <c r="T46" s="58" t="str">
        <f t="shared" si="5"/>
        <v>OK</v>
      </c>
      <c r="U46" s="241"/>
      <c r="V46" s="241"/>
      <c r="W46" s="59"/>
      <c r="X46" s="59"/>
      <c r="Y46" s="59"/>
      <c r="Z46" s="59"/>
      <c r="AA46" s="59"/>
      <c r="AB46" s="59"/>
      <c r="AC46" s="59"/>
      <c r="AD46" s="59"/>
      <c r="AE46" s="59"/>
      <c r="AF46" s="59"/>
      <c r="AG46" s="59"/>
      <c r="AH46" s="59"/>
      <c r="AI46" s="59"/>
      <c r="AJ46" s="59"/>
      <c r="AK46" s="59"/>
      <c r="AL46" s="59"/>
    </row>
    <row r="47" spans="1:38" ht="60.95" customHeight="1" x14ac:dyDescent="0.2">
      <c r="A47" s="254"/>
      <c r="B47" s="255"/>
      <c r="C47" s="45">
        <v>44</v>
      </c>
      <c r="D47" s="77" t="s">
        <v>93</v>
      </c>
      <c r="E47" s="47" t="s">
        <v>101</v>
      </c>
      <c r="F47" s="70" t="s">
        <v>29</v>
      </c>
      <c r="G47" s="76" t="s">
        <v>143</v>
      </c>
      <c r="H47" s="49" t="s">
        <v>111</v>
      </c>
      <c r="I47" s="49" t="s">
        <v>9</v>
      </c>
      <c r="J47" s="51">
        <v>590</v>
      </c>
      <c r="K47" s="52">
        <v>0</v>
      </c>
      <c r="L47" s="53">
        <f t="shared" si="0"/>
        <v>0</v>
      </c>
      <c r="M47" s="53">
        <f t="shared" si="1"/>
        <v>0</v>
      </c>
      <c r="N47" s="54">
        <f t="shared" si="2"/>
        <v>0</v>
      </c>
      <c r="O47" s="55">
        <f t="shared" si="3"/>
        <v>0</v>
      </c>
      <c r="P47" s="56"/>
      <c r="Q47" s="56"/>
      <c r="R47" s="56"/>
      <c r="S47" s="57">
        <f t="shared" si="4"/>
        <v>0</v>
      </c>
      <c r="T47" s="58" t="str">
        <f t="shared" si="5"/>
        <v>OK</v>
      </c>
      <c r="U47" s="241"/>
      <c r="V47" s="241"/>
      <c r="W47" s="59"/>
      <c r="X47" s="59"/>
      <c r="Y47" s="59"/>
      <c r="Z47" s="59"/>
      <c r="AA47" s="59"/>
      <c r="AB47" s="59"/>
      <c r="AC47" s="59"/>
      <c r="AD47" s="59"/>
      <c r="AE47" s="59"/>
      <c r="AF47" s="59"/>
      <c r="AG47" s="59"/>
      <c r="AH47" s="59"/>
      <c r="AI47" s="59"/>
      <c r="AJ47" s="59"/>
      <c r="AK47" s="59"/>
      <c r="AL47" s="59"/>
    </row>
    <row r="48" spans="1:38" ht="60.95" customHeight="1" x14ac:dyDescent="0.2">
      <c r="A48" s="68">
        <v>17</v>
      </c>
      <c r="B48" s="69" t="s">
        <v>221</v>
      </c>
      <c r="C48" s="45">
        <v>45</v>
      </c>
      <c r="D48" s="74" t="s">
        <v>94</v>
      </c>
      <c r="E48" s="47" t="s">
        <v>101</v>
      </c>
      <c r="F48" s="70" t="s">
        <v>144</v>
      </c>
      <c r="G48" s="76" t="s">
        <v>145</v>
      </c>
      <c r="H48" s="49" t="s">
        <v>8</v>
      </c>
      <c r="I48" s="78" t="s">
        <v>155</v>
      </c>
      <c r="J48" s="51">
        <v>321</v>
      </c>
      <c r="K48" s="52">
        <v>0</v>
      </c>
      <c r="L48" s="53">
        <f t="shared" si="0"/>
        <v>0</v>
      </c>
      <c r="M48" s="53">
        <f t="shared" si="1"/>
        <v>0</v>
      </c>
      <c r="N48" s="54">
        <f t="shared" si="2"/>
        <v>0</v>
      </c>
      <c r="O48" s="55">
        <f t="shared" si="3"/>
        <v>0</v>
      </c>
      <c r="P48" s="56"/>
      <c r="Q48" s="56"/>
      <c r="R48" s="56"/>
      <c r="S48" s="57">
        <f t="shared" si="4"/>
        <v>0</v>
      </c>
      <c r="T48" s="58" t="str">
        <f t="shared" si="5"/>
        <v>OK</v>
      </c>
      <c r="U48" s="241"/>
      <c r="V48" s="241"/>
      <c r="W48" s="59"/>
      <c r="X48" s="59"/>
      <c r="Y48" s="59"/>
      <c r="Z48" s="59"/>
      <c r="AA48" s="59"/>
      <c r="AB48" s="59"/>
      <c r="AC48" s="59"/>
      <c r="AD48" s="59"/>
      <c r="AE48" s="59"/>
      <c r="AF48" s="59"/>
      <c r="AG48" s="59"/>
      <c r="AH48" s="59"/>
      <c r="AI48" s="59"/>
      <c r="AJ48" s="59"/>
      <c r="AK48" s="59"/>
      <c r="AL48" s="59"/>
    </row>
    <row r="49" spans="1:38" ht="60.95" customHeight="1" x14ac:dyDescent="0.2">
      <c r="A49" s="68">
        <v>18</v>
      </c>
      <c r="B49" s="69" t="s">
        <v>211</v>
      </c>
      <c r="C49" s="45">
        <v>46</v>
      </c>
      <c r="D49" s="60" t="s">
        <v>95</v>
      </c>
      <c r="E49" s="47" t="s">
        <v>101</v>
      </c>
      <c r="F49" s="70" t="s">
        <v>136</v>
      </c>
      <c r="G49" s="61" t="s">
        <v>146</v>
      </c>
      <c r="H49" s="70" t="s">
        <v>147</v>
      </c>
      <c r="I49" s="49" t="s">
        <v>39</v>
      </c>
      <c r="J49" s="51">
        <v>52.5</v>
      </c>
      <c r="K49" s="52">
        <v>0</v>
      </c>
      <c r="L49" s="53">
        <f t="shared" si="0"/>
        <v>0</v>
      </c>
      <c r="M49" s="53">
        <f t="shared" si="1"/>
        <v>0</v>
      </c>
      <c r="N49" s="54">
        <f t="shared" si="2"/>
        <v>0</v>
      </c>
      <c r="O49" s="55">
        <f t="shared" si="3"/>
        <v>0</v>
      </c>
      <c r="P49" s="56"/>
      <c r="Q49" s="56"/>
      <c r="R49" s="56"/>
      <c r="S49" s="57">
        <f t="shared" si="4"/>
        <v>0</v>
      </c>
      <c r="T49" s="58" t="str">
        <f t="shared" si="5"/>
        <v>OK</v>
      </c>
      <c r="U49" s="241"/>
      <c r="V49" s="241"/>
      <c r="W49" s="59"/>
      <c r="X49" s="59"/>
      <c r="Y49" s="59"/>
      <c r="Z49" s="59"/>
      <c r="AA49" s="59"/>
      <c r="AB49" s="59"/>
      <c r="AC49" s="59"/>
      <c r="AD49" s="59"/>
      <c r="AE49" s="59"/>
      <c r="AF49" s="59"/>
      <c r="AG49" s="59"/>
      <c r="AH49" s="59"/>
      <c r="AI49" s="59"/>
      <c r="AJ49" s="59"/>
      <c r="AK49" s="59"/>
      <c r="AL49" s="59"/>
    </row>
    <row r="50" spans="1:38" ht="60.95" customHeight="1" x14ac:dyDescent="0.2">
      <c r="A50" s="68">
        <v>19</v>
      </c>
      <c r="B50" s="69" t="s">
        <v>213</v>
      </c>
      <c r="C50" s="45">
        <v>47</v>
      </c>
      <c r="D50" s="60" t="s">
        <v>96</v>
      </c>
      <c r="E50" s="47" t="s">
        <v>101</v>
      </c>
      <c r="F50" s="70" t="s">
        <v>148</v>
      </c>
      <c r="G50" s="49" t="s">
        <v>149</v>
      </c>
      <c r="H50" s="49" t="s">
        <v>8</v>
      </c>
      <c r="I50" s="49" t="s">
        <v>9</v>
      </c>
      <c r="J50" s="51">
        <v>153.33000000000001</v>
      </c>
      <c r="K50" s="52">
        <v>0</v>
      </c>
      <c r="L50" s="53">
        <f t="shared" si="0"/>
        <v>0</v>
      </c>
      <c r="M50" s="53">
        <f t="shared" si="1"/>
        <v>0</v>
      </c>
      <c r="N50" s="54">
        <f t="shared" si="2"/>
        <v>0</v>
      </c>
      <c r="O50" s="55">
        <f t="shared" si="3"/>
        <v>0</v>
      </c>
      <c r="P50" s="56"/>
      <c r="Q50" s="56"/>
      <c r="R50" s="56"/>
      <c r="S50" s="57">
        <f t="shared" si="4"/>
        <v>0</v>
      </c>
      <c r="T50" s="58" t="str">
        <f t="shared" si="5"/>
        <v>OK</v>
      </c>
      <c r="U50" s="241"/>
      <c r="V50" s="241"/>
      <c r="W50" s="59"/>
      <c r="X50" s="59"/>
      <c r="Y50" s="59"/>
      <c r="Z50" s="59"/>
      <c r="AA50" s="59"/>
      <c r="AB50" s="59"/>
      <c r="AC50" s="59"/>
      <c r="AD50" s="59"/>
      <c r="AE50" s="59"/>
      <c r="AF50" s="59"/>
      <c r="AG50" s="59"/>
      <c r="AH50" s="59"/>
      <c r="AI50" s="59"/>
      <c r="AJ50" s="59"/>
      <c r="AK50" s="59"/>
      <c r="AL50" s="59"/>
    </row>
    <row r="51" spans="1:38" ht="60.95" customHeight="1" x14ac:dyDescent="0.2">
      <c r="A51" s="254">
        <v>20</v>
      </c>
      <c r="B51" s="255" t="s">
        <v>217</v>
      </c>
      <c r="C51" s="45">
        <v>48</v>
      </c>
      <c r="D51" s="60" t="s">
        <v>97</v>
      </c>
      <c r="E51" s="47" t="s">
        <v>101</v>
      </c>
      <c r="F51" s="70" t="s">
        <v>27</v>
      </c>
      <c r="G51" s="76" t="s">
        <v>150</v>
      </c>
      <c r="H51" s="49" t="s">
        <v>8</v>
      </c>
      <c r="I51" s="79" t="s">
        <v>9</v>
      </c>
      <c r="J51" s="80">
        <v>953.86</v>
      </c>
      <c r="K51" s="52">
        <v>0</v>
      </c>
      <c r="L51" s="53">
        <f t="shared" si="0"/>
        <v>0</v>
      </c>
      <c r="M51" s="53">
        <f t="shared" si="1"/>
        <v>0</v>
      </c>
      <c r="N51" s="54">
        <f t="shared" si="2"/>
        <v>0</v>
      </c>
      <c r="O51" s="55">
        <f t="shared" si="3"/>
        <v>0</v>
      </c>
      <c r="P51" s="56"/>
      <c r="Q51" s="56"/>
      <c r="R51" s="56"/>
      <c r="S51" s="57">
        <f t="shared" si="4"/>
        <v>0</v>
      </c>
      <c r="T51" s="58" t="str">
        <f t="shared" si="5"/>
        <v>OK</v>
      </c>
      <c r="U51" s="241"/>
      <c r="V51" s="241"/>
      <c r="W51" s="59"/>
      <c r="X51" s="59"/>
      <c r="Y51" s="59"/>
      <c r="Z51" s="59"/>
      <c r="AA51" s="59"/>
      <c r="AB51" s="59"/>
      <c r="AC51" s="59"/>
      <c r="AD51" s="59"/>
      <c r="AE51" s="59"/>
      <c r="AF51" s="59"/>
      <c r="AG51" s="59"/>
      <c r="AH51" s="59"/>
      <c r="AI51" s="59"/>
      <c r="AJ51" s="59"/>
      <c r="AK51" s="59"/>
      <c r="AL51" s="59"/>
    </row>
    <row r="52" spans="1:38" ht="60.95" customHeight="1" x14ac:dyDescent="0.2">
      <c r="A52" s="254"/>
      <c r="B52" s="255"/>
      <c r="C52" s="47">
        <v>49</v>
      </c>
      <c r="D52" s="60" t="s">
        <v>98</v>
      </c>
      <c r="E52" s="47" t="s">
        <v>101</v>
      </c>
      <c r="F52" s="70" t="s">
        <v>27</v>
      </c>
      <c r="G52" s="76" t="s">
        <v>151</v>
      </c>
      <c r="H52" s="49" t="s">
        <v>8</v>
      </c>
      <c r="I52" s="79" t="s">
        <v>156</v>
      </c>
      <c r="J52" s="80">
        <v>1290.8399999999999</v>
      </c>
      <c r="K52" s="52">
        <v>0</v>
      </c>
      <c r="L52" s="53">
        <f t="shared" si="0"/>
        <v>0</v>
      </c>
      <c r="M52" s="53">
        <f t="shared" si="1"/>
        <v>0</v>
      </c>
      <c r="N52" s="54">
        <f t="shared" si="2"/>
        <v>0</v>
      </c>
      <c r="O52" s="55">
        <f t="shared" si="3"/>
        <v>0</v>
      </c>
      <c r="P52" s="56"/>
      <c r="Q52" s="56"/>
      <c r="R52" s="56"/>
      <c r="S52" s="57">
        <f t="shared" si="4"/>
        <v>0</v>
      </c>
      <c r="T52" s="58" t="str">
        <f t="shared" si="5"/>
        <v>OK</v>
      </c>
      <c r="U52" s="241"/>
      <c r="V52" s="241"/>
      <c r="W52" s="59"/>
      <c r="X52" s="59"/>
      <c r="Y52" s="59"/>
      <c r="Z52" s="59"/>
      <c r="AA52" s="59"/>
      <c r="AB52" s="59"/>
      <c r="AC52" s="59"/>
      <c r="AD52" s="59"/>
      <c r="AE52" s="59"/>
      <c r="AF52" s="59"/>
      <c r="AG52" s="59"/>
      <c r="AH52" s="59"/>
      <c r="AI52" s="59"/>
      <c r="AJ52" s="59"/>
      <c r="AK52" s="59"/>
      <c r="AL52" s="59"/>
    </row>
    <row r="53" spans="1:38" ht="30.6" customHeight="1" x14ac:dyDescent="0.2">
      <c r="A53" s="93"/>
      <c r="B53" s="93"/>
      <c r="C53" s="94"/>
      <c r="D53" s="95"/>
      <c r="E53" s="94"/>
      <c r="F53" s="96"/>
      <c r="G53" s="97"/>
      <c r="H53" s="98"/>
      <c r="I53" s="99"/>
      <c r="J53" s="100"/>
      <c r="K53" s="96">
        <f>SUM(K4:K52)</f>
        <v>7914</v>
      </c>
      <c r="L53" s="96">
        <f t="shared" ref="L53:S53" si="6">SUM(L4:L52)</f>
        <v>84</v>
      </c>
      <c r="M53" s="96">
        <f t="shared" si="6"/>
        <v>84</v>
      </c>
      <c r="N53" s="96">
        <f t="shared" si="6"/>
        <v>-17</v>
      </c>
      <c r="O53" s="96">
        <f t="shared" si="6"/>
        <v>1975</v>
      </c>
      <c r="P53" s="96">
        <f t="shared" si="6"/>
        <v>0</v>
      </c>
      <c r="Q53" s="96">
        <f t="shared" si="6"/>
        <v>0</v>
      </c>
      <c r="R53" s="96">
        <f t="shared" si="6"/>
        <v>0</v>
      </c>
      <c r="S53" s="96">
        <f t="shared" si="6"/>
        <v>7813</v>
      </c>
      <c r="T53" s="92"/>
      <c r="U53" s="329">
        <f>SUMPRODUCT($J$4:$J$52,U4:U52)</f>
        <v>2321.2799999999997</v>
      </c>
      <c r="V53" s="329">
        <f>SUMPRODUCT($J$4:$J$52,V4:V52)</f>
        <v>2050</v>
      </c>
      <c r="W53" s="101">
        <f t="shared" ref="V53:AK53" si="7">SUMPRODUCT($J$4:$J$52,W4:W52)</f>
        <v>0</v>
      </c>
      <c r="X53" s="101">
        <f t="shared" si="7"/>
        <v>0</v>
      </c>
      <c r="Y53" s="101">
        <f t="shared" si="7"/>
        <v>0</v>
      </c>
      <c r="Z53" s="101">
        <f t="shared" si="7"/>
        <v>0</v>
      </c>
      <c r="AA53" s="101">
        <f t="shared" si="7"/>
        <v>0</v>
      </c>
      <c r="AB53" s="101">
        <f t="shared" si="7"/>
        <v>0</v>
      </c>
      <c r="AC53" s="101">
        <f t="shared" si="7"/>
        <v>0</v>
      </c>
      <c r="AD53" s="101">
        <f t="shared" si="7"/>
        <v>0</v>
      </c>
      <c r="AE53" s="101">
        <f t="shared" si="7"/>
        <v>0</v>
      </c>
      <c r="AF53" s="101">
        <f t="shared" si="7"/>
        <v>0</v>
      </c>
      <c r="AG53" s="101">
        <f t="shared" si="7"/>
        <v>0</v>
      </c>
      <c r="AH53" s="101">
        <f t="shared" si="7"/>
        <v>0</v>
      </c>
      <c r="AI53" s="101">
        <f t="shared" si="7"/>
        <v>0</v>
      </c>
      <c r="AJ53" s="101">
        <f t="shared" si="7"/>
        <v>0</v>
      </c>
      <c r="AK53" s="101">
        <f t="shared" si="7"/>
        <v>0</v>
      </c>
      <c r="AL53" s="101">
        <f>SUMPRODUCT($J$4:$J$52,AL4:AL52)</f>
        <v>0</v>
      </c>
    </row>
    <row r="54" spans="1:38" ht="15.75" thickBot="1" x14ac:dyDescent="0.25">
      <c r="K54" s="84">
        <f t="shared" ref="K54:R54" si="8">SUMPRODUCT($J$4:$J$52,K4:K52)</f>
        <v>927670.78</v>
      </c>
      <c r="L54" s="84">
        <f t="shared" si="8"/>
        <v>4371.2800000000007</v>
      </c>
      <c r="M54" s="84">
        <f t="shared" si="8"/>
        <v>4371.2800000000007</v>
      </c>
      <c r="N54" s="84">
        <f t="shared" si="8"/>
        <v>-3600.0499999999997</v>
      </c>
      <c r="O54" s="84">
        <f t="shared" si="8"/>
        <v>231243.28999999998</v>
      </c>
      <c r="P54" s="84">
        <f t="shared" si="8"/>
        <v>0</v>
      </c>
      <c r="Q54" s="84">
        <f t="shared" si="8"/>
        <v>0</v>
      </c>
      <c r="R54" s="84">
        <f t="shared" si="8"/>
        <v>0</v>
      </c>
      <c r="U54" s="96"/>
      <c r="V54" s="243"/>
      <c r="W54" s="103"/>
      <c r="X54" s="103"/>
      <c r="Y54" s="103"/>
      <c r="Z54" s="103"/>
      <c r="AA54" s="103"/>
      <c r="AB54" s="103"/>
      <c r="AC54" s="103"/>
      <c r="AD54" s="103"/>
      <c r="AE54" s="103"/>
      <c r="AF54" s="103"/>
      <c r="AG54" s="103"/>
      <c r="AH54" s="103"/>
      <c r="AI54" s="103"/>
      <c r="AJ54" s="103"/>
      <c r="AK54" s="103"/>
      <c r="AL54" s="103"/>
    </row>
    <row r="55" spans="1:38" ht="15.75" x14ac:dyDescent="0.2">
      <c r="D55" s="87" t="s">
        <v>25</v>
      </c>
      <c r="S55" s="88"/>
      <c r="U55" s="243"/>
      <c r="V55" s="243"/>
    </row>
    <row r="56" spans="1:38" ht="15" x14ac:dyDescent="0.2">
      <c r="D56" s="89" t="s">
        <v>72</v>
      </c>
      <c r="L56" s="90"/>
      <c r="M56" s="90"/>
      <c r="U56" s="243"/>
      <c r="V56" s="243"/>
    </row>
    <row r="57" spans="1:38" ht="15.75" thickBot="1" x14ac:dyDescent="0.25">
      <c r="D57" s="91" t="s">
        <v>41</v>
      </c>
      <c r="L57" s="90"/>
      <c r="M57" s="90"/>
      <c r="U57" s="243"/>
      <c r="V57" s="243"/>
    </row>
  </sheetData>
  <autoFilter ref="A3:AL57" xr:uid="{00000000-0001-0000-0000-000000000000}"/>
  <mergeCells count="31">
    <mergeCell ref="A41:A45"/>
    <mergeCell ref="B41:B45"/>
    <mergeCell ref="A46:A47"/>
    <mergeCell ref="B46:B47"/>
    <mergeCell ref="A51:A52"/>
    <mergeCell ref="B51:B52"/>
    <mergeCell ref="A32:A33"/>
    <mergeCell ref="B32:B33"/>
    <mergeCell ref="A35:A38"/>
    <mergeCell ref="B35:B38"/>
    <mergeCell ref="A39:A40"/>
    <mergeCell ref="B39:B40"/>
    <mergeCell ref="A22:A24"/>
    <mergeCell ref="B22:B24"/>
    <mergeCell ref="A26:A27"/>
    <mergeCell ref="B26:B27"/>
    <mergeCell ref="A29:A31"/>
    <mergeCell ref="B29:B31"/>
    <mergeCell ref="A9:A14"/>
    <mergeCell ref="B9:B14"/>
    <mergeCell ref="A16:A17"/>
    <mergeCell ref="B16:B17"/>
    <mergeCell ref="A18:A21"/>
    <mergeCell ref="B18:B21"/>
    <mergeCell ref="A4:A8"/>
    <mergeCell ref="B4:B8"/>
    <mergeCell ref="A1:C1"/>
    <mergeCell ref="D1:J1"/>
    <mergeCell ref="K1:T1"/>
    <mergeCell ref="A2:J2"/>
    <mergeCell ref="K2:T2"/>
  </mergeCells>
  <conditionalFormatting sqref="W4:AL53">
    <cfRule type="cellIs" dxfId="24" priority="1" operator="greaterThan">
      <formula>0</formula>
    </cfRule>
    <cfRule type="cellIs" dxfId="23" priority="2" stopIfTrue="1" operator="greaterThan">
      <formula>0</formula>
    </cfRule>
    <cfRule type="cellIs" dxfId="22" priority="3" stopIfTrue="1" operator="greaterThan">
      <formula>0</formula>
    </cfRule>
    <cfRule type="cellIs" dxfId="21" priority="4" stopIfTrue="1" operator="greaterThan">
      <formula>0</formula>
    </cfRule>
  </conditionalFormatting>
  <pageMargins left="0.511811024" right="0.511811024" top="0.78740157499999996" bottom="0.78740157499999996" header="0.31496062000000002" footer="0.31496062000000002"/>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84BB0-BE19-4E94-912C-79D6F68DFCCA}">
  <dimension ref="A1:AL57"/>
  <sheetViews>
    <sheetView topLeftCell="A49" zoomScale="60" zoomScaleNormal="60" workbookViewId="0">
      <selection activeCell="S53" sqref="S53"/>
    </sheetView>
  </sheetViews>
  <sheetFormatPr defaultColWidth="9.7109375" defaultRowHeight="60.95" customHeight="1" x14ac:dyDescent="0.2"/>
  <cols>
    <col min="1" max="1" width="7.140625" style="81" customWidth="1"/>
    <col min="2" max="2" width="19.42578125" style="81" customWidth="1"/>
    <col min="3" max="3" width="8.7109375" style="82" customWidth="1"/>
    <col min="4" max="4" width="35.140625" style="81" customWidth="1"/>
    <col min="5" max="5" width="19.140625" style="81" customWidth="1"/>
    <col min="6" max="6" width="14.140625" style="81" bestFit="1" customWidth="1"/>
    <col min="7" max="7" width="17.7109375" style="81" bestFit="1" customWidth="1"/>
    <col min="8" max="8" width="8.85546875" style="81" customWidth="1"/>
    <col min="9" max="9" width="13.140625" style="81" customWidth="1"/>
    <col min="10" max="10" width="15.42578125" style="83" customWidth="1"/>
    <col min="11" max="11" width="13.28515625" style="88" customWidth="1"/>
    <col min="12" max="12" width="14.140625" style="88" customWidth="1"/>
    <col min="13" max="13" width="14.42578125" style="88" customWidth="1"/>
    <col min="14" max="14" width="16.28515625" style="88" customWidth="1"/>
    <col min="15" max="15" width="15.7109375" style="88" customWidth="1"/>
    <col min="16" max="16" width="13.42578125" style="88" customWidth="1"/>
    <col min="17" max="17" width="12.85546875" style="88" customWidth="1"/>
    <col min="18" max="18" width="14.140625" style="88" customWidth="1"/>
    <col min="19" max="19" width="12.5703125" style="85" customWidth="1"/>
    <col min="20" max="20" width="12" style="86" customWidth="1"/>
    <col min="21" max="21" width="24.42578125" style="104" customWidth="1"/>
    <col min="22" max="22" width="20.85546875" style="104" customWidth="1"/>
    <col min="23" max="23" width="19.85546875" style="104" customWidth="1"/>
    <col min="24" max="24" width="17.7109375" style="104" customWidth="1"/>
    <col min="25" max="25" width="15.28515625" style="104" customWidth="1"/>
    <col min="26" max="26" width="15.42578125" style="104" customWidth="1"/>
    <col min="27" max="27" width="17.85546875" style="104" customWidth="1"/>
    <col min="28" max="28" width="14" style="104" customWidth="1"/>
    <col min="29" max="29" width="16.5703125" style="104" customWidth="1"/>
    <col min="30" max="30" width="14.5703125" style="104" customWidth="1"/>
    <col min="31" max="31" width="14" style="104" customWidth="1"/>
    <col min="32" max="32" width="15.7109375" style="104" customWidth="1"/>
    <col min="33" max="33" width="14.7109375" style="105" customWidth="1"/>
    <col min="34" max="34" width="15.140625" style="105" customWidth="1"/>
    <col min="35" max="35" width="15.28515625" style="105" customWidth="1"/>
    <col min="36" max="36" width="15.85546875" style="105" customWidth="1"/>
    <col min="37" max="37" width="14.140625" style="105" customWidth="1"/>
    <col min="38" max="38" width="16.7109375" style="105" customWidth="1"/>
    <col min="39" max="16384" width="9.7109375" style="40"/>
  </cols>
  <sheetData>
    <row r="1" spans="1:38" ht="60.95" customHeight="1" x14ac:dyDescent="0.2">
      <c r="A1" s="247" t="s">
        <v>157</v>
      </c>
      <c r="B1" s="247"/>
      <c r="C1" s="247"/>
      <c r="D1" s="247" t="s">
        <v>158</v>
      </c>
      <c r="E1" s="247"/>
      <c r="F1" s="247"/>
      <c r="G1" s="247"/>
      <c r="H1" s="247"/>
      <c r="I1" s="247"/>
      <c r="J1" s="247"/>
      <c r="K1" s="247" t="s">
        <v>159</v>
      </c>
      <c r="L1" s="247"/>
      <c r="M1" s="247"/>
      <c r="N1" s="247"/>
      <c r="O1" s="247"/>
      <c r="P1" s="247"/>
      <c r="Q1" s="247"/>
      <c r="R1" s="247"/>
      <c r="S1" s="247"/>
      <c r="T1" s="247"/>
      <c r="U1" s="334" t="s">
        <v>320</v>
      </c>
      <c r="V1" s="334" t="s">
        <v>321</v>
      </c>
      <c r="W1" s="334" t="s">
        <v>322</v>
      </c>
      <c r="X1" s="334" t="s">
        <v>323</v>
      </c>
      <c r="Y1" s="102" t="s">
        <v>71</v>
      </c>
      <c r="Z1" s="102" t="s">
        <v>71</v>
      </c>
      <c r="AA1" s="102" t="s">
        <v>71</v>
      </c>
      <c r="AB1" s="102" t="s">
        <v>71</v>
      </c>
      <c r="AC1" s="102" t="s">
        <v>71</v>
      </c>
      <c r="AD1" s="102" t="s">
        <v>71</v>
      </c>
      <c r="AE1" s="102" t="s">
        <v>71</v>
      </c>
      <c r="AF1" s="102" t="s">
        <v>71</v>
      </c>
      <c r="AG1" s="102" t="s">
        <v>71</v>
      </c>
      <c r="AH1" s="102" t="s">
        <v>71</v>
      </c>
      <c r="AI1" s="102" t="s">
        <v>71</v>
      </c>
      <c r="AJ1" s="102" t="s">
        <v>71</v>
      </c>
      <c r="AK1" s="102" t="s">
        <v>71</v>
      </c>
      <c r="AL1" s="102" t="s">
        <v>71</v>
      </c>
    </row>
    <row r="2" spans="1:38" ht="29.45" customHeight="1" x14ac:dyDescent="0.2">
      <c r="A2" s="251" t="s">
        <v>206</v>
      </c>
      <c r="B2" s="252"/>
      <c r="C2" s="252"/>
      <c r="D2" s="252"/>
      <c r="E2" s="252"/>
      <c r="F2" s="252"/>
      <c r="G2" s="252"/>
      <c r="H2" s="252"/>
      <c r="I2" s="252"/>
      <c r="J2" s="253"/>
      <c r="K2" s="248"/>
      <c r="L2" s="249"/>
      <c r="M2" s="249"/>
      <c r="N2" s="249"/>
      <c r="O2" s="249"/>
      <c r="P2" s="249"/>
      <c r="Q2" s="249"/>
      <c r="R2" s="249"/>
      <c r="S2" s="249"/>
      <c r="T2" s="250"/>
      <c r="U2" s="132" t="s">
        <v>324</v>
      </c>
      <c r="V2" s="132" t="s">
        <v>325</v>
      </c>
      <c r="W2" s="132" t="s">
        <v>326</v>
      </c>
      <c r="X2" s="132" t="s">
        <v>326</v>
      </c>
      <c r="Y2" s="102" t="s">
        <v>176</v>
      </c>
      <c r="Z2" s="102" t="s">
        <v>176</v>
      </c>
      <c r="AA2" s="102" t="s">
        <v>176</v>
      </c>
      <c r="AB2" s="102" t="s">
        <v>176</v>
      </c>
      <c r="AC2" s="102" t="s">
        <v>176</v>
      </c>
      <c r="AD2" s="102" t="s">
        <v>176</v>
      </c>
      <c r="AE2" s="102" t="s">
        <v>176</v>
      </c>
      <c r="AF2" s="102" t="s">
        <v>176</v>
      </c>
      <c r="AG2" s="102" t="s">
        <v>176</v>
      </c>
      <c r="AH2" s="102" t="s">
        <v>176</v>
      </c>
      <c r="AI2" s="102" t="s">
        <v>176</v>
      </c>
      <c r="AJ2" s="102" t="s">
        <v>176</v>
      </c>
      <c r="AK2" s="102" t="s">
        <v>176</v>
      </c>
      <c r="AL2" s="102" t="s">
        <v>176</v>
      </c>
    </row>
    <row r="3" spans="1:38" s="44" customFormat="1" ht="72" customHeight="1" x14ac:dyDescent="0.2">
      <c r="A3" s="41" t="s">
        <v>22</v>
      </c>
      <c r="B3" s="41" t="s">
        <v>14</v>
      </c>
      <c r="C3" s="41" t="s">
        <v>2</v>
      </c>
      <c r="D3" s="41" t="s">
        <v>15</v>
      </c>
      <c r="E3" s="41" t="s">
        <v>16</v>
      </c>
      <c r="F3" s="41" t="s">
        <v>24</v>
      </c>
      <c r="G3" s="41" t="s">
        <v>17</v>
      </c>
      <c r="H3" s="41" t="s">
        <v>3</v>
      </c>
      <c r="I3" s="41" t="s">
        <v>18</v>
      </c>
      <c r="J3" s="41" t="s">
        <v>23</v>
      </c>
      <c r="K3" s="108" t="s">
        <v>5</v>
      </c>
      <c r="L3" s="42" t="s">
        <v>196</v>
      </c>
      <c r="M3" s="42" t="s">
        <v>197</v>
      </c>
      <c r="N3" s="107" t="s">
        <v>195</v>
      </c>
      <c r="O3" s="42" t="s">
        <v>46</v>
      </c>
      <c r="P3" s="42" t="s">
        <v>47</v>
      </c>
      <c r="Q3" s="42" t="s">
        <v>48</v>
      </c>
      <c r="R3" s="42" t="s">
        <v>49</v>
      </c>
      <c r="S3" s="109" t="s">
        <v>0</v>
      </c>
      <c r="T3" s="110" t="s">
        <v>1</v>
      </c>
      <c r="U3" s="133">
        <v>46174</v>
      </c>
      <c r="V3" s="133">
        <v>46232</v>
      </c>
      <c r="W3" s="133" t="s">
        <v>327</v>
      </c>
      <c r="X3" s="133" t="s">
        <v>328</v>
      </c>
      <c r="Y3" s="43" t="s">
        <v>181</v>
      </c>
      <c r="Z3" s="43" t="s">
        <v>182</v>
      </c>
      <c r="AA3" s="43" t="s">
        <v>183</v>
      </c>
      <c r="AB3" s="43" t="s">
        <v>184</v>
      </c>
      <c r="AC3" s="43" t="s">
        <v>185</v>
      </c>
      <c r="AD3" s="43" t="s">
        <v>186</v>
      </c>
      <c r="AE3" s="43" t="s">
        <v>187</v>
      </c>
      <c r="AF3" s="43" t="s">
        <v>188</v>
      </c>
      <c r="AG3" s="43" t="s">
        <v>189</v>
      </c>
      <c r="AH3" s="43" t="s">
        <v>190</v>
      </c>
      <c r="AI3" s="43" t="s">
        <v>191</v>
      </c>
      <c r="AJ3" s="43" t="s">
        <v>192</v>
      </c>
      <c r="AK3" s="43" t="s">
        <v>193</v>
      </c>
      <c r="AL3" s="43" t="s">
        <v>194</v>
      </c>
    </row>
    <row r="4" spans="1:38" ht="60.95" customHeight="1" x14ac:dyDescent="0.2">
      <c r="A4" s="254">
        <v>1</v>
      </c>
      <c r="B4" s="255" t="s">
        <v>211</v>
      </c>
      <c r="C4" s="45">
        <v>1</v>
      </c>
      <c r="D4" s="46" t="s">
        <v>161</v>
      </c>
      <c r="E4" s="47" t="s">
        <v>99</v>
      </c>
      <c r="F4" s="48" t="s">
        <v>26</v>
      </c>
      <c r="G4" s="49" t="s">
        <v>108</v>
      </c>
      <c r="H4" s="48" t="s">
        <v>8</v>
      </c>
      <c r="I4" s="50" t="s">
        <v>9</v>
      </c>
      <c r="J4" s="51">
        <v>150</v>
      </c>
      <c r="K4" s="52">
        <v>0</v>
      </c>
      <c r="L4" s="53">
        <f>IF(SUM(U4:AL4)&gt;K4+N4,K4+N4,SUM(U4:AL4))</f>
        <v>0</v>
      </c>
      <c r="M4" s="53">
        <f>SUM(U4:AL4)</f>
        <v>0</v>
      </c>
      <c r="N4" s="54">
        <f>0+0-0</f>
        <v>0</v>
      </c>
      <c r="O4" s="55">
        <f>ROUND(IF(K4*0.25-0.5&lt;0,0,K4*0.25-0.5),0)-P4-R4</f>
        <v>0</v>
      </c>
      <c r="P4" s="56"/>
      <c r="Q4" s="56"/>
      <c r="R4" s="56"/>
      <c r="S4" s="57">
        <f>K4-(SUM(U4:AL4))+N4</f>
        <v>0</v>
      </c>
      <c r="T4" s="58" t="str">
        <f>IF(S4&lt;0,"ATENÇÃO","OK")</f>
        <v>OK</v>
      </c>
      <c r="U4" s="59"/>
      <c r="V4" s="59"/>
      <c r="W4" s="59"/>
      <c r="X4" s="59"/>
      <c r="Y4" s="59"/>
      <c r="Z4" s="59"/>
      <c r="AA4" s="59"/>
      <c r="AB4" s="59"/>
      <c r="AC4" s="59"/>
      <c r="AD4" s="59"/>
      <c r="AE4" s="59"/>
      <c r="AF4" s="59"/>
      <c r="AG4" s="59"/>
      <c r="AH4" s="59"/>
      <c r="AI4" s="59"/>
      <c r="AJ4" s="59"/>
      <c r="AK4" s="59"/>
      <c r="AL4" s="59"/>
    </row>
    <row r="5" spans="1:38" ht="60.95" customHeight="1" x14ac:dyDescent="0.2">
      <c r="A5" s="254"/>
      <c r="B5" s="255"/>
      <c r="C5" s="45">
        <v>2</v>
      </c>
      <c r="D5" s="60" t="s">
        <v>162</v>
      </c>
      <c r="E5" s="47" t="s">
        <v>99</v>
      </c>
      <c r="F5" s="49" t="s">
        <v>26</v>
      </c>
      <c r="G5" s="61" t="s">
        <v>11</v>
      </c>
      <c r="H5" s="49" t="s">
        <v>8</v>
      </c>
      <c r="I5" s="50" t="s">
        <v>9</v>
      </c>
      <c r="J5" s="51">
        <v>70</v>
      </c>
      <c r="K5" s="52">
        <v>0</v>
      </c>
      <c r="L5" s="53">
        <f t="shared" ref="L5:L52" si="0">IF(SUM(U5:AL5)&gt;K5+N5,K5+N5,SUM(U5:AL5))</f>
        <v>0</v>
      </c>
      <c r="M5" s="53">
        <f t="shared" ref="M5:M52" si="1">SUM(U5:AL5)</f>
        <v>0</v>
      </c>
      <c r="N5" s="54">
        <f t="shared" ref="N5:N52" si="2">0+0-0</f>
        <v>0</v>
      </c>
      <c r="O5" s="55">
        <f t="shared" ref="O5:O52" si="3">ROUND(IF(K5*0.25-0.5&lt;0,0,K5*0.25-0.5),0)-P5-R5</f>
        <v>0</v>
      </c>
      <c r="P5" s="56"/>
      <c r="Q5" s="56"/>
      <c r="R5" s="56"/>
      <c r="S5" s="57">
        <f t="shared" ref="S5:S52" si="4">K5-(SUM(U5:AL5))+N5</f>
        <v>0</v>
      </c>
      <c r="T5" s="58" t="str">
        <f t="shared" ref="T5:T52" si="5">IF(S5&lt;0,"ATENÇÃO","OK")</f>
        <v>OK</v>
      </c>
      <c r="U5" s="59"/>
      <c r="V5" s="59"/>
      <c r="W5" s="59"/>
      <c r="X5" s="59"/>
      <c r="Y5" s="59"/>
      <c r="Z5" s="59"/>
      <c r="AA5" s="59"/>
      <c r="AB5" s="59"/>
      <c r="AC5" s="59"/>
      <c r="AD5" s="59"/>
      <c r="AE5" s="59"/>
      <c r="AF5" s="59"/>
      <c r="AG5" s="59"/>
      <c r="AH5" s="59"/>
      <c r="AI5" s="59"/>
      <c r="AJ5" s="59"/>
      <c r="AK5" s="59"/>
      <c r="AL5" s="59"/>
    </row>
    <row r="6" spans="1:38" ht="60.95" customHeight="1" x14ac:dyDescent="0.2">
      <c r="A6" s="254"/>
      <c r="B6" s="255"/>
      <c r="C6" s="45">
        <v>3</v>
      </c>
      <c r="D6" s="46" t="s">
        <v>163</v>
      </c>
      <c r="E6" s="47" t="s">
        <v>99</v>
      </c>
      <c r="F6" s="48" t="s">
        <v>26</v>
      </c>
      <c r="G6" s="49" t="s">
        <v>11</v>
      </c>
      <c r="H6" s="49" t="s">
        <v>8</v>
      </c>
      <c r="I6" s="50" t="s">
        <v>9</v>
      </c>
      <c r="J6" s="51">
        <v>90</v>
      </c>
      <c r="K6" s="52">
        <v>0</v>
      </c>
      <c r="L6" s="53">
        <f t="shared" si="0"/>
        <v>0</v>
      </c>
      <c r="M6" s="53">
        <f t="shared" si="1"/>
        <v>0</v>
      </c>
      <c r="N6" s="54">
        <f t="shared" si="2"/>
        <v>0</v>
      </c>
      <c r="O6" s="55">
        <f t="shared" si="3"/>
        <v>0</v>
      </c>
      <c r="P6" s="56"/>
      <c r="Q6" s="56"/>
      <c r="R6" s="56"/>
      <c r="S6" s="57">
        <f t="shared" si="4"/>
        <v>0</v>
      </c>
      <c r="T6" s="58" t="str">
        <f t="shared" si="5"/>
        <v>OK</v>
      </c>
      <c r="U6" s="59"/>
      <c r="V6" s="59"/>
      <c r="W6" s="59"/>
      <c r="X6" s="59"/>
      <c r="Y6" s="59"/>
      <c r="Z6" s="59"/>
      <c r="AA6" s="59"/>
      <c r="AB6" s="59"/>
      <c r="AC6" s="59"/>
      <c r="AD6" s="59"/>
      <c r="AE6" s="59"/>
      <c r="AF6" s="59"/>
      <c r="AG6" s="59"/>
      <c r="AH6" s="59"/>
      <c r="AI6" s="59"/>
      <c r="AJ6" s="59"/>
      <c r="AK6" s="59"/>
      <c r="AL6" s="59"/>
    </row>
    <row r="7" spans="1:38" ht="60.95" customHeight="1" x14ac:dyDescent="0.2">
      <c r="A7" s="254"/>
      <c r="B7" s="255"/>
      <c r="C7" s="45">
        <v>4</v>
      </c>
      <c r="D7" s="46" t="s">
        <v>164</v>
      </c>
      <c r="E7" s="47" t="s">
        <v>99</v>
      </c>
      <c r="F7" s="48" t="s">
        <v>26</v>
      </c>
      <c r="G7" s="49" t="s">
        <v>108</v>
      </c>
      <c r="H7" s="49" t="s">
        <v>8</v>
      </c>
      <c r="I7" s="50" t="s">
        <v>9</v>
      </c>
      <c r="J7" s="51">
        <v>125</v>
      </c>
      <c r="K7" s="52">
        <v>12</v>
      </c>
      <c r="L7" s="53">
        <f t="shared" si="0"/>
        <v>0</v>
      </c>
      <c r="M7" s="53">
        <f t="shared" si="1"/>
        <v>0</v>
      </c>
      <c r="N7" s="54">
        <f t="shared" si="2"/>
        <v>0</v>
      </c>
      <c r="O7" s="55">
        <f t="shared" si="3"/>
        <v>3</v>
      </c>
      <c r="P7" s="56"/>
      <c r="Q7" s="56"/>
      <c r="R7" s="56"/>
      <c r="S7" s="57">
        <f t="shared" si="4"/>
        <v>12</v>
      </c>
      <c r="T7" s="58" t="str">
        <f t="shared" si="5"/>
        <v>OK</v>
      </c>
      <c r="U7" s="59"/>
      <c r="V7" s="59"/>
      <c r="W7" s="59"/>
      <c r="X7" s="62"/>
      <c r="Y7" s="62"/>
      <c r="Z7" s="59"/>
      <c r="AA7" s="59"/>
      <c r="AB7" s="59"/>
      <c r="AC7" s="59"/>
      <c r="AD7" s="59"/>
      <c r="AE7" s="59"/>
      <c r="AF7" s="59"/>
      <c r="AG7" s="59"/>
      <c r="AH7" s="59"/>
      <c r="AI7" s="59"/>
      <c r="AJ7" s="59"/>
      <c r="AK7" s="59"/>
      <c r="AL7" s="59"/>
    </row>
    <row r="8" spans="1:38" ht="60.95" customHeight="1" x14ac:dyDescent="0.2">
      <c r="A8" s="254"/>
      <c r="B8" s="255"/>
      <c r="C8" s="45">
        <v>5</v>
      </c>
      <c r="D8" s="46" t="s">
        <v>165</v>
      </c>
      <c r="E8" s="47" t="s">
        <v>99</v>
      </c>
      <c r="F8" s="48" t="s">
        <v>26</v>
      </c>
      <c r="G8" s="49" t="s">
        <v>12</v>
      </c>
      <c r="H8" s="48" t="s">
        <v>8</v>
      </c>
      <c r="I8" s="50" t="s">
        <v>9</v>
      </c>
      <c r="J8" s="51">
        <v>100</v>
      </c>
      <c r="K8" s="52">
        <v>0</v>
      </c>
      <c r="L8" s="53">
        <f t="shared" si="0"/>
        <v>0</v>
      </c>
      <c r="M8" s="53">
        <f t="shared" si="1"/>
        <v>0</v>
      </c>
      <c r="N8" s="54">
        <f t="shared" si="2"/>
        <v>0</v>
      </c>
      <c r="O8" s="55">
        <f t="shared" si="3"/>
        <v>0</v>
      </c>
      <c r="P8" s="56"/>
      <c r="Q8" s="56"/>
      <c r="R8" s="56"/>
      <c r="S8" s="57">
        <f t="shared" si="4"/>
        <v>0</v>
      </c>
      <c r="T8" s="58" t="str">
        <f t="shared" si="5"/>
        <v>OK</v>
      </c>
      <c r="U8" s="59"/>
      <c r="V8" s="59"/>
      <c r="W8" s="59"/>
      <c r="X8" s="59"/>
      <c r="Y8" s="59"/>
      <c r="Z8" s="59"/>
      <c r="AA8" s="59"/>
      <c r="AB8" s="59"/>
      <c r="AC8" s="59"/>
      <c r="AD8" s="59"/>
      <c r="AE8" s="59"/>
      <c r="AF8" s="59"/>
      <c r="AG8" s="59"/>
      <c r="AH8" s="59"/>
      <c r="AI8" s="59"/>
      <c r="AJ8" s="59"/>
      <c r="AK8" s="59"/>
      <c r="AL8" s="59"/>
    </row>
    <row r="9" spans="1:38" ht="60.95" customHeight="1" x14ac:dyDescent="0.2">
      <c r="A9" s="254">
        <v>2</v>
      </c>
      <c r="B9" s="255" t="s">
        <v>212</v>
      </c>
      <c r="C9" s="63">
        <v>6</v>
      </c>
      <c r="D9" s="60" t="s">
        <v>166</v>
      </c>
      <c r="E9" s="47" t="s">
        <v>100</v>
      </c>
      <c r="F9" s="49" t="s">
        <v>27</v>
      </c>
      <c r="G9" s="49" t="s">
        <v>109</v>
      </c>
      <c r="H9" s="49" t="s">
        <v>8</v>
      </c>
      <c r="I9" s="64" t="s">
        <v>9</v>
      </c>
      <c r="J9" s="51">
        <v>93.99</v>
      </c>
      <c r="K9" s="52">
        <v>50</v>
      </c>
      <c r="L9" s="53">
        <f t="shared" si="0"/>
        <v>0</v>
      </c>
      <c r="M9" s="53">
        <f t="shared" si="1"/>
        <v>0</v>
      </c>
      <c r="N9" s="54">
        <f t="shared" si="2"/>
        <v>0</v>
      </c>
      <c r="O9" s="55">
        <f t="shared" si="3"/>
        <v>12</v>
      </c>
      <c r="P9" s="56"/>
      <c r="Q9" s="56"/>
      <c r="R9" s="56"/>
      <c r="S9" s="57">
        <f>K9-(SUM(U9:AL9))+N9</f>
        <v>50</v>
      </c>
      <c r="T9" s="58" t="str">
        <f t="shared" si="5"/>
        <v>OK</v>
      </c>
      <c r="U9" s="59"/>
      <c r="V9" s="62"/>
      <c r="W9" s="59"/>
      <c r="X9" s="59"/>
      <c r="Y9" s="59"/>
      <c r="Z9" s="59"/>
      <c r="AA9" s="59"/>
      <c r="AB9" s="59"/>
      <c r="AC9" s="59"/>
      <c r="AD9" s="65"/>
      <c r="AE9" s="59"/>
      <c r="AF9" s="59"/>
      <c r="AG9" s="59"/>
      <c r="AH9" s="59"/>
      <c r="AI9" s="59"/>
      <c r="AJ9" s="59"/>
      <c r="AK9" s="59"/>
      <c r="AL9" s="59"/>
    </row>
    <row r="10" spans="1:38" ht="60.95" customHeight="1" x14ac:dyDescent="0.2">
      <c r="A10" s="254"/>
      <c r="B10" s="255"/>
      <c r="C10" s="63">
        <v>7</v>
      </c>
      <c r="D10" s="60" t="s">
        <v>167</v>
      </c>
      <c r="E10" s="47" t="s">
        <v>100</v>
      </c>
      <c r="F10" s="49" t="s">
        <v>27</v>
      </c>
      <c r="G10" s="49" t="s">
        <v>109</v>
      </c>
      <c r="H10" s="48" t="s">
        <v>8</v>
      </c>
      <c r="I10" s="64" t="s">
        <v>9</v>
      </c>
      <c r="J10" s="51">
        <v>115</v>
      </c>
      <c r="K10" s="52">
        <v>0</v>
      </c>
      <c r="L10" s="53">
        <f t="shared" si="0"/>
        <v>0</v>
      </c>
      <c r="M10" s="53">
        <f t="shared" si="1"/>
        <v>0</v>
      </c>
      <c r="N10" s="54">
        <f t="shared" si="2"/>
        <v>0</v>
      </c>
      <c r="O10" s="55">
        <f t="shared" si="3"/>
        <v>0</v>
      </c>
      <c r="P10" s="56"/>
      <c r="Q10" s="56"/>
      <c r="R10" s="56"/>
      <c r="S10" s="57">
        <f t="shared" si="4"/>
        <v>0</v>
      </c>
      <c r="T10" s="58" t="str">
        <f t="shared" si="5"/>
        <v>OK</v>
      </c>
      <c r="U10" s="59"/>
      <c r="V10" s="59"/>
      <c r="W10" s="59"/>
      <c r="X10" s="59"/>
      <c r="Y10" s="59"/>
      <c r="Z10" s="59"/>
      <c r="AA10" s="59"/>
      <c r="AB10" s="59"/>
      <c r="AC10" s="59"/>
      <c r="AD10" s="59"/>
      <c r="AE10" s="59"/>
      <c r="AF10" s="59"/>
      <c r="AG10" s="59"/>
      <c r="AH10" s="59"/>
      <c r="AI10" s="59"/>
      <c r="AJ10" s="59"/>
      <c r="AK10" s="59"/>
      <c r="AL10" s="59"/>
    </row>
    <row r="11" spans="1:38" ht="60.95" customHeight="1" x14ac:dyDescent="0.2">
      <c r="A11" s="254"/>
      <c r="B11" s="255"/>
      <c r="C11" s="63">
        <v>8</v>
      </c>
      <c r="D11" s="66" t="s">
        <v>168</v>
      </c>
      <c r="E11" s="47" t="s">
        <v>100</v>
      </c>
      <c r="F11" s="49" t="s">
        <v>27</v>
      </c>
      <c r="G11" s="49" t="s">
        <v>110</v>
      </c>
      <c r="H11" s="48" t="s">
        <v>111</v>
      </c>
      <c r="I11" s="64" t="s">
        <v>9</v>
      </c>
      <c r="J11" s="51">
        <v>260</v>
      </c>
      <c r="K11" s="52">
        <v>0</v>
      </c>
      <c r="L11" s="53">
        <f t="shared" si="0"/>
        <v>0</v>
      </c>
      <c r="M11" s="53">
        <f t="shared" si="1"/>
        <v>0</v>
      </c>
      <c r="N11" s="54">
        <f t="shared" si="2"/>
        <v>0</v>
      </c>
      <c r="O11" s="55">
        <f t="shared" si="3"/>
        <v>0</v>
      </c>
      <c r="P11" s="56"/>
      <c r="Q11" s="56"/>
      <c r="R11" s="56"/>
      <c r="S11" s="57">
        <f t="shared" si="4"/>
        <v>0</v>
      </c>
      <c r="T11" s="58" t="str">
        <f t="shared" si="5"/>
        <v>OK</v>
      </c>
      <c r="U11" s="59"/>
      <c r="V11" s="59"/>
      <c r="W11" s="59"/>
      <c r="X11" s="59"/>
      <c r="Y11" s="59"/>
      <c r="Z11" s="59"/>
      <c r="AA11" s="59"/>
      <c r="AB11" s="59"/>
      <c r="AC11" s="59"/>
      <c r="AD11" s="59"/>
      <c r="AE11" s="59"/>
      <c r="AF11" s="59"/>
      <c r="AG11" s="59"/>
      <c r="AH11" s="59"/>
      <c r="AI11" s="59"/>
      <c r="AJ11" s="59"/>
      <c r="AK11" s="59"/>
      <c r="AL11" s="59"/>
    </row>
    <row r="12" spans="1:38" ht="60.95" customHeight="1" x14ac:dyDescent="0.2">
      <c r="A12" s="254"/>
      <c r="B12" s="255"/>
      <c r="C12" s="63">
        <v>9</v>
      </c>
      <c r="D12" s="66" t="s">
        <v>169</v>
      </c>
      <c r="E12" s="47" t="s">
        <v>100</v>
      </c>
      <c r="F12" s="49" t="s">
        <v>27</v>
      </c>
      <c r="G12" s="49" t="s">
        <v>110</v>
      </c>
      <c r="H12" s="48" t="s">
        <v>111</v>
      </c>
      <c r="I12" s="64" t="s">
        <v>9</v>
      </c>
      <c r="J12" s="51">
        <v>250</v>
      </c>
      <c r="K12" s="52">
        <v>0</v>
      </c>
      <c r="L12" s="53">
        <f t="shared" si="0"/>
        <v>0</v>
      </c>
      <c r="M12" s="53">
        <f t="shared" si="1"/>
        <v>0</v>
      </c>
      <c r="N12" s="54">
        <f t="shared" si="2"/>
        <v>0</v>
      </c>
      <c r="O12" s="55">
        <f t="shared" si="3"/>
        <v>0</v>
      </c>
      <c r="P12" s="56"/>
      <c r="Q12" s="56"/>
      <c r="R12" s="56"/>
      <c r="S12" s="57">
        <f t="shared" si="4"/>
        <v>0</v>
      </c>
      <c r="T12" s="58" t="str">
        <f t="shared" si="5"/>
        <v>OK</v>
      </c>
      <c r="U12" s="59"/>
      <c r="V12" s="59"/>
      <c r="W12" s="59"/>
      <c r="X12" s="59"/>
      <c r="Y12" s="59"/>
      <c r="Z12" s="59"/>
      <c r="AA12" s="59"/>
      <c r="AB12" s="59"/>
      <c r="AC12" s="59"/>
      <c r="AD12" s="59"/>
      <c r="AE12" s="59"/>
      <c r="AF12" s="59"/>
      <c r="AG12" s="59"/>
      <c r="AH12" s="59"/>
      <c r="AI12" s="59"/>
      <c r="AJ12" s="59"/>
      <c r="AK12" s="59"/>
      <c r="AL12" s="59"/>
    </row>
    <row r="13" spans="1:38" ht="60.95" customHeight="1" x14ac:dyDescent="0.2">
      <c r="A13" s="254"/>
      <c r="B13" s="255"/>
      <c r="C13" s="63">
        <v>10</v>
      </c>
      <c r="D13" s="60" t="s">
        <v>19</v>
      </c>
      <c r="E13" s="47" t="s">
        <v>101</v>
      </c>
      <c r="F13" s="67" t="s">
        <v>28</v>
      </c>
      <c r="G13" s="49" t="s">
        <v>112</v>
      </c>
      <c r="H13" s="49" t="s">
        <v>8</v>
      </c>
      <c r="I13" s="49" t="s">
        <v>10</v>
      </c>
      <c r="J13" s="51">
        <v>8</v>
      </c>
      <c r="K13" s="52">
        <v>0</v>
      </c>
      <c r="L13" s="53">
        <f t="shared" si="0"/>
        <v>0</v>
      </c>
      <c r="M13" s="53">
        <f t="shared" si="1"/>
        <v>0</v>
      </c>
      <c r="N13" s="54">
        <f t="shared" si="2"/>
        <v>0</v>
      </c>
      <c r="O13" s="55">
        <f t="shared" si="3"/>
        <v>0</v>
      </c>
      <c r="P13" s="56"/>
      <c r="Q13" s="56"/>
      <c r="R13" s="56"/>
      <c r="S13" s="57">
        <f t="shared" si="4"/>
        <v>0</v>
      </c>
      <c r="T13" s="58" t="str">
        <f t="shared" si="5"/>
        <v>OK</v>
      </c>
      <c r="U13" s="59"/>
      <c r="V13" s="59"/>
      <c r="W13" s="59"/>
      <c r="X13" s="59"/>
      <c r="Y13" s="59"/>
      <c r="Z13" s="59"/>
      <c r="AA13" s="59"/>
      <c r="AB13" s="59"/>
      <c r="AC13" s="59"/>
      <c r="AD13" s="59"/>
      <c r="AE13" s="59"/>
      <c r="AF13" s="59"/>
      <c r="AG13" s="59"/>
      <c r="AH13" s="59"/>
      <c r="AI13" s="59"/>
      <c r="AJ13" s="59"/>
      <c r="AK13" s="59"/>
      <c r="AL13" s="59"/>
    </row>
    <row r="14" spans="1:38" ht="60.95" customHeight="1" x14ac:dyDescent="0.2">
      <c r="A14" s="254"/>
      <c r="B14" s="255"/>
      <c r="C14" s="63">
        <v>11</v>
      </c>
      <c r="D14" s="60" t="s">
        <v>20</v>
      </c>
      <c r="E14" s="47" t="s">
        <v>101</v>
      </c>
      <c r="F14" s="67" t="s">
        <v>28</v>
      </c>
      <c r="G14" s="49" t="s">
        <v>113</v>
      </c>
      <c r="H14" s="49" t="s">
        <v>8</v>
      </c>
      <c r="I14" s="49" t="s">
        <v>10</v>
      </c>
      <c r="J14" s="51">
        <v>7</v>
      </c>
      <c r="K14" s="52">
        <v>0</v>
      </c>
      <c r="L14" s="53">
        <f t="shared" si="0"/>
        <v>0</v>
      </c>
      <c r="M14" s="53">
        <f t="shared" si="1"/>
        <v>0</v>
      </c>
      <c r="N14" s="54">
        <f t="shared" si="2"/>
        <v>0</v>
      </c>
      <c r="O14" s="55">
        <f t="shared" si="3"/>
        <v>0</v>
      </c>
      <c r="P14" s="56"/>
      <c r="Q14" s="56"/>
      <c r="R14" s="56"/>
      <c r="S14" s="57">
        <f t="shared" si="4"/>
        <v>0</v>
      </c>
      <c r="T14" s="58" t="str">
        <f t="shared" si="5"/>
        <v>OK</v>
      </c>
      <c r="U14" s="59"/>
      <c r="V14" s="59"/>
      <c r="W14" s="59"/>
      <c r="X14" s="59"/>
      <c r="Y14" s="59"/>
      <c r="Z14" s="59"/>
      <c r="AA14" s="59"/>
      <c r="AB14" s="59"/>
      <c r="AC14" s="59"/>
      <c r="AD14" s="59"/>
      <c r="AE14" s="59"/>
      <c r="AF14" s="59"/>
      <c r="AG14" s="59"/>
      <c r="AH14" s="59"/>
      <c r="AI14" s="59"/>
      <c r="AJ14" s="59"/>
      <c r="AK14" s="59"/>
      <c r="AL14" s="59"/>
    </row>
    <row r="15" spans="1:38" ht="60.95" customHeight="1" x14ac:dyDescent="0.2">
      <c r="A15" s="68">
        <v>3</v>
      </c>
      <c r="B15" s="69" t="s">
        <v>213</v>
      </c>
      <c r="C15" s="45">
        <v>12</v>
      </c>
      <c r="D15" s="60" t="s">
        <v>170</v>
      </c>
      <c r="E15" s="47" t="s">
        <v>101</v>
      </c>
      <c r="F15" s="67" t="s">
        <v>114</v>
      </c>
      <c r="G15" s="49" t="s">
        <v>115</v>
      </c>
      <c r="H15" s="49" t="s">
        <v>116</v>
      </c>
      <c r="I15" s="49" t="s">
        <v>152</v>
      </c>
      <c r="J15" s="51">
        <v>48.78</v>
      </c>
      <c r="K15" s="52">
        <v>30</v>
      </c>
      <c r="L15" s="53">
        <f t="shared" si="0"/>
        <v>0</v>
      </c>
      <c r="M15" s="53">
        <f t="shared" si="1"/>
        <v>0</v>
      </c>
      <c r="N15" s="54">
        <f t="shared" si="2"/>
        <v>0</v>
      </c>
      <c r="O15" s="55">
        <f t="shared" si="3"/>
        <v>7</v>
      </c>
      <c r="P15" s="56"/>
      <c r="Q15" s="56"/>
      <c r="R15" s="56"/>
      <c r="S15" s="57">
        <f t="shared" si="4"/>
        <v>30</v>
      </c>
      <c r="T15" s="58" t="str">
        <f t="shared" si="5"/>
        <v>OK</v>
      </c>
      <c r="U15" s="59"/>
      <c r="V15" s="59"/>
      <c r="W15" s="59"/>
      <c r="X15" s="59"/>
      <c r="Y15" s="59"/>
      <c r="Z15" s="59"/>
      <c r="AA15" s="59"/>
      <c r="AB15" s="59"/>
      <c r="AC15" s="59"/>
      <c r="AD15" s="59"/>
      <c r="AE15" s="59"/>
      <c r="AF15" s="59"/>
      <c r="AG15" s="59"/>
      <c r="AH15" s="59"/>
      <c r="AI15" s="59"/>
      <c r="AJ15" s="59"/>
      <c r="AK15" s="59"/>
      <c r="AL15" s="59"/>
    </row>
    <row r="16" spans="1:38" ht="60.95" customHeight="1" x14ac:dyDescent="0.2">
      <c r="A16" s="254">
        <v>4</v>
      </c>
      <c r="B16" s="255" t="s">
        <v>214</v>
      </c>
      <c r="C16" s="63">
        <v>13</v>
      </c>
      <c r="D16" s="60" t="s">
        <v>33</v>
      </c>
      <c r="E16" s="47" t="s">
        <v>101</v>
      </c>
      <c r="F16" s="67" t="s">
        <v>30</v>
      </c>
      <c r="G16" s="70" t="s">
        <v>34</v>
      </c>
      <c r="H16" s="49" t="s">
        <v>8</v>
      </c>
      <c r="I16" s="49" t="s">
        <v>9</v>
      </c>
      <c r="J16" s="51">
        <v>102.5</v>
      </c>
      <c r="K16" s="52">
        <v>0</v>
      </c>
      <c r="L16" s="53">
        <f t="shared" si="0"/>
        <v>0</v>
      </c>
      <c r="M16" s="53">
        <f t="shared" si="1"/>
        <v>0</v>
      </c>
      <c r="N16" s="54">
        <f t="shared" si="2"/>
        <v>0</v>
      </c>
      <c r="O16" s="55">
        <f t="shared" si="3"/>
        <v>0</v>
      </c>
      <c r="P16" s="56"/>
      <c r="Q16" s="56"/>
      <c r="R16" s="56"/>
      <c r="S16" s="57">
        <f t="shared" si="4"/>
        <v>0</v>
      </c>
      <c r="T16" s="58" t="str">
        <f t="shared" si="5"/>
        <v>OK</v>
      </c>
      <c r="U16" s="59"/>
      <c r="V16" s="59"/>
      <c r="W16" s="62"/>
      <c r="X16" s="59"/>
      <c r="Y16" s="59"/>
      <c r="Z16" s="62"/>
      <c r="AA16" s="62"/>
      <c r="AB16" s="59"/>
      <c r="AC16" s="59"/>
      <c r="AD16" s="59"/>
      <c r="AE16" s="59"/>
      <c r="AF16" s="59"/>
      <c r="AG16" s="59"/>
      <c r="AH16" s="59"/>
      <c r="AI16" s="59"/>
      <c r="AJ16" s="59"/>
      <c r="AK16" s="59"/>
      <c r="AL16" s="59"/>
    </row>
    <row r="17" spans="1:38" ht="60.95" customHeight="1" x14ac:dyDescent="0.2">
      <c r="A17" s="254"/>
      <c r="B17" s="255"/>
      <c r="C17" s="63">
        <v>14</v>
      </c>
      <c r="D17" s="60" t="s">
        <v>37</v>
      </c>
      <c r="E17" s="47" t="s">
        <v>101</v>
      </c>
      <c r="F17" s="67" t="s">
        <v>30</v>
      </c>
      <c r="G17" s="61" t="s">
        <v>38</v>
      </c>
      <c r="H17" s="49" t="s">
        <v>8</v>
      </c>
      <c r="I17" s="49" t="s">
        <v>9</v>
      </c>
      <c r="J17" s="51">
        <v>102.5</v>
      </c>
      <c r="K17" s="52">
        <v>0</v>
      </c>
      <c r="L17" s="53">
        <f t="shared" si="0"/>
        <v>0</v>
      </c>
      <c r="M17" s="53">
        <f t="shared" si="1"/>
        <v>0</v>
      </c>
      <c r="N17" s="54">
        <f t="shared" si="2"/>
        <v>0</v>
      </c>
      <c r="O17" s="55">
        <f t="shared" si="3"/>
        <v>0</v>
      </c>
      <c r="P17" s="56"/>
      <c r="Q17" s="56"/>
      <c r="R17" s="56"/>
      <c r="S17" s="57">
        <f t="shared" si="4"/>
        <v>0</v>
      </c>
      <c r="T17" s="58" t="str">
        <f t="shared" si="5"/>
        <v>OK</v>
      </c>
      <c r="U17" s="59"/>
      <c r="V17" s="59"/>
      <c r="W17" s="59"/>
      <c r="X17" s="59"/>
      <c r="Y17" s="59"/>
      <c r="Z17" s="59"/>
      <c r="AA17" s="59"/>
      <c r="AB17" s="59"/>
      <c r="AC17" s="59"/>
      <c r="AD17" s="59"/>
      <c r="AE17" s="59"/>
      <c r="AF17" s="59"/>
      <c r="AG17" s="59"/>
      <c r="AH17" s="59"/>
      <c r="AI17" s="59"/>
      <c r="AJ17" s="59"/>
      <c r="AK17" s="59"/>
      <c r="AL17" s="59"/>
    </row>
    <row r="18" spans="1:38" ht="60.95" customHeight="1" x14ac:dyDescent="0.2">
      <c r="A18" s="254">
        <v>5</v>
      </c>
      <c r="B18" s="255" t="s">
        <v>215</v>
      </c>
      <c r="C18" s="45">
        <v>15</v>
      </c>
      <c r="D18" s="60" t="s">
        <v>171</v>
      </c>
      <c r="E18" s="47" t="s">
        <v>102</v>
      </c>
      <c r="F18" s="67" t="s">
        <v>30</v>
      </c>
      <c r="G18" s="49" t="s">
        <v>117</v>
      </c>
      <c r="H18" s="49" t="s">
        <v>8</v>
      </c>
      <c r="I18" s="49" t="s">
        <v>9</v>
      </c>
      <c r="J18" s="51">
        <v>105</v>
      </c>
      <c r="K18" s="52">
        <v>20</v>
      </c>
      <c r="L18" s="53">
        <f t="shared" si="0"/>
        <v>0</v>
      </c>
      <c r="M18" s="53">
        <f t="shared" si="1"/>
        <v>0</v>
      </c>
      <c r="N18" s="54">
        <f t="shared" si="2"/>
        <v>0</v>
      </c>
      <c r="O18" s="55">
        <f t="shared" si="3"/>
        <v>5</v>
      </c>
      <c r="P18" s="56"/>
      <c r="Q18" s="56"/>
      <c r="R18" s="56"/>
      <c r="S18" s="57">
        <f t="shared" si="4"/>
        <v>20</v>
      </c>
      <c r="T18" s="58" t="str">
        <f t="shared" si="5"/>
        <v>OK</v>
      </c>
      <c r="U18" s="59"/>
      <c r="V18" s="59"/>
      <c r="W18" s="59"/>
      <c r="X18" s="59"/>
      <c r="Y18" s="59"/>
      <c r="Z18" s="59"/>
      <c r="AA18" s="59"/>
      <c r="AB18" s="59"/>
      <c r="AC18" s="59"/>
      <c r="AD18" s="59"/>
      <c r="AE18" s="59"/>
      <c r="AF18" s="59"/>
      <c r="AG18" s="59"/>
      <c r="AH18" s="59"/>
      <c r="AI18" s="59"/>
      <c r="AJ18" s="59"/>
      <c r="AK18" s="59"/>
      <c r="AL18" s="59"/>
    </row>
    <row r="19" spans="1:38" ht="60.95" customHeight="1" x14ac:dyDescent="0.2">
      <c r="A19" s="254"/>
      <c r="B19" s="255"/>
      <c r="C19" s="45">
        <v>16</v>
      </c>
      <c r="D19" s="60" t="s">
        <v>172</v>
      </c>
      <c r="E19" s="47" t="s">
        <v>102</v>
      </c>
      <c r="F19" s="67" t="s">
        <v>30</v>
      </c>
      <c r="G19" s="49" t="s">
        <v>118</v>
      </c>
      <c r="H19" s="49" t="s">
        <v>8</v>
      </c>
      <c r="I19" s="49" t="s">
        <v>9</v>
      </c>
      <c r="J19" s="51">
        <v>80</v>
      </c>
      <c r="K19" s="52">
        <v>0</v>
      </c>
      <c r="L19" s="53">
        <f t="shared" si="0"/>
        <v>0</v>
      </c>
      <c r="M19" s="53">
        <f t="shared" si="1"/>
        <v>0</v>
      </c>
      <c r="N19" s="54">
        <f t="shared" si="2"/>
        <v>0</v>
      </c>
      <c r="O19" s="55">
        <f t="shared" si="3"/>
        <v>0</v>
      </c>
      <c r="P19" s="56"/>
      <c r="Q19" s="56"/>
      <c r="R19" s="56"/>
      <c r="S19" s="57">
        <f t="shared" si="4"/>
        <v>0</v>
      </c>
      <c r="T19" s="58" t="str">
        <f t="shared" si="5"/>
        <v>OK</v>
      </c>
      <c r="U19" s="59"/>
      <c r="V19" s="59"/>
      <c r="W19" s="59"/>
      <c r="X19" s="59"/>
      <c r="Y19" s="59"/>
      <c r="Z19" s="59"/>
      <c r="AA19" s="59"/>
      <c r="AB19" s="59"/>
      <c r="AC19" s="59"/>
      <c r="AD19" s="59"/>
      <c r="AE19" s="59"/>
      <c r="AF19" s="59"/>
      <c r="AG19" s="59"/>
      <c r="AH19" s="59"/>
      <c r="AI19" s="59"/>
      <c r="AJ19" s="59"/>
      <c r="AK19" s="59"/>
      <c r="AL19" s="59"/>
    </row>
    <row r="20" spans="1:38" ht="60.95" customHeight="1" x14ac:dyDescent="0.2">
      <c r="A20" s="254"/>
      <c r="B20" s="255"/>
      <c r="C20" s="45">
        <v>17</v>
      </c>
      <c r="D20" s="60" t="s">
        <v>173</v>
      </c>
      <c r="E20" s="47" t="s">
        <v>102</v>
      </c>
      <c r="F20" s="67" t="s">
        <v>30</v>
      </c>
      <c r="G20" s="49" t="s">
        <v>118</v>
      </c>
      <c r="H20" s="49" t="s">
        <v>8</v>
      </c>
      <c r="I20" s="49" t="s">
        <v>9</v>
      </c>
      <c r="J20" s="51">
        <v>185</v>
      </c>
      <c r="K20" s="52">
        <v>0</v>
      </c>
      <c r="L20" s="53">
        <f t="shared" si="0"/>
        <v>0</v>
      </c>
      <c r="M20" s="53">
        <f t="shared" si="1"/>
        <v>0</v>
      </c>
      <c r="N20" s="54">
        <f t="shared" si="2"/>
        <v>0</v>
      </c>
      <c r="O20" s="55">
        <f t="shared" si="3"/>
        <v>0</v>
      </c>
      <c r="P20" s="56"/>
      <c r="Q20" s="56"/>
      <c r="R20" s="56"/>
      <c r="S20" s="57">
        <f t="shared" si="4"/>
        <v>0</v>
      </c>
      <c r="T20" s="58" t="str">
        <f t="shared" si="5"/>
        <v>OK</v>
      </c>
      <c r="U20" s="59"/>
      <c r="V20" s="59"/>
      <c r="W20" s="59"/>
      <c r="X20" s="59"/>
      <c r="Y20" s="59"/>
      <c r="Z20" s="59"/>
      <c r="AA20" s="59"/>
      <c r="AB20" s="59"/>
      <c r="AC20" s="59"/>
      <c r="AD20" s="59"/>
      <c r="AE20" s="59"/>
      <c r="AF20" s="59"/>
      <c r="AG20" s="59"/>
      <c r="AH20" s="59"/>
      <c r="AI20" s="59"/>
      <c r="AJ20" s="59"/>
      <c r="AK20" s="59"/>
      <c r="AL20" s="59"/>
    </row>
    <row r="21" spans="1:38" ht="60.95" customHeight="1" x14ac:dyDescent="0.2">
      <c r="A21" s="254"/>
      <c r="B21" s="255"/>
      <c r="C21" s="45">
        <v>18</v>
      </c>
      <c r="D21" s="60" t="s">
        <v>174</v>
      </c>
      <c r="E21" s="47" t="s">
        <v>102</v>
      </c>
      <c r="F21" s="67" t="s">
        <v>30</v>
      </c>
      <c r="G21" s="49" t="s">
        <v>118</v>
      </c>
      <c r="H21" s="49" t="s">
        <v>8</v>
      </c>
      <c r="I21" s="49" t="s">
        <v>9</v>
      </c>
      <c r="J21" s="51">
        <v>185</v>
      </c>
      <c r="K21" s="52">
        <v>0</v>
      </c>
      <c r="L21" s="53">
        <f t="shared" si="0"/>
        <v>0</v>
      </c>
      <c r="M21" s="53">
        <f t="shared" si="1"/>
        <v>0</v>
      </c>
      <c r="N21" s="54">
        <f t="shared" si="2"/>
        <v>0</v>
      </c>
      <c r="O21" s="55">
        <f t="shared" si="3"/>
        <v>0</v>
      </c>
      <c r="P21" s="56"/>
      <c r="Q21" s="56"/>
      <c r="R21" s="56"/>
      <c r="S21" s="57">
        <f t="shared" si="4"/>
        <v>0</v>
      </c>
      <c r="T21" s="58" t="str">
        <f t="shared" si="5"/>
        <v>OK</v>
      </c>
      <c r="U21" s="59"/>
      <c r="V21" s="59"/>
      <c r="W21" s="59"/>
      <c r="X21" s="59"/>
      <c r="Y21" s="59"/>
      <c r="Z21" s="59"/>
      <c r="AA21" s="59"/>
      <c r="AB21" s="59"/>
      <c r="AC21" s="59"/>
      <c r="AD21" s="59"/>
      <c r="AE21" s="59"/>
      <c r="AF21" s="59"/>
      <c r="AG21" s="59"/>
      <c r="AH21" s="59"/>
      <c r="AI21" s="59"/>
      <c r="AJ21" s="59"/>
      <c r="AK21" s="59"/>
      <c r="AL21" s="59"/>
    </row>
    <row r="22" spans="1:38" ht="60.95" customHeight="1" x14ac:dyDescent="0.2">
      <c r="A22" s="254">
        <v>6</v>
      </c>
      <c r="B22" s="255" t="s">
        <v>216</v>
      </c>
      <c r="C22" s="63">
        <v>19</v>
      </c>
      <c r="D22" s="60" t="s">
        <v>31</v>
      </c>
      <c r="E22" s="47" t="s">
        <v>101</v>
      </c>
      <c r="F22" s="67" t="s">
        <v>30</v>
      </c>
      <c r="G22" s="70" t="s">
        <v>36</v>
      </c>
      <c r="H22" s="49" t="s">
        <v>8</v>
      </c>
      <c r="I22" s="49" t="s">
        <v>9</v>
      </c>
      <c r="J22" s="51">
        <v>64.650000000000006</v>
      </c>
      <c r="K22" s="52">
        <v>0</v>
      </c>
      <c r="L22" s="53">
        <f t="shared" si="0"/>
        <v>0</v>
      </c>
      <c r="M22" s="53">
        <f t="shared" si="1"/>
        <v>0</v>
      </c>
      <c r="N22" s="54">
        <f t="shared" si="2"/>
        <v>0</v>
      </c>
      <c r="O22" s="55">
        <f t="shared" si="3"/>
        <v>0</v>
      </c>
      <c r="P22" s="56"/>
      <c r="Q22" s="56"/>
      <c r="R22" s="56"/>
      <c r="S22" s="57">
        <f t="shared" si="4"/>
        <v>0</v>
      </c>
      <c r="T22" s="58" t="str">
        <f t="shared" si="5"/>
        <v>OK</v>
      </c>
      <c r="U22" s="59"/>
      <c r="V22" s="59"/>
      <c r="W22" s="59"/>
      <c r="X22" s="59"/>
      <c r="Y22" s="59"/>
      <c r="Z22" s="59"/>
      <c r="AA22" s="59"/>
      <c r="AB22" s="59"/>
      <c r="AC22" s="59"/>
      <c r="AD22" s="59"/>
      <c r="AE22" s="59"/>
      <c r="AF22" s="59"/>
      <c r="AG22" s="59"/>
      <c r="AH22" s="59"/>
      <c r="AI22" s="59"/>
      <c r="AJ22" s="59"/>
      <c r="AK22" s="59"/>
      <c r="AL22" s="59"/>
    </row>
    <row r="23" spans="1:38" ht="60.95" customHeight="1" x14ac:dyDescent="0.2">
      <c r="A23" s="254"/>
      <c r="B23" s="255"/>
      <c r="C23" s="63">
        <v>20</v>
      </c>
      <c r="D23" s="60" t="s">
        <v>35</v>
      </c>
      <c r="E23" s="47" t="s">
        <v>101</v>
      </c>
      <c r="F23" s="67" t="s">
        <v>30</v>
      </c>
      <c r="G23" s="70" t="s">
        <v>32</v>
      </c>
      <c r="H23" s="49" t="s">
        <v>8</v>
      </c>
      <c r="I23" s="49" t="s">
        <v>9</v>
      </c>
      <c r="J23" s="51">
        <v>64.650000000000006</v>
      </c>
      <c r="K23" s="52">
        <v>0</v>
      </c>
      <c r="L23" s="53">
        <f t="shared" si="0"/>
        <v>0</v>
      </c>
      <c r="M23" s="53">
        <f t="shared" si="1"/>
        <v>0</v>
      </c>
      <c r="N23" s="54">
        <f t="shared" si="2"/>
        <v>0</v>
      </c>
      <c r="O23" s="55">
        <f t="shared" si="3"/>
        <v>0</v>
      </c>
      <c r="P23" s="56"/>
      <c r="Q23" s="56"/>
      <c r="R23" s="56"/>
      <c r="S23" s="57">
        <f t="shared" si="4"/>
        <v>0</v>
      </c>
      <c r="T23" s="58" t="str">
        <f t="shared" si="5"/>
        <v>OK</v>
      </c>
      <c r="U23" s="59"/>
      <c r="V23" s="59"/>
      <c r="W23" s="59"/>
      <c r="X23" s="59"/>
      <c r="Y23" s="59"/>
      <c r="Z23" s="59"/>
      <c r="AA23" s="59"/>
      <c r="AB23" s="59"/>
      <c r="AC23" s="59"/>
      <c r="AD23" s="59"/>
      <c r="AE23" s="59"/>
      <c r="AF23" s="59"/>
      <c r="AG23" s="59"/>
      <c r="AH23" s="59"/>
      <c r="AI23" s="59"/>
      <c r="AJ23" s="59"/>
      <c r="AK23" s="59"/>
      <c r="AL23" s="59"/>
    </row>
    <row r="24" spans="1:38" ht="60.95" customHeight="1" x14ac:dyDescent="0.2">
      <c r="A24" s="254"/>
      <c r="B24" s="255"/>
      <c r="C24" s="63">
        <v>21</v>
      </c>
      <c r="D24" s="60" t="s">
        <v>73</v>
      </c>
      <c r="E24" s="47" t="s">
        <v>101</v>
      </c>
      <c r="F24" s="67" t="s">
        <v>30</v>
      </c>
      <c r="G24" s="70" t="s">
        <v>32</v>
      </c>
      <c r="H24" s="49" t="s">
        <v>8</v>
      </c>
      <c r="I24" s="49" t="s">
        <v>9</v>
      </c>
      <c r="J24" s="51">
        <v>64.650000000000006</v>
      </c>
      <c r="K24" s="52">
        <v>0</v>
      </c>
      <c r="L24" s="53">
        <f t="shared" si="0"/>
        <v>0</v>
      </c>
      <c r="M24" s="53">
        <f t="shared" si="1"/>
        <v>0</v>
      </c>
      <c r="N24" s="54">
        <f t="shared" si="2"/>
        <v>0</v>
      </c>
      <c r="O24" s="55">
        <f t="shared" si="3"/>
        <v>0</v>
      </c>
      <c r="P24" s="56"/>
      <c r="Q24" s="56"/>
      <c r="R24" s="56"/>
      <c r="S24" s="57">
        <f t="shared" si="4"/>
        <v>0</v>
      </c>
      <c r="T24" s="58" t="str">
        <f t="shared" si="5"/>
        <v>OK</v>
      </c>
      <c r="U24" s="59"/>
      <c r="V24" s="59"/>
      <c r="W24" s="59"/>
      <c r="X24" s="59"/>
      <c r="Y24" s="59"/>
      <c r="Z24" s="59"/>
      <c r="AA24" s="59"/>
      <c r="AB24" s="59"/>
      <c r="AC24" s="59"/>
      <c r="AD24" s="59"/>
      <c r="AE24" s="59"/>
      <c r="AF24" s="59"/>
      <c r="AG24" s="59"/>
      <c r="AH24" s="59"/>
      <c r="AI24" s="59"/>
      <c r="AJ24" s="59"/>
      <c r="AK24" s="59"/>
      <c r="AL24" s="59"/>
    </row>
    <row r="25" spans="1:38" ht="60.95" customHeight="1" x14ac:dyDescent="0.2">
      <c r="A25" s="68">
        <v>7</v>
      </c>
      <c r="B25" s="69" t="s">
        <v>217</v>
      </c>
      <c r="C25" s="45">
        <v>22</v>
      </c>
      <c r="D25" s="60" t="s">
        <v>40</v>
      </c>
      <c r="E25" s="47" t="s">
        <v>101</v>
      </c>
      <c r="F25" s="70" t="s">
        <v>119</v>
      </c>
      <c r="G25" s="61" t="s">
        <v>120</v>
      </c>
      <c r="H25" s="49" t="s">
        <v>111</v>
      </c>
      <c r="I25" s="49" t="s">
        <v>153</v>
      </c>
      <c r="J25" s="51">
        <v>526.30999999999995</v>
      </c>
      <c r="K25" s="52">
        <v>0</v>
      </c>
      <c r="L25" s="53">
        <f t="shared" si="0"/>
        <v>0</v>
      </c>
      <c r="M25" s="53">
        <f t="shared" si="1"/>
        <v>0</v>
      </c>
      <c r="N25" s="54">
        <f t="shared" si="2"/>
        <v>0</v>
      </c>
      <c r="O25" s="55">
        <f t="shared" si="3"/>
        <v>0</v>
      </c>
      <c r="P25" s="56"/>
      <c r="Q25" s="56"/>
      <c r="R25" s="56"/>
      <c r="S25" s="57">
        <f t="shared" si="4"/>
        <v>0</v>
      </c>
      <c r="T25" s="58" t="str">
        <f t="shared" si="5"/>
        <v>OK</v>
      </c>
      <c r="U25" s="59"/>
      <c r="V25" s="59"/>
      <c r="W25" s="59"/>
      <c r="X25" s="59"/>
      <c r="Y25" s="59"/>
      <c r="Z25" s="59"/>
      <c r="AA25" s="59"/>
      <c r="AB25" s="59"/>
      <c r="AC25" s="59"/>
      <c r="AD25" s="59"/>
      <c r="AE25" s="59"/>
      <c r="AF25" s="59"/>
      <c r="AG25" s="59"/>
      <c r="AH25" s="59"/>
      <c r="AI25" s="59"/>
      <c r="AJ25" s="59"/>
      <c r="AK25" s="59"/>
      <c r="AL25" s="59"/>
    </row>
    <row r="26" spans="1:38" ht="60.95" customHeight="1" x14ac:dyDescent="0.2">
      <c r="A26" s="254">
        <v>8</v>
      </c>
      <c r="B26" s="255" t="s">
        <v>218</v>
      </c>
      <c r="C26" s="45">
        <v>23</v>
      </c>
      <c r="D26" s="60" t="s">
        <v>74</v>
      </c>
      <c r="E26" s="47" t="s">
        <v>103</v>
      </c>
      <c r="F26" s="70" t="s">
        <v>121</v>
      </c>
      <c r="G26" s="70">
        <v>33367002</v>
      </c>
      <c r="H26" s="49" t="s">
        <v>8</v>
      </c>
      <c r="I26" s="49">
        <v>3336733</v>
      </c>
      <c r="J26" s="51">
        <v>166.67</v>
      </c>
      <c r="K26" s="52">
        <v>0</v>
      </c>
      <c r="L26" s="53">
        <f t="shared" si="0"/>
        <v>50</v>
      </c>
      <c r="M26" s="53">
        <f t="shared" si="1"/>
        <v>50</v>
      </c>
      <c r="N26" s="54">
        <v>50</v>
      </c>
      <c r="O26" s="55">
        <f t="shared" si="3"/>
        <v>0</v>
      </c>
      <c r="P26" s="56"/>
      <c r="Q26" s="56"/>
      <c r="R26" s="56"/>
      <c r="S26" s="57">
        <f t="shared" si="4"/>
        <v>0</v>
      </c>
      <c r="T26" s="58" t="str">
        <f t="shared" si="5"/>
        <v>OK</v>
      </c>
      <c r="U26" s="59"/>
      <c r="V26" s="59">
        <v>50</v>
      </c>
      <c r="W26" s="59"/>
      <c r="X26" s="59"/>
      <c r="Y26" s="59"/>
      <c r="Z26" s="59"/>
      <c r="AA26" s="59"/>
      <c r="AB26" s="59"/>
      <c r="AC26" s="59"/>
      <c r="AD26" s="59"/>
      <c r="AE26" s="59"/>
      <c r="AF26" s="59"/>
      <c r="AG26" s="59"/>
      <c r="AH26" s="59"/>
      <c r="AI26" s="59"/>
      <c r="AJ26" s="59"/>
      <c r="AK26" s="59"/>
      <c r="AL26" s="59"/>
    </row>
    <row r="27" spans="1:38" ht="60.95" customHeight="1" x14ac:dyDescent="0.2">
      <c r="A27" s="254"/>
      <c r="B27" s="255"/>
      <c r="C27" s="45">
        <v>24</v>
      </c>
      <c r="D27" s="60" t="s">
        <v>75</v>
      </c>
      <c r="E27" s="47" t="s">
        <v>103</v>
      </c>
      <c r="F27" s="70" t="s">
        <v>121</v>
      </c>
      <c r="G27" s="49" t="s">
        <v>122</v>
      </c>
      <c r="H27" s="49" t="s">
        <v>8</v>
      </c>
      <c r="I27" s="49" t="s">
        <v>9</v>
      </c>
      <c r="J27" s="51">
        <v>19.829999999999998</v>
      </c>
      <c r="K27" s="52">
        <v>0</v>
      </c>
      <c r="L27" s="53">
        <f t="shared" si="0"/>
        <v>0</v>
      </c>
      <c r="M27" s="53">
        <f t="shared" si="1"/>
        <v>0</v>
      </c>
      <c r="N27" s="54">
        <f t="shared" si="2"/>
        <v>0</v>
      </c>
      <c r="O27" s="55">
        <f t="shared" si="3"/>
        <v>0</v>
      </c>
      <c r="P27" s="56"/>
      <c r="Q27" s="56"/>
      <c r="R27" s="56"/>
      <c r="S27" s="57">
        <f t="shared" si="4"/>
        <v>0</v>
      </c>
      <c r="T27" s="58" t="str">
        <f t="shared" si="5"/>
        <v>OK</v>
      </c>
      <c r="U27" s="59"/>
      <c r="V27" s="59"/>
      <c r="W27" s="59"/>
      <c r="X27" s="59"/>
      <c r="Y27" s="59"/>
      <c r="Z27" s="59"/>
      <c r="AA27" s="59"/>
      <c r="AB27" s="59"/>
      <c r="AC27" s="59"/>
      <c r="AD27" s="59"/>
      <c r="AE27" s="59"/>
      <c r="AF27" s="59"/>
      <c r="AG27" s="59"/>
      <c r="AH27" s="59"/>
      <c r="AI27" s="59"/>
      <c r="AJ27" s="59"/>
      <c r="AK27" s="59"/>
      <c r="AL27" s="59"/>
    </row>
    <row r="28" spans="1:38" ht="60.95" customHeight="1" x14ac:dyDescent="0.2">
      <c r="A28" s="68">
        <v>9</v>
      </c>
      <c r="B28" s="69" t="s">
        <v>213</v>
      </c>
      <c r="C28" s="45">
        <v>25</v>
      </c>
      <c r="D28" s="60" t="s">
        <v>76</v>
      </c>
      <c r="E28" s="47" t="s">
        <v>101</v>
      </c>
      <c r="F28" s="71" t="s">
        <v>123</v>
      </c>
      <c r="G28" s="70" t="s">
        <v>124</v>
      </c>
      <c r="H28" s="49" t="s">
        <v>125</v>
      </c>
      <c r="I28" s="49" t="s">
        <v>154</v>
      </c>
      <c r="J28" s="51">
        <v>1150</v>
      </c>
      <c r="K28" s="52">
        <v>0</v>
      </c>
      <c r="L28" s="53">
        <f t="shared" si="0"/>
        <v>0</v>
      </c>
      <c r="M28" s="53">
        <f t="shared" si="1"/>
        <v>0</v>
      </c>
      <c r="N28" s="54">
        <f t="shared" si="2"/>
        <v>0</v>
      </c>
      <c r="O28" s="55">
        <f t="shared" si="3"/>
        <v>0</v>
      </c>
      <c r="P28" s="56"/>
      <c r="Q28" s="56"/>
      <c r="R28" s="56"/>
      <c r="S28" s="57">
        <f t="shared" si="4"/>
        <v>0</v>
      </c>
      <c r="T28" s="58" t="str">
        <f t="shared" si="5"/>
        <v>OK</v>
      </c>
      <c r="U28" s="59"/>
      <c r="V28" s="59"/>
      <c r="W28" s="59"/>
      <c r="X28" s="59"/>
      <c r="Y28" s="59"/>
      <c r="Z28" s="59"/>
      <c r="AA28" s="59"/>
      <c r="AB28" s="59"/>
      <c r="AC28" s="59"/>
      <c r="AD28" s="59"/>
      <c r="AE28" s="59"/>
      <c r="AF28" s="59"/>
      <c r="AG28" s="59"/>
      <c r="AH28" s="59"/>
      <c r="AI28" s="59"/>
      <c r="AJ28" s="59"/>
      <c r="AK28" s="59"/>
      <c r="AL28" s="59"/>
    </row>
    <row r="29" spans="1:38" ht="60.95" customHeight="1" x14ac:dyDescent="0.2">
      <c r="A29" s="254">
        <v>10</v>
      </c>
      <c r="B29" s="255" t="s">
        <v>217</v>
      </c>
      <c r="C29" s="45">
        <v>26</v>
      </c>
      <c r="D29" s="60" t="s">
        <v>77</v>
      </c>
      <c r="E29" s="47" t="s">
        <v>101</v>
      </c>
      <c r="F29" s="71" t="s">
        <v>123</v>
      </c>
      <c r="G29" s="72" t="s">
        <v>126</v>
      </c>
      <c r="H29" s="49" t="s">
        <v>8</v>
      </c>
      <c r="I29" s="49" t="s">
        <v>9</v>
      </c>
      <c r="J29" s="51">
        <v>550</v>
      </c>
      <c r="K29" s="52">
        <v>0</v>
      </c>
      <c r="L29" s="53">
        <f t="shared" si="0"/>
        <v>0</v>
      </c>
      <c r="M29" s="53">
        <f t="shared" si="1"/>
        <v>0</v>
      </c>
      <c r="N29" s="54">
        <f t="shared" si="2"/>
        <v>0</v>
      </c>
      <c r="O29" s="55">
        <f t="shared" si="3"/>
        <v>0</v>
      </c>
      <c r="P29" s="56"/>
      <c r="Q29" s="56"/>
      <c r="R29" s="56"/>
      <c r="S29" s="57">
        <f t="shared" si="4"/>
        <v>0</v>
      </c>
      <c r="T29" s="58" t="str">
        <f t="shared" si="5"/>
        <v>OK</v>
      </c>
      <c r="U29" s="59"/>
      <c r="V29" s="59"/>
      <c r="W29" s="59"/>
      <c r="X29" s="59"/>
      <c r="Y29" s="59"/>
      <c r="Z29" s="59"/>
      <c r="AA29" s="59"/>
      <c r="AB29" s="59"/>
      <c r="AC29" s="59"/>
      <c r="AD29" s="59"/>
      <c r="AE29" s="59"/>
      <c r="AF29" s="59"/>
      <c r="AG29" s="59"/>
      <c r="AH29" s="59"/>
      <c r="AI29" s="59"/>
      <c r="AJ29" s="59"/>
      <c r="AK29" s="59"/>
      <c r="AL29" s="59"/>
    </row>
    <row r="30" spans="1:38" ht="60.95" customHeight="1" x14ac:dyDescent="0.2">
      <c r="A30" s="254"/>
      <c r="B30" s="255"/>
      <c r="C30" s="45">
        <v>27</v>
      </c>
      <c r="D30" s="60" t="s">
        <v>78</v>
      </c>
      <c r="E30" s="47" t="s">
        <v>101</v>
      </c>
      <c r="F30" s="70" t="s">
        <v>29</v>
      </c>
      <c r="G30" s="70" t="s">
        <v>127</v>
      </c>
      <c r="H30" s="49" t="s">
        <v>8</v>
      </c>
      <c r="I30" s="49" t="s">
        <v>9</v>
      </c>
      <c r="J30" s="51">
        <v>376.66</v>
      </c>
      <c r="K30" s="52">
        <v>0</v>
      </c>
      <c r="L30" s="53">
        <f t="shared" si="0"/>
        <v>0</v>
      </c>
      <c r="M30" s="53">
        <f t="shared" si="1"/>
        <v>0</v>
      </c>
      <c r="N30" s="54">
        <f t="shared" si="2"/>
        <v>0</v>
      </c>
      <c r="O30" s="55">
        <f t="shared" si="3"/>
        <v>0</v>
      </c>
      <c r="P30" s="56"/>
      <c r="Q30" s="56"/>
      <c r="R30" s="56"/>
      <c r="S30" s="57">
        <f t="shared" si="4"/>
        <v>0</v>
      </c>
      <c r="T30" s="58" t="str">
        <f t="shared" si="5"/>
        <v>OK</v>
      </c>
      <c r="U30" s="59"/>
      <c r="V30" s="59"/>
      <c r="W30" s="59"/>
      <c r="X30" s="59"/>
      <c r="Y30" s="59"/>
      <c r="Z30" s="59"/>
      <c r="AA30" s="59"/>
      <c r="AB30" s="59"/>
      <c r="AC30" s="59"/>
      <c r="AD30" s="59"/>
      <c r="AE30" s="59"/>
      <c r="AF30" s="59"/>
      <c r="AG30" s="59"/>
      <c r="AH30" s="59"/>
      <c r="AI30" s="59"/>
      <c r="AJ30" s="59"/>
      <c r="AK30" s="59"/>
      <c r="AL30" s="59"/>
    </row>
    <row r="31" spans="1:38" ht="60.95" customHeight="1" x14ac:dyDescent="0.2">
      <c r="A31" s="254"/>
      <c r="B31" s="255"/>
      <c r="C31" s="45">
        <v>28</v>
      </c>
      <c r="D31" s="60" t="s">
        <v>79</v>
      </c>
      <c r="E31" s="47" t="s">
        <v>101</v>
      </c>
      <c r="F31" s="70" t="s">
        <v>29</v>
      </c>
      <c r="G31" s="70" t="s">
        <v>127</v>
      </c>
      <c r="H31" s="49" t="s">
        <v>8</v>
      </c>
      <c r="I31" s="49" t="s">
        <v>9</v>
      </c>
      <c r="J31" s="51">
        <v>320</v>
      </c>
      <c r="K31" s="52">
        <v>0</v>
      </c>
      <c r="L31" s="53">
        <f t="shared" si="0"/>
        <v>0</v>
      </c>
      <c r="M31" s="53">
        <f t="shared" si="1"/>
        <v>0</v>
      </c>
      <c r="N31" s="54">
        <f t="shared" si="2"/>
        <v>0</v>
      </c>
      <c r="O31" s="55">
        <f t="shared" si="3"/>
        <v>0</v>
      </c>
      <c r="P31" s="56"/>
      <c r="Q31" s="56"/>
      <c r="R31" s="56"/>
      <c r="S31" s="57">
        <f t="shared" si="4"/>
        <v>0</v>
      </c>
      <c r="T31" s="58" t="str">
        <f t="shared" si="5"/>
        <v>OK</v>
      </c>
      <c r="U31" s="59"/>
      <c r="V31" s="59"/>
      <c r="W31" s="59"/>
      <c r="X31" s="59"/>
      <c r="Y31" s="59"/>
      <c r="Z31" s="59"/>
      <c r="AA31" s="59"/>
      <c r="AB31" s="59"/>
      <c r="AC31" s="59"/>
      <c r="AD31" s="59"/>
      <c r="AE31" s="59"/>
      <c r="AF31" s="59"/>
      <c r="AG31" s="59"/>
      <c r="AH31" s="59"/>
      <c r="AI31" s="59"/>
      <c r="AJ31" s="59"/>
      <c r="AK31" s="59"/>
      <c r="AL31" s="59"/>
    </row>
    <row r="32" spans="1:38" ht="60.95" customHeight="1" x14ac:dyDescent="0.2">
      <c r="A32" s="254">
        <v>11</v>
      </c>
      <c r="B32" s="255" t="s">
        <v>219</v>
      </c>
      <c r="C32" s="45">
        <v>29</v>
      </c>
      <c r="D32" s="60" t="s">
        <v>80</v>
      </c>
      <c r="E32" s="47" t="s">
        <v>104</v>
      </c>
      <c r="F32" s="70" t="s">
        <v>121</v>
      </c>
      <c r="G32" s="70" t="s">
        <v>128</v>
      </c>
      <c r="H32" s="49" t="s">
        <v>129</v>
      </c>
      <c r="I32" s="49" t="s">
        <v>9</v>
      </c>
      <c r="J32" s="51">
        <v>37.51</v>
      </c>
      <c r="K32" s="52">
        <v>0</v>
      </c>
      <c r="L32" s="53">
        <f t="shared" si="0"/>
        <v>0</v>
      </c>
      <c r="M32" s="53">
        <f t="shared" si="1"/>
        <v>0</v>
      </c>
      <c r="N32" s="54">
        <f t="shared" si="2"/>
        <v>0</v>
      </c>
      <c r="O32" s="55">
        <f t="shared" si="3"/>
        <v>0</v>
      </c>
      <c r="P32" s="56"/>
      <c r="Q32" s="56"/>
      <c r="R32" s="56"/>
      <c r="S32" s="57">
        <f t="shared" si="4"/>
        <v>0</v>
      </c>
      <c r="T32" s="58" t="str">
        <f t="shared" si="5"/>
        <v>OK</v>
      </c>
      <c r="U32" s="59"/>
      <c r="V32" s="59"/>
      <c r="W32" s="59"/>
      <c r="X32" s="59"/>
      <c r="Y32" s="59"/>
      <c r="Z32" s="59"/>
      <c r="AA32" s="59"/>
      <c r="AB32" s="59"/>
      <c r="AC32" s="59"/>
      <c r="AD32" s="59"/>
      <c r="AE32" s="59"/>
      <c r="AF32" s="59"/>
      <c r="AG32" s="59"/>
      <c r="AH32" s="59"/>
      <c r="AI32" s="59"/>
      <c r="AJ32" s="59"/>
      <c r="AK32" s="59"/>
      <c r="AL32" s="59"/>
    </row>
    <row r="33" spans="1:38" ht="60.95" customHeight="1" x14ac:dyDescent="0.2">
      <c r="A33" s="254"/>
      <c r="B33" s="255"/>
      <c r="C33" s="45">
        <v>30</v>
      </c>
      <c r="D33" s="60" t="s">
        <v>81</v>
      </c>
      <c r="E33" s="47" t="s">
        <v>104</v>
      </c>
      <c r="F33" s="70" t="s">
        <v>121</v>
      </c>
      <c r="G33" s="70" t="s">
        <v>128</v>
      </c>
      <c r="H33" s="49" t="s">
        <v>111</v>
      </c>
      <c r="I33" s="49" t="s">
        <v>9</v>
      </c>
      <c r="J33" s="51">
        <v>17.670000000000002</v>
      </c>
      <c r="K33" s="52">
        <v>0</v>
      </c>
      <c r="L33" s="53">
        <f t="shared" si="0"/>
        <v>0</v>
      </c>
      <c r="M33" s="53">
        <f t="shared" si="1"/>
        <v>0</v>
      </c>
      <c r="N33" s="54">
        <f t="shared" si="2"/>
        <v>0</v>
      </c>
      <c r="O33" s="55">
        <f t="shared" si="3"/>
        <v>0</v>
      </c>
      <c r="P33" s="56"/>
      <c r="Q33" s="56"/>
      <c r="R33" s="56"/>
      <c r="S33" s="57">
        <f t="shared" si="4"/>
        <v>0</v>
      </c>
      <c r="T33" s="58" t="str">
        <f t="shared" si="5"/>
        <v>OK</v>
      </c>
      <c r="U33" s="59"/>
      <c r="V33" s="59"/>
      <c r="W33" s="59"/>
      <c r="X33" s="59"/>
      <c r="Y33" s="59"/>
      <c r="Z33" s="59"/>
      <c r="AA33" s="59"/>
      <c r="AB33" s="59"/>
      <c r="AC33" s="59"/>
      <c r="AD33" s="59"/>
      <c r="AE33" s="59"/>
      <c r="AF33" s="59"/>
      <c r="AG33" s="59"/>
      <c r="AH33" s="59"/>
      <c r="AI33" s="59"/>
      <c r="AJ33" s="59"/>
      <c r="AK33" s="59"/>
      <c r="AL33" s="59"/>
    </row>
    <row r="34" spans="1:38" ht="60.95" customHeight="1" x14ac:dyDescent="0.2">
      <c r="A34" s="68">
        <v>12</v>
      </c>
      <c r="B34" s="69" t="s">
        <v>220</v>
      </c>
      <c r="C34" s="45">
        <v>31</v>
      </c>
      <c r="D34" s="60" t="s">
        <v>21</v>
      </c>
      <c r="E34" s="47" t="s">
        <v>105</v>
      </c>
      <c r="F34" s="70" t="s">
        <v>130</v>
      </c>
      <c r="G34" s="70" t="s">
        <v>131</v>
      </c>
      <c r="H34" s="49" t="s">
        <v>111</v>
      </c>
      <c r="I34" s="49" t="s">
        <v>9</v>
      </c>
      <c r="J34" s="51">
        <v>25.9</v>
      </c>
      <c r="K34" s="52">
        <v>20</v>
      </c>
      <c r="L34" s="53">
        <f t="shared" si="0"/>
        <v>20</v>
      </c>
      <c r="M34" s="53">
        <f t="shared" si="1"/>
        <v>20</v>
      </c>
      <c r="N34" s="54">
        <f t="shared" si="2"/>
        <v>0</v>
      </c>
      <c r="O34" s="55">
        <f t="shared" si="3"/>
        <v>5</v>
      </c>
      <c r="P34" s="56"/>
      <c r="Q34" s="56"/>
      <c r="R34" s="56"/>
      <c r="S34" s="57">
        <f t="shared" si="4"/>
        <v>0</v>
      </c>
      <c r="T34" s="58" t="str">
        <f t="shared" si="5"/>
        <v>OK</v>
      </c>
      <c r="U34" s="59">
        <v>20</v>
      </c>
      <c r="V34" s="59"/>
      <c r="W34" s="59"/>
      <c r="X34" s="59"/>
      <c r="Y34" s="59"/>
      <c r="Z34" s="59"/>
      <c r="AA34" s="59"/>
      <c r="AB34" s="59"/>
      <c r="AC34" s="59"/>
      <c r="AD34" s="59"/>
      <c r="AE34" s="59"/>
      <c r="AF34" s="59"/>
      <c r="AG34" s="59"/>
      <c r="AH34" s="59"/>
      <c r="AI34" s="59"/>
      <c r="AJ34" s="59"/>
      <c r="AK34" s="59"/>
      <c r="AL34" s="59"/>
    </row>
    <row r="35" spans="1:38" ht="60.95" customHeight="1" x14ac:dyDescent="0.2">
      <c r="A35" s="254">
        <v>13</v>
      </c>
      <c r="B35" s="255" t="s">
        <v>212</v>
      </c>
      <c r="C35" s="45">
        <v>32</v>
      </c>
      <c r="D35" s="60" t="s">
        <v>82</v>
      </c>
      <c r="E35" s="47" t="s">
        <v>106</v>
      </c>
      <c r="F35" s="70" t="s">
        <v>27</v>
      </c>
      <c r="G35" s="70" t="s">
        <v>132</v>
      </c>
      <c r="H35" s="49" t="s">
        <v>8</v>
      </c>
      <c r="I35" s="49" t="s">
        <v>9</v>
      </c>
      <c r="J35" s="51">
        <v>127.5</v>
      </c>
      <c r="K35" s="52">
        <v>0</v>
      </c>
      <c r="L35" s="53">
        <f t="shared" si="0"/>
        <v>0</v>
      </c>
      <c r="M35" s="53">
        <f t="shared" si="1"/>
        <v>0</v>
      </c>
      <c r="N35" s="54">
        <f t="shared" si="2"/>
        <v>0</v>
      </c>
      <c r="O35" s="55">
        <f t="shared" si="3"/>
        <v>0</v>
      </c>
      <c r="P35" s="56"/>
      <c r="Q35" s="56"/>
      <c r="R35" s="56"/>
      <c r="S35" s="57">
        <f t="shared" si="4"/>
        <v>0</v>
      </c>
      <c r="T35" s="58" t="str">
        <f t="shared" si="5"/>
        <v>OK</v>
      </c>
      <c r="U35" s="59"/>
      <c r="V35" s="59"/>
      <c r="W35" s="59"/>
      <c r="X35" s="59"/>
      <c r="Y35" s="59"/>
      <c r="Z35" s="59"/>
      <c r="AA35" s="59"/>
      <c r="AB35" s="59"/>
      <c r="AC35" s="59"/>
      <c r="AD35" s="59"/>
      <c r="AE35" s="59"/>
      <c r="AF35" s="59"/>
      <c r="AG35" s="59"/>
      <c r="AH35" s="59"/>
      <c r="AI35" s="59"/>
      <c r="AJ35" s="59"/>
      <c r="AK35" s="59"/>
      <c r="AL35" s="59"/>
    </row>
    <row r="36" spans="1:38" s="228" customFormat="1" ht="60.95" customHeight="1" x14ac:dyDescent="0.25">
      <c r="A36" s="254"/>
      <c r="B36" s="255"/>
      <c r="C36" s="218">
        <v>33</v>
      </c>
      <c r="D36" s="143" t="s">
        <v>83</v>
      </c>
      <c r="E36" s="137" t="s">
        <v>106</v>
      </c>
      <c r="F36" s="219" t="s">
        <v>27</v>
      </c>
      <c r="G36" s="220" t="s">
        <v>132</v>
      </c>
      <c r="H36" s="138" t="s">
        <v>8</v>
      </c>
      <c r="I36" s="138" t="s">
        <v>9</v>
      </c>
      <c r="J36" s="146">
        <v>131</v>
      </c>
      <c r="K36" s="221">
        <v>0</v>
      </c>
      <c r="L36" s="222">
        <f t="shared" si="0"/>
        <v>0</v>
      </c>
      <c r="M36" s="222">
        <f t="shared" si="1"/>
        <v>0</v>
      </c>
      <c r="N36" s="54">
        <f t="shared" si="2"/>
        <v>0</v>
      </c>
      <c r="O36" s="223">
        <f t="shared" si="3"/>
        <v>0</v>
      </c>
      <c r="P36" s="224"/>
      <c r="Q36" s="224"/>
      <c r="R36" s="224"/>
      <c r="S36" s="225">
        <f t="shared" si="4"/>
        <v>0</v>
      </c>
      <c r="T36" s="226" t="str">
        <f t="shared" si="5"/>
        <v>OK</v>
      </c>
      <c r="U36" s="59"/>
      <c r="V36" s="59"/>
      <c r="W36" s="59">
        <v>0</v>
      </c>
      <c r="X36" s="59"/>
      <c r="Y36" s="227"/>
      <c r="Z36" s="227"/>
      <c r="AA36" s="227"/>
      <c r="AB36" s="227"/>
      <c r="AC36" s="227"/>
      <c r="AD36" s="227"/>
      <c r="AE36" s="227"/>
      <c r="AF36" s="227"/>
      <c r="AG36" s="227"/>
      <c r="AH36" s="227"/>
      <c r="AI36" s="227"/>
      <c r="AJ36" s="227"/>
      <c r="AK36" s="227"/>
      <c r="AL36" s="227"/>
    </row>
    <row r="37" spans="1:38" s="228" customFormat="1" ht="60.95" customHeight="1" x14ac:dyDescent="0.25">
      <c r="A37" s="254"/>
      <c r="B37" s="255"/>
      <c r="C37" s="218">
        <v>34</v>
      </c>
      <c r="D37" s="143" t="s">
        <v>84</v>
      </c>
      <c r="E37" s="137" t="s">
        <v>107</v>
      </c>
      <c r="F37" s="219" t="s">
        <v>27</v>
      </c>
      <c r="G37" s="219" t="s">
        <v>133</v>
      </c>
      <c r="H37" s="138" t="s">
        <v>13</v>
      </c>
      <c r="I37" s="138" t="s">
        <v>9</v>
      </c>
      <c r="J37" s="146">
        <v>3800</v>
      </c>
      <c r="K37" s="221">
        <v>0</v>
      </c>
      <c r="L37" s="229">
        <f t="shared" si="0"/>
        <v>0</v>
      </c>
      <c r="M37" s="229">
        <f t="shared" si="1"/>
        <v>0</v>
      </c>
      <c r="N37" s="54">
        <f t="shared" si="2"/>
        <v>0</v>
      </c>
      <c r="O37" s="230">
        <f t="shared" si="3"/>
        <v>0</v>
      </c>
      <c r="P37" s="231"/>
      <c r="Q37" s="231"/>
      <c r="R37" s="231"/>
      <c r="S37" s="225">
        <f t="shared" si="4"/>
        <v>0</v>
      </c>
      <c r="T37" s="226" t="str">
        <f t="shared" si="5"/>
        <v>OK</v>
      </c>
      <c r="U37" s="59"/>
      <c r="V37" s="59"/>
      <c r="W37" s="59"/>
      <c r="X37" s="59">
        <v>0</v>
      </c>
      <c r="Y37" s="227"/>
      <c r="Z37" s="227"/>
      <c r="AA37" s="227"/>
      <c r="AB37" s="227"/>
      <c r="AC37" s="227"/>
      <c r="AD37" s="227"/>
      <c r="AE37" s="227"/>
      <c r="AF37" s="227"/>
      <c r="AG37" s="227"/>
      <c r="AH37" s="227"/>
      <c r="AI37" s="227"/>
      <c r="AJ37" s="227"/>
      <c r="AK37" s="227"/>
      <c r="AL37" s="227"/>
    </row>
    <row r="38" spans="1:38" ht="60.95" customHeight="1" x14ac:dyDescent="0.2">
      <c r="A38" s="254"/>
      <c r="B38" s="255"/>
      <c r="C38" s="45">
        <v>35</v>
      </c>
      <c r="D38" s="74" t="s">
        <v>85</v>
      </c>
      <c r="E38" s="47" t="s">
        <v>107</v>
      </c>
      <c r="F38" s="70" t="s">
        <v>27</v>
      </c>
      <c r="G38" s="70" t="s">
        <v>133</v>
      </c>
      <c r="H38" s="49" t="s">
        <v>111</v>
      </c>
      <c r="I38" s="49" t="s">
        <v>9</v>
      </c>
      <c r="J38" s="51">
        <v>650</v>
      </c>
      <c r="K38" s="52">
        <v>0</v>
      </c>
      <c r="L38" s="53">
        <f t="shared" si="0"/>
        <v>0</v>
      </c>
      <c r="M38" s="53">
        <f t="shared" si="1"/>
        <v>0</v>
      </c>
      <c r="N38" s="54">
        <f t="shared" si="2"/>
        <v>0</v>
      </c>
      <c r="O38" s="55">
        <f t="shared" si="3"/>
        <v>0</v>
      </c>
      <c r="P38" s="56"/>
      <c r="Q38" s="56"/>
      <c r="R38" s="56"/>
      <c r="S38" s="57">
        <f t="shared" si="4"/>
        <v>0</v>
      </c>
      <c r="T38" s="58" t="str">
        <f t="shared" si="5"/>
        <v>OK</v>
      </c>
      <c r="U38" s="59"/>
      <c r="V38" s="59"/>
      <c r="W38" s="59"/>
      <c r="X38" s="59"/>
      <c r="Y38" s="59"/>
      <c r="Z38" s="59"/>
      <c r="AA38" s="59"/>
      <c r="AB38" s="59"/>
      <c r="AC38" s="59"/>
      <c r="AD38" s="59"/>
      <c r="AE38" s="59"/>
      <c r="AF38" s="59"/>
      <c r="AG38" s="59"/>
      <c r="AH38" s="59"/>
      <c r="AI38" s="59"/>
      <c r="AJ38" s="59"/>
      <c r="AK38" s="59"/>
      <c r="AL38" s="59"/>
    </row>
    <row r="39" spans="1:38" ht="60.95" customHeight="1" x14ac:dyDescent="0.2">
      <c r="A39" s="254">
        <v>14</v>
      </c>
      <c r="B39" s="255" t="s">
        <v>213</v>
      </c>
      <c r="C39" s="45">
        <v>36</v>
      </c>
      <c r="D39" s="60" t="s">
        <v>86</v>
      </c>
      <c r="E39" s="47" t="s">
        <v>101</v>
      </c>
      <c r="F39" s="70" t="s">
        <v>130</v>
      </c>
      <c r="G39" s="73" t="s">
        <v>134</v>
      </c>
      <c r="H39" s="49" t="s">
        <v>135</v>
      </c>
      <c r="I39" s="49" t="s">
        <v>9</v>
      </c>
      <c r="J39" s="51">
        <v>131.41999999999999</v>
      </c>
      <c r="K39" s="52">
        <v>0</v>
      </c>
      <c r="L39" s="53">
        <f t="shared" si="0"/>
        <v>0</v>
      </c>
      <c r="M39" s="53">
        <f t="shared" si="1"/>
        <v>0</v>
      </c>
      <c r="N39" s="54">
        <f t="shared" si="2"/>
        <v>0</v>
      </c>
      <c r="O39" s="55">
        <f t="shared" si="3"/>
        <v>0</v>
      </c>
      <c r="P39" s="56"/>
      <c r="Q39" s="56"/>
      <c r="R39" s="56"/>
      <c r="S39" s="57">
        <f t="shared" si="4"/>
        <v>0</v>
      </c>
      <c r="T39" s="58" t="str">
        <f t="shared" si="5"/>
        <v>OK</v>
      </c>
      <c r="U39" s="59"/>
      <c r="V39" s="59"/>
      <c r="W39" s="59"/>
      <c r="X39" s="59"/>
      <c r="Y39" s="59"/>
      <c r="Z39" s="59"/>
      <c r="AA39" s="59"/>
      <c r="AB39" s="59"/>
      <c r="AC39" s="59"/>
      <c r="AD39" s="59"/>
      <c r="AE39" s="59"/>
      <c r="AF39" s="59"/>
      <c r="AG39" s="59"/>
      <c r="AH39" s="59"/>
      <c r="AI39" s="59"/>
      <c r="AJ39" s="59"/>
      <c r="AK39" s="59"/>
      <c r="AL39" s="59"/>
    </row>
    <row r="40" spans="1:38" ht="60.95" customHeight="1" x14ac:dyDescent="0.2">
      <c r="A40" s="254"/>
      <c r="B40" s="255"/>
      <c r="C40" s="45">
        <v>37</v>
      </c>
      <c r="D40" s="60" t="s">
        <v>87</v>
      </c>
      <c r="E40" s="47" t="s">
        <v>101</v>
      </c>
      <c r="F40" s="70" t="s">
        <v>136</v>
      </c>
      <c r="G40" s="50" t="s">
        <v>137</v>
      </c>
      <c r="H40" s="49" t="s">
        <v>8</v>
      </c>
      <c r="I40" s="49" t="s">
        <v>39</v>
      </c>
      <c r="J40" s="51">
        <v>7.68</v>
      </c>
      <c r="K40" s="52">
        <v>0</v>
      </c>
      <c r="L40" s="53">
        <f t="shared" si="0"/>
        <v>0</v>
      </c>
      <c r="M40" s="53">
        <f t="shared" si="1"/>
        <v>0</v>
      </c>
      <c r="N40" s="54">
        <f t="shared" si="2"/>
        <v>0</v>
      </c>
      <c r="O40" s="55">
        <f t="shared" si="3"/>
        <v>0</v>
      </c>
      <c r="P40" s="56"/>
      <c r="Q40" s="56"/>
      <c r="R40" s="56"/>
      <c r="S40" s="57">
        <f t="shared" si="4"/>
        <v>0</v>
      </c>
      <c r="T40" s="58" t="str">
        <f t="shared" si="5"/>
        <v>OK</v>
      </c>
      <c r="U40" s="59"/>
      <c r="V40" s="59"/>
      <c r="W40" s="59"/>
      <c r="X40" s="59"/>
      <c r="Y40" s="59"/>
      <c r="Z40" s="59"/>
      <c r="AA40" s="59"/>
      <c r="AB40" s="59"/>
      <c r="AC40" s="59"/>
      <c r="AD40" s="59"/>
      <c r="AE40" s="59"/>
      <c r="AF40" s="59"/>
      <c r="AG40" s="59"/>
      <c r="AH40" s="59"/>
      <c r="AI40" s="59"/>
      <c r="AJ40" s="59"/>
      <c r="AK40" s="59"/>
      <c r="AL40" s="59"/>
    </row>
    <row r="41" spans="1:38" ht="60.95" customHeight="1" x14ac:dyDescent="0.2">
      <c r="A41" s="254">
        <v>15</v>
      </c>
      <c r="B41" s="255" t="s">
        <v>211</v>
      </c>
      <c r="C41" s="45">
        <v>38</v>
      </c>
      <c r="D41" s="60" t="s">
        <v>88</v>
      </c>
      <c r="E41" s="47" t="s">
        <v>99</v>
      </c>
      <c r="F41" s="70" t="s">
        <v>26</v>
      </c>
      <c r="G41" s="72" t="s">
        <v>138</v>
      </c>
      <c r="H41" s="49" t="s">
        <v>8</v>
      </c>
      <c r="I41" s="49" t="s">
        <v>9</v>
      </c>
      <c r="J41" s="51">
        <v>220</v>
      </c>
      <c r="K41" s="52">
        <v>0</v>
      </c>
      <c r="L41" s="53">
        <f t="shared" si="0"/>
        <v>0</v>
      </c>
      <c r="M41" s="53">
        <f t="shared" si="1"/>
        <v>0</v>
      </c>
      <c r="N41" s="54">
        <f t="shared" si="2"/>
        <v>0</v>
      </c>
      <c r="O41" s="55">
        <f t="shared" si="3"/>
        <v>0</v>
      </c>
      <c r="P41" s="56"/>
      <c r="Q41" s="56"/>
      <c r="R41" s="56"/>
      <c r="S41" s="57">
        <f t="shared" si="4"/>
        <v>0</v>
      </c>
      <c r="T41" s="58" t="str">
        <f t="shared" si="5"/>
        <v>OK</v>
      </c>
      <c r="U41" s="59"/>
      <c r="V41" s="59"/>
      <c r="W41" s="59"/>
      <c r="X41" s="59"/>
      <c r="Y41" s="59"/>
      <c r="Z41" s="59"/>
      <c r="AA41" s="59"/>
      <c r="AB41" s="59"/>
      <c r="AC41" s="59"/>
      <c r="AD41" s="59"/>
      <c r="AE41" s="59"/>
      <c r="AF41" s="59"/>
      <c r="AG41" s="59"/>
      <c r="AH41" s="59"/>
      <c r="AI41" s="59"/>
      <c r="AJ41" s="59"/>
      <c r="AK41" s="59"/>
      <c r="AL41" s="59"/>
    </row>
    <row r="42" spans="1:38" ht="60.95" customHeight="1" x14ac:dyDescent="0.2">
      <c r="A42" s="254"/>
      <c r="B42" s="255"/>
      <c r="C42" s="45">
        <v>39</v>
      </c>
      <c r="D42" s="60" t="s">
        <v>89</v>
      </c>
      <c r="E42" s="47" t="s">
        <v>99</v>
      </c>
      <c r="F42" s="70" t="s">
        <v>130</v>
      </c>
      <c r="G42" s="61" t="s">
        <v>139</v>
      </c>
      <c r="H42" s="49" t="s">
        <v>8</v>
      </c>
      <c r="I42" s="49" t="s">
        <v>9</v>
      </c>
      <c r="J42" s="51">
        <v>530</v>
      </c>
      <c r="K42" s="52">
        <v>0</v>
      </c>
      <c r="L42" s="53">
        <f t="shared" si="0"/>
        <v>0</v>
      </c>
      <c r="M42" s="53">
        <f t="shared" si="1"/>
        <v>0</v>
      </c>
      <c r="N42" s="54">
        <f t="shared" si="2"/>
        <v>0</v>
      </c>
      <c r="O42" s="55">
        <f t="shared" si="3"/>
        <v>0</v>
      </c>
      <c r="P42" s="56"/>
      <c r="Q42" s="56"/>
      <c r="R42" s="56"/>
      <c r="S42" s="57">
        <f t="shared" si="4"/>
        <v>0</v>
      </c>
      <c r="T42" s="58" t="str">
        <f t="shared" si="5"/>
        <v>OK</v>
      </c>
      <c r="U42" s="59"/>
      <c r="V42" s="59"/>
      <c r="W42" s="59"/>
      <c r="X42" s="59"/>
      <c r="Y42" s="59"/>
      <c r="Z42" s="59"/>
      <c r="AA42" s="59"/>
      <c r="AB42" s="59"/>
      <c r="AC42" s="59"/>
      <c r="AD42" s="59"/>
      <c r="AE42" s="59"/>
      <c r="AF42" s="59"/>
      <c r="AG42" s="59"/>
      <c r="AH42" s="59"/>
      <c r="AI42" s="59"/>
      <c r="AJ42" s="59"/>
      <c r="AK42" s="59"/>
      <c r="AL42" s="59"/>
    </row>
    <row r="43" spans="1:38" ht="60.95" customHeight="1" x14ac:dyDescent="0.2">
      <c r="A43" s="254"/>
      <c r="B43" s="255"/>
      <c r="C43" s="45">
        <v>40</v>
      </c>
      <c r="D43" s="60" t="s">
        <v>90</v>
      </c>
      <c r="E43" s="47" t="s">
        <v>99</v>
      </c>
      <c r="F43" s="70" t="s">
        <v>130</v>
      </c>
      <c r="G43" s="50" t="s">
        <v>140</v>
      </c>
      <c r="H43" s="49" t="s">
        <v>111</v>
      </c>
      <c r="I43" s="49" t="s">
        <v>9</v>
      </c>
      <c r="J43" s="51">
        <v>530</v>
      </c>
      <c r="K43" s="52">
        <v>0</v>
      </c>
      <c r="L43" s="53">
        <f t="shared" si="0"/>
        <v>0</v>
      </c>
      <c r="M43" s="53">
        <f t="shared" si="1"/>
        <v>0</v>
      </c>
      <c r="N43" s="54">
        <f t="shared" si="2"/>
        <v>0</v>
      </c>
      <c r="O43" s="55">
        <f t="shared" si="3"/>
        <v>0</v>
      </c>
      <c r="P43" s="56"/>
      <c r="Q43" s="56"/>
      <c r="R43" s="56"/>
      <c r="S43" s="57">
        <f t="shared" si="4"/>
        <v>0</v>
      </c>
      <c r="T43" s="58" t="str">
        <f t="shared" si="5"/>
        <v>OK</v>
      </c>
      <c r="U43" s="59"/>
      <c r="V43" s="59"/>
      <c r="W43" s="59"/>
      <c r="X43" s="59"/>
      <c r="Y43" s="59"/>
      <c r="Z43" s="59"/>
      <c r="AA43" s="59"/>
      <c r="AB43" s="59"/>
      <c r="AC43" s="59"/>
      <c r="AD43" s="59"/>
      <c r="AE43" s="59"/>
      <c r="AF43" s="59"/>
      <c r="AG43" s="59"/>
      <c r="AH43" s="59"/>
      <c r="AI43" s="59"/>
      <c r="AJ43" s="59"/>
      <c r="AK43" s="59"/>
      <c r="AL43" s="59"/>
    </row>
    <row r="44" spans="1:38" ht="60.95" customHeight="1" x14ac:dyDescent="0.2">
      <c r="A44" s="254"/>
      <c r="B44" s="255"/>
      <c r="C44" s="45">
        <v>41</v>
      </c>
      <c r="D44" s="75" t="s">
        <v>91</v>
      </c>
      <c r="E44" s="47" t="s">
        <v>99</v>
      </c>
      <c r="F44" s="70" t="s">
        <v>29</v>
      </c>
      <c r="G44" s="61" t="s">
        <v>141</v>
      </c>
      <c r="H44" s="49" t="s">
        <v>111</v>
      </c>
      <c r="I44" s="49" t="s">
        <v>9</v>
      </c>
      <c r="J44" s="51">
        <v>700</v>
      </c>
      <c r="K44" s="52">
        <v>0</v>
      </c>
      <c r="L44" s="53">
        <f t="shared" si="0"/>
        <v>0</v>
      </c>
      <c r="M44" s="53">
        <f t="shared" si="1"/>
        <v>0</v>
      </c>
      <c r="N44" s="54">
        <f t="shared" si="2"/>
        <v>0</v>
      </c>
      <c r="O44" s="55">
        <f t="shared" si="3"/>
        <v>0</v>
      </c>
      <c r="P44" s="56"/>
      <c r="Q44" s="56"/>
      <c r="R44" s="56"/>
      <c r="S44" s="57">
        <f t="shared" si="4"/>
        <v>0</v>
      </c>
      <c r="T44" s="58" t="str">
        <f t="shared" si="5"/>
        <v>OK</v>
      </c>
      <c r="U44" s="59"/>
      <c r="V44" s="59"/>
      <c r="W44" s="59"/>
      <c r="X44" s="59"/>
      <c r="Y44" s="59"/>
      <c r="Z44" s="59"/>
      <c r="AA44" s="59"/>
      <c r="AB44" s="59"/>
      <c r="AC44" s="59"/>
      <c r="AD44" s="59"/>
      <c r="AE44" s="59"/>
      <c r="AF44" s="59"/>
      <c r="AG44" s="59"/>
      <c r="AH44" s="59"/>
      <c r="AI44" s="59"/>
      <c r="AJ44" s="59"/>
      <c r="AK44" s="59"/>
      <c r="AL44" s="59"/>
    </row>
    <row r="45" spans="1:38" ht="60.95" customHeight="1" x14ac:dyDescent="0.2">
      <c r="A45" s="254"/>
      <c r="B45" s="255"/>
      <c r="C45" s="45">
        <v>42</v>
      </c>
      <c r="D45" s="60" t="s">
        <v>92</v>
      </c>
      <c r="E45" s="47" t="s">
        <v>99</v>
      </c>
      <c r="F45" s="70" t="s">
        <v>29</v>
      </c>
      <c r="G45" s="61" t="s">
        <v>141</v>
      </c>
      <c r="H45" s="49" t="s">
        <v>111</v>
      </c>
      <c r="I45" s="49" t="s">
        <v>9</v>
      </c>
      <c r="J45" s="51">
        <v>200</v>
      </c>
      <c r="K45" s="52">
        <v>0</v>
      </c>
      <c r="L45" s="53">
        <f t="shared" si="0"/>
        <v>0</v>
      </c>
      <c r="M45" s="53">
        <f t="shared" si="1"/>
        <v>0</v>
      </c>
      <c r="N45" s="54">
        <f t="shared" si="2"/>
        <v>0</v>
      </c>
      <c r="O45" s="55">
        <f t="shared" si="3"/>
        <v>0</v>
      </c>
      <c r="P45" s="56"/>
      <c r="Q45" s="56"/>
      <c r="R45" s="56"/>
      <c r="S45" s="57">
        <f t="shared" si="4"/>
        <v>0</v>
      </c>
      <c r="T45" s="58" t="str">
        <f t="shared" si="5"/>
        <v>OK</v>
      </c>
      <c r="U45" s="59"/>
      <c r="V45" s="59"/>
      <c r="W45" s="59"/>
      <c r="X45" s="59"/>
      <c r="Y45" s="59"/>
      <c r="Z45" s="59"/>
      <c r="AA45" s="59"/>
      <c r="AB45" s="59"/>
      <c r="AC45" s="59"/>
      <c r="AD45" s="59"/>
      <c r="AE45" s="59"/>
      <c r="AF45" s="59"/>
      <c r="AG45" s="59"/>
      <c r="AH45" s="59"/>
      <c r="AI45" s="59"/>
      <c r="AJ45" s="59"/>
      <c r="AK45" s="59"/>
      <c r="AL45" s="59"/>
    </row>
    <row r="46" spans="1:38" ht="60.95" customHeight="1" x14ac:dyDescent="0.2">
      <c r="A46" s="254">
        <v>16</v>
      </c>
      <c r="B46" s="255" t="s">
        <v>213</v>
      </c>
      <c r="C46" s="45">
        <v>43</v>
      </c>
      <c r="D46" s="60" t="s">
        <v>175</v>
      </c>
      <c r="E46" s="47" t="s">
        <v>101</v>
      </c>
      <c r="F46" s="70" t="s">
        <v>27</v>
      </c>
      <c r="G46" s="76" t="s">
        <v>142</v>
      </c>
      <c r="H46" s="49" t="s">
        <v>8</v>
      </c>
      <c r="I46" s="49" t="s">
        <v>9</v>
      </c>
      <c r="J46" s="51">
        <v>121.83</v>
      </c>
      <c r="K46" s="52">
        <v>0</v>
      </c>
      <c r="L46" s="53">
        <f t="shared" si="0"/>
        <v>0</v>
      </c>
      <c r="M46" s="53">
        <f t="shared" si="1"/>
        <v>0</v>
      </c>
      <c r="N46" s="54">
        <f t="shared" si="2"/>
        <v>0</v>
      </c>
      <c r="O46" s="55">
        <f t="shared" si="3"/>
        <v>0</v>
      </c>
      <c r="P46" s="56"/>
      <c r="Q46" s="56"/>
      <c r="R46" s="56"/>
      <c r="S46" s="57">
        <f t="shared" si="4"/>
        <v>0</v>
      </c>
      <c r="T46" s="58" t="str">
        <f t="shared" si="5"/>
        <v>OK</v>
      </c>
      <c r="U46" s="59"/>
      <c r="V46" s="59"/>
      <c r="W46" s="59"/>
      <c r="X46" s="59"/>
      <c r="Y46" s="59"/>
      <c r="Z46" s="59"/>
      <c r="AA46" s="59"/>
      <c r="AB46" s="59"/>
      <c r="AC46" s="59"/>
      <c r="AD46" s="59"/>
      <c r="AE46" s="59"/>
      <c r="AF46" s="59"/>
      <c r="AG46" s="59"/>
      <c r="AH46" s="59"/>
      <c r="AI46" s="59"/>
      <c r="AJ46" s="59"/>
      <c r="AK46" s="59"/>
      <c r="AL46" s="59"/>
    </row>
    <row r="47" spans="1:38" ht="60.95" customHeight="1" x14ac:dyDescent="0.2">
      <c r="A47" s="254"/>
      <c r="B47" s="255"/>
      <c r="C47" s="45">
        <v>44</v>
      </c>
      <c r="D47" s="77" t="s">
        <v>93</v>
      </c>
      <c r="E47" s="47" t="s">
        <v>101</v>
      </c>
      <c r="F47" s="70" t="s">
        <v>29</v>
      </c>
      <c r="G47" s="76" t="s">
        <v>143</v>
      </c>
      <c r="H47" s="49" t="s">
        <v>111</v>
      </c>
      <c r="I47" s="49" t="s">
        <v>9</v>
      </c>
      <c r="J47" s="51">
        <v>590</v>
      </c>
      <c r="K47" s="52">
        <v>0</v>
      </c>
      <c r="L47" s="53">
        <f t="shared" si="0"/>
        <v>0</v>
      </c>
      <c r="M47" s="53">
        <f t="shared" si="1"/>
        <v>0</v>
      </c>
      <c r="N47" s="54">
        <f t="shared" si="2"/>
        <v>0</v>
      </c>
      <c r="O47" s="55">
        <f t="shared" si="3"/>
        <v>0</v>
      </c>
      <c r="P47" s="56"/>
      <c r="Q47" s="56"/>
      <c r="R47" s="56"/>
      <c r="S47" s="57">
        <f t="shared" si="4"/>
        <v>0</v>
      </c>
      <c r="T47" s="58" t="str">
        <f t="shared" si="5"/>
        <v>OK</v>
      </c>
      <c r="U47" s="59"/>
      <c r="V47" s="59"/>
      <c r="W47" s="59"/>
      <c r="X47" s="59"/>
      <c r="Y47" s="59"/>
      <c r="Z47" s="59"/>
      <c r="AA47" s="59"/>
      <c r="AB47" s="59"/>
      <c r="AC47" s="59"/>
      <c r="AD47" s="59"/>
      <c r="AE47" s="59"/>
      <c r="AF47" s="59"/>
      <c r="AG47" s="59"/>
      <c r="AH47" s="59"/>
      <c r="AI47" s="59"/>
      <c r="AJ47" s="59"/>
      <c r="AK47" s="59"/>
      <c r="AL47" s="59"/>
    </row>
    <row r="48" spans="1:38" ht="60.95" customHeight="1" x14ac:dyDescent="0.2">
      <c r="A48" s="68">
        <v>17</v>
      </c>
      <c r="B48" s="69" t="s">
        <v>221</v>
      </c>
      <c r="C48" s="45">
        <v>45</v>
      </c>
      <c r="D48" s="74" t="s">
        <v>94</v>
      </c>
      <c r="E48" s="47" t="s">
        <v>101</v>
      </c>
      <c r="F48" s="70" t="s">
        <v>144</v>
      </c>
      <c r="G48" s="76" t="s">
        <v>145</v>
      </c>
      <c r="H48" s="49" t="s">
        <v>8</v>
      </c>
      <c r="I48" s="78" t="s">
        <v>155</v>
      </c>
      <c r="J48" s="51">
        <v>321</v>
      </c>
      <c r="K48" s="52">
        <v>0</v>
      </c>
      <c r="L48" s="53">
        <f t="shared" si="0"/>
        <v>0</v>
      </c>
      <c r="M48" s="53">
        <f t="shared" si="1"/>
        <v>0</v>
      </c>
      <c r="N48" s="54">
        <f t="shared" si="2"/>
        <v>0</v>
      </c>
      <c r="O48" s="55">
        <f t="shared" si="3"/>
        <v>0</v>
      </c>
      <c r="P48" s="56"/>
      <c r="Q48" s="56"/>
      <c r="R48" s="56"/>
      <c r="S48" s="57">
        <f t="shared" si="4"/>
        <v>0</v>
      </c>
      <c r="T48" s="58" t="str">
        <f t="shared" si="5"/>
        <v>OK</v>
      </c>
      <c r="U48" s="59"/>
      <c r="V48" s="59"/>
      <c r="W48" s="59"/>
      <c r="X48" s="59"/>
      <c r="Y48" s="59"/>
      <c r="Z48" s="59"/>
      <c r="AA48" s="59"/>
      <c r="AB48" s="59"/>
      <c r="AC48" s="59"/>
      <c r="AD48" s="59"/>
      <c r="AE48" s="59"/>
      <c r="AF48" s="59"/>
      <c r="AG48" s="59"/>
      <c r="AH48" s="59"/>
      <c r="AI48" s="59"/>
      <c r="AJ48" s="59"/>
      <c r="AK48" s="59"/>
      <c r="AL48" s="59"/>
    </row>
    <row r="49" spans="1:38" ht="60.95" customHeight="1" x14ac:dyDescent="0.2">
      <c r="A49" s="68">
        <v>18</v>
      </c>
      <c r="B49" s="69" t="s">
        <v>211</v>
      </c>
      <c r="C49" s="45">
        <v>46</v>
      </c>
      <c r="D49" s="60" t="s">
        <v>95</v>
      </c>
      <c r="E49" s="47" t="s">
        <v>101</v>
      </c>
      <c r="F49" s="70" t="s">
        <v>136</v>
      </c>
      <c r="G49" s="61" t="s">
        <v>146</v>
      </c>
      <c r="H49" s="70" t="s">
        <v>147</v>
      </c>
      <c r="I49" s="49" t="s">
        <v>39</v>
      </c>
      <c r="J49" s="51">
        <v>52.5</v>
      </c>
      <c r="K49" s="52">
        <v>0</v>
      </c>
      <c r="L49" s="53">
        <f t="shared" si="0"/>
        <v>0</v>
      </c>
      <c r="M49" s="53">
        <f t="shared" si="1"/>
        <v>0</v>
      </c>
      <c r="N49" s="54">
        <f t="shared" si="2"/>
        <v>0</v>
      </c>
      <c r="O49" s="55">
        <f t="shared" si="3"/>
        <v>0</v>
      </c>
      <c r="P49" s="56"/>
      <c r="Q49" s="56"/>
      <c r="R49" s="56"/>
      <c r="S49" s="57">
        <f t="shared" si="4"/>
        <v>0</v>
      </c>
      <c r="T49" s="58" t="str">
        <f t="shared" si="5"/>
        <v>OK</v>
      </c>
      <c r="U49" s="59"/>
      <c r="V49" s="59"/>
      <c r="W49" s="59"/>
      <c r="X49" s="59"/>
      <c r="Y49" s="59"/>
      <c r="Z49" s="59"/>
      <c r="AA49" s="59"/>
      <c r="AB49" s="59"/>
      <c r="AC49" s="59"/>
      <c r="AD49" s="59"/>
      <c r="AE49" s="59"/>
      <c r="AF49" s="59"/>
      <c r="AG49" s="59"/>
      <c r="AH49" s="59"/>
      <c r="AI49" s="59"/>
      <c r="AJ49" s="59"/>
      <c r="AK49" s="59"/>
      <c r="AL49" s="59"/>
    </row>
    <row r="50" spans="1:38" ht="60.95" customHeight="1" x14ac:dyDescent="0.2">
      <c r="A50" s="68">
        <v>19</v>
      </c>
      <c r="B50" s="69" t="s">
        <v>213</v>
      </c>
      <c r="C50" s="45">
        <v>47</v>
      </c>
      <c r="D50" s="60" t="s">
        <v>96</v>
      </c>
      <c r="E50" s="47" t="s">
        <v>101</v>
      </c>
      <c r="F50" s="70" t="s">
        <v>148</v>
      </c>
      <c r="G50" s="49" t="s">
        <v>149</v>
      </c>
      <c r="H50" s="49" t="s">
        <v>8</v>
      </c>
      <c r="I50" s="49" t="s">
        <v>9</v>
      </c>
      <c r="J50" s="51">
        <v>153.33000000000001</v>
      </c>
      <c r="K50" s="52">
        <v>0</v>
      </c>
      <c r="L50" s="53">
        <f t="shared" si="0"/>
        <v>0</v>
      </c>
      <c r="M50" s="53">
        <f t="shared" si="1"/>
        <v>0</v>
      </c>
      <c r="N50" s="54">
        <f t="shared" si="2"/>
        <v>0</v>
      </c>
      <c r="O50" s="55">
        <f t="shared" si="3"/>
        <v>0</v>
      </c>
      <c r="P50" s="56"/>
      <c r="Q50" s="56"/>
      <c r="R50" s="56"/>
      <c r="S50" s="57">
        <f t="shared" si="4"/>
        <v>0</v>
      </c>
      <c r="T50" s="58" t="str">
        <f t="shared" si="5"/>
        <v>OK</v>
      </c>
      <c r="U50" s="59"/>
      <c r="V50" s="59"/>
      <c r="W50" s="59"/>
      <c r="X50" s="59"/>
      <c r="Y50" s="59"/>
      <c r="Z50" s="59"/>
      <c r="AA50" s="59"/>
      <c r="AB50" s="59"/>
      <c r="AC50" s="59"/>
      <c r="AD50" s="59"/>
      <c r="AE50" s="59"/>
      <c r="AF50" s="59"/>
      <c r="AG50" s="59"/>
      <c r="AH50" s="59"/>
      <c r="AI50" s="59"/>
      <c r="AJ50" s="59"/>
      <c r="AK50" s="59"/>
      <c r="AL50" s="59"/>
    </row>
    <row r="51" spans="1:38" ht="60.95" customHeight="1" x14ac:dyDescent="0.2">
      <c r="A51" s="254">
        <v>20</v>
      </c>
      <c r="B51" s="255" t="s">
        <v>217</v>
      </c>
      <c r="C51" s="45">
        <v>48</v>
      </c>
      <c r="D51" s="60" t="s">
        <v>97</v>
      </c>
      <c r="E51" s="47" t="s">
        <v>101</v>
      </c>
      <c r="F51" s="70" t="s">
        <v>27</v>
      </c>
      <c r="G51" s="76" t="s">
        <v>150</v>
      </c>
      <c r="H51" s="49" t="s">
        <v>8</v>
      </c>
      <c r="I51" s="79" t="s">
        <v>9</v>
      </c>
      <c r="J51" s="80">
        <v>953.86</v>
      </c>
      <c r="K51" s="52">
        <v>0</v>
      </c>
      <c r="L51" s="53">
        <f t="shared" si="0"/>
        <v>0</v>
      </c>
      <c r="M51" s="53">
        <f t="shared" si="1"/>
        <v>0</v>
      </c>
      <c r="N51" s="54">
        <f t="shared" si="2"/>
        <v>0</v>
      </c>
      <c r="O51" s="55">
        <f t="shared" si="3"/>
        <v>0</v>
      </c>
      <c r="P51" s="56"/>
      <c r="Q51" s="56"/>
      <c r="R51" s="56"/>
      <c r="S51" s="57">
        <f t="shared" si="4"/>
        <v>0</v>
      </c>
      <c r="T51" s="58" t="str">
        <f t="shared" si="5"/>
        <v>OK</v>
      </c>
      <c r="U51" s="59"/>
      <c r="V51" s="59"/>
      <c r="W51" s="59"/>
      <c r="X51" s="59"/>
      <c r="Y51" s="59"/>
      <c r="Z51" s="59"/>
      <c r="AA51" s="59"/>
      <c r="AB51" s="59"/>
      <c r="AC51" s="59"/>
      <c r="AD51" s="59"/>
      <c r="AE51" s="59"/>
      <c r="AF51" s="59"/>
      <c r="AG51" s="59"/>
      <c r="AH51" s="59"/>
      <c r="AI51" s="59"/>
      <c r="AJ51" s="59"/>
      <c r="AK51" s="59"/>
      <c r="AL51" s="59"/>
    </row>
    <row r="52" spans="1:38" ht="60.95" customHeight="1" x14ac:dyDescent="0.2">
      <c r="A52" s="254"/>
      <c r="B52" s="255"/>
      <c r="C52" s="47">
        <v>49</v>
      </c>
      <c r="D52" s="60" t="s">
        <v>98</v>
      </c>
      <c r="E52" s="47" t="s">
        <v>101</v>
      </c>
      <c r="F52" s="70" t="s">
        <v>27</v>
      </c>
      <c r="G52" s="76" t="s">
        <v>151</v>
      </c>
      <c r="H52" s="49" t="s">
        <v>8</v>
      </c>
      <c r="I52" s="79" t="s">
        <v>156</v>
      </c>
      <c r="J52" s="80">
        <v>1290.8399999999999</v>
      </c>
      <c r="K52" s="52">
        <v>0</v>
      </c>
      <c r="L52" s="53">
        <f t="shared" si="0"/>
        <v>0</v>
      </c>
      <c r="M52" s="53">
        <f t="shared" si="1"/>
        <v>0</v>
      </c>
      <c r="N52" s="54">
        <f t="shared" si="2"/>
        <v>0</v>
      </c>
      <c r="O52" s="55">
        <f t="shared" si="3"/>
        <v>0</v>
      </c>
      <c r="P52" s="56"/>
      <c r="Q52" s="56"/>
      <c r="R52" s="56"/>
      <c r="S52" s="57">
        <f t="shared" si="4"/>
        <v>0</v>
      </c>
      <c r="T52" s="58" t="str">
        <f t="shared" si="5"/>
        <v>OK</v>
      </c>
      <c r="U52" s="59"/>
      <c r="V52" s="59"/>
      <c r="W52" s="59"/>
      <c r="X52" s="59"/>
      <c r="Y52" s="59"/>
      <c r="Z52" s="59"/>
      <c r="AA52" s="59"/>
      <c r="AB52" s="59"/>
      <c r="AC52" s="59"/>
      <c r="AD52" s="59"/>
      <c r="AE52" s="59"/>
      <c r="AF52" s="59"/>
      <c r="AG52" s="59"/>
      <c r="AH52" s="59"/>
      <c r="AI52" s="59"/>
      <c r="AJ52" s="59"/>
      <c r="AK52" s="59"/>
      <c r="AL52" s="59"/>
    </row>
    <row r="53" spans="1:38" ht="30.6" customHeight="1" x14ac:dyDescent="0.2">
      <c r="A53" s="93"/>
      <c r="B53" s="93"/>
      <c r="C53" s="94"/>
      <c r="D53" s="95"/>
      <c r="E53" s="94"/>
      <c r="F53" s="96"/>
      <c r="G53" s="97"/>
      <c r="H53" s="98"/>
      <c r="I53" s="99"/>
      <c r="J53" s="100"/>
      <c r="K53" s="96">
        <f>SUM(K4:K52)</f>
        <v>132</v>
      </c>
      <c r="L53" s="96">
        <f t="shared" ref="L53:S53" si="6">SUM(L4:L52)</f>
        <v>70</v>
      </c>
      <c r="M53" s="96">
        <f t="shared" si="6"/>
        <v>70</v>
      </c>
      <c r="N53" s="96">
        <f t="shared" si="6"/>
        <v>50</v>
      </c>
      <c r="O53" s="96">
        <f t="shared" si="6"/>
        <v>32</v>
      </c>
      <c r="P53" s="96">
        <f t="shared" si="6"/>
        <v>0</v>
      </c>
      <c r="Q53" s="96">
        <f t="shared" si="6"/>
        <v>0</v>
      </c>
      <c r="R53" s="96">
        <f t="shared" si="6"/>
        <v>0</v>
      </c>
      <c r="S53" s="96">
        <f t="shared" si="6"/>
        <v>112</v>
      </c>
      <c r="T53" s="92"/>
      <c r="U53" s="335">
        <f>SUMPRODUCT($J$4:$J$52,U4:U52)</f>
        <v>518</v>
      </c>
      <c r="V53" s="335">
        <f t="shared" ref="V53:X53" si="7">SUMPRODUCT($J$4:$J$52,V4:V52)</f>
        <v>8333.5</v>
      </c>
      <c r="W53" s="335">
        <f t="shared" si="7"/>
        <v>0</v>
      </c>
      <c r="X53" s="335">
        <f t="shared" si="7"/>
        <v>0</v>
      </c>
      <c r="Y53" s="101">
        <f t="shared" ref="V53:AK53" si="8">SUMPRODUCT($J$4:$J$52,Y4:Y52)</f>
        <v>0</v>
      </c>
      <c r="Z53" s="101">
        <f t="shared" si="8"/>
        <v>0</v>
      </c>
      <c r="AA53" s="101">
        <f t="shared" si="8"/>
        <v>0</v>
      </c>
      <c r="AB53" s="101">
        <f t="shared" si="8"/>
        <v>0</v>
      </c>
      <c r="AC53" s="101">
        <f t="shared" si="8"/>
        <v>0</v>
      </c>
      <c r="AD53" s="101">
        <f t="shared" si="8"/>
        <v>0</v>
      </c>
      <c r="AE53" s="101">
        <f t="shared" si="8"/>
        <v>0</v>
      </c>
      <c r="AF53" s="101">
        <f t="shared" si="8"/>
        <v>0</v>
      </c>
      <c r="AG53" s="101">
        <f t="shared" si="8"/>
        <v>0</v>
      </c>
      <c r="AH53" s="101">
        <f t="shared" si="8"/>
        <v>0</v>
      </c>
      <c r="AI53" s="101">
        <f t="shared" si="8"/>
        <v>0</v>
      </c>
      <c r="AJ53" s="101">
        <f t="shared" si="8"/>
        <v>0</v>
      </c>
      <c r="AK53" s="101">
        <f t="shared" si="8"/>
        <v>0</v>
      </c>
      <c r="AL53" s="101">
        <f>SUMPRODUCT($J$4:$J$52,AL4:AL52)</f>
        <v>0</v>
      </c>
    </row>
    <row r="54" spans="1:38" ht="15.75" thickBot="1" x14ac:dyDescent="0.25">
      <c r="K54" s="84">
        <f t="shared" ref="K54:R54" si="9">SUMPRODUCT($J$4:$J$52,K4:K52)</f>
        <v>10280.9</v>
      </c>
      <c r="L54" s="84">
        <f t="shared" si="9"/>
        <v>8851.5</v>
      </c>
      <c r="M54" s="84">
        <f t="shared" si="9"/>
        <v>8851.5</v>
      </c>
      <c r="N54" s="84">
        <f t="shared" si="9"/>
        <v>8333.5</v>
      </c>
      <c r="O54" s="84">
        <f t="shared" si="9"/>
        <v>2498.84</v>
      </c>
      <c r="P54" s="84">
        <f t="shared" si="9"/>
        <v>0</v>
      </c>
      <c r="Q54" s="84">
        <f t="shared" si="9"/>
        <v>0</v>
      </c>
      <c r="R54" s="84">
        <f t="shared" si="9"/>
        <v>0</v>
      </c>
      <c r="U54" s="333"/>
      <c r="V54" s="103"/>
      <c r="W54" s="103"/>
      <c r="X54" s="103"/>
      <c r="Y54" s="103"/>
      <c r="Z54" s="103"/>
      <c r="AA54" s="103"/>
      <c r="AB54" s="103"/>
      <c r="AC54" s="103"/>
      <c r="AD54" s="103"/>
      <c r="AE54" s="103"/>
      <c r="AF54" s="103"/>
      <c r="AG54" s="103"/>
      <c r="AH54" s="103"/>
      <c r="AI54" s="103"/>
      <c r="AJ54" s="103"/>
      <c r="AK54" s="103"/>
      <c r="AL54" s="103"/>
    </row>
    <row r="55" spans="1:38" ht="15.75" x14ac:dyDescent="0.2">
      <c r="D55" s="87" t="s">
        <v>25</v>
      </c>
      <c r="S55" s="88"/>
    </row>
    <row r="56" spans="1:38" ht="15" x14ac:dyDescent="0.2">
      <c r="D56" s="89" t="s">
        <v>72</v>
      </c>
      <c r="L56" s="90"/>
      <c r="M56" s="90"/>
    </row>
    <row r="57" spans="1:38" ht="15.75" thickBot="1" x14ac:dyDescent="0.25">
      <c r="D57" s="91" t="s">
        <v>41</v>
      </c>
      <c r="L57" s="90"/>
      <c r="M57" s="90"/>
      <c r="U57" s="106"/>
    </row>
  </sheetData>
  <autoFilter ref="A3:AL57" xr:uid="{00000000-0001-0000-0000-000000000000}"/>
  <mergeCells count="31">
    <mergeCell ref="A41:A45"/>
    <mergeCell ref="B41:B45"/>
    <mergeCell ref="A46:A47"/>
    <mergeCell ref="B46:B47"/>
    <mergeCell ref="A51:A52"/>
    <mergeCell ref="B51:B52"/>
    <mergeCell ref="A32:A33"/>
    <mergeCell ref="B32:B33"/>
    <mergeCell ref="A35:A38"/>
    <mergeCell ref="B35:B38"/>
    <mergeCell ref="A39:A40"/>
    <mergeCell ref="B39:B40"/>
    <mergeCell ref="A22:A24"/>
    <mergeCell ref="B22:B24"/>
    <mergeCell ref="A26:A27"/>
    <mergeCell ref="B26:B27"/>
    <mergeCell ref="A29:A31"/>
    <mergeCell ref="B29:B31"/>
    <mergeCell ref="A9:A14"/>
    <mergeCell ref="B9:B14"/>
    <mergeCell ref="A16:A17"/>
    <mergeCell ref="B16:B17"/>
    <mergeCell ref="A18:A21"/>
    <mergeCell ref="B18:B21"/>
    <mergeCell ref="A4:A8"/>
    <mergeCell ref="B4:B8"/>
    <mergeCell ref="A1:C1"/>
    <mergeCell ref="D1:J1"/>
    <mergeCell ref="K1:T1"/>
    <mergeCell ref="A2:J2"/>
    <mergeCell ref="K2:T2"/>
  </mergeCells>
  <conditionalFormatting sqref="Y4:AL53">
    <cfRule type="cellIs" dxfId="20" priority="9" operator="greaterThan">
      <formula>0</formula>
    </cfRule>
    <cfRule type="cellIs" dxfId="19" priority="10" stopIfTrue="1" operator="greaterThan">
      <formula>0</formula>
    </cfRule>
    <cfRule type="cellIs" dxfId="18" priority="11" stopIfTrue="1" operator="greaterThan">
      <formula>0</formula>
    </cfRule>
    <cfRule type="cellIs" dxfId="17" priority="12" stopIfTrue="1" operator="greaterThan">
      <formula>0</formula>
    </cfRule>
  </conditionalFormatting>
  <conditionalFormatting sqref="U54 U4:X52">
    <cfRule type="cellIs" dxfId="7" priority="5" operator="greaterThan">
      <formula>0</formula>
    </cfRule>
    <cfRule type="cellIs" dxfId="6" priority="6" stopIfTrue="1" operator="greaterThan">
      <formula>0</formula>
    </cfRule>
    <cfRule type="cellIs" dxfId="5" priority="7" stopIfTrue="1" operator="greaterThan">
      <formula>0</formula>
    </cfRule>
    <cfRule type="cellIs" dxfId="4" priority="8" stopIfTrue="1" operator="greaterThan">
      <formula>0</formula>
    </cfRule>
  </conditionalFormatting>
  <pageMargins left="0.511811024" right="0.511811024" top="0.78740157499999996" bottom="0.78740157499999996" header="0.31496062000000002" footer="0.31496062000000002"/>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797D6-5856-4F92-B380-6571E9928B90}">
  <dimension ref="A1:AL57"/>
  <sheetViews>
    <sheetView topLeftCell="A43" zoomScale="60" zoomScaleNormal="60" workbookViewId="0">
      <selection activeCell="V5" sqref="V5"/>
    </sheetView>
  </sheetViews>
  <sheetFormatPr defaultColWidth="9.7109375" defaultRowHeight="60.95" customHeight="1" x14ac:dyDescent="0.2"/>
  <cols>
    <col min="1" max="1" width="7.140625" style="81" customWidth="1"/>
    <col min="2" max="2" width="19.42578125" style="81" customWidth="1"/>
    <col min="3" max="3" width="8.7109375" style="82" customWidth="1"/>
    <col min="4" max="4" width="35.140625" style="81" customWidth="1"/>
    <col min="5" max="5" width="19.140625" style="81" customWidth="1"/>
    <col min="6" max="6" width="14.140625" style="81" bestFit="1" customWidth="1"/>
    <col min="7" max="7" width="17.7109375" style="81" bestFit="1" customWidth="1"/>
    <col min="8" max="8" width="8.85546875" style="81" customWidth="1"/>
    <col min="9" max="9" width="13.140625" style="81" customWidth="1"/>
    <col min="10" max="10" width="13.7109375" style="83" customWidth="1"/>
    <col min="11" max="11" width="13.28515625" style="88" customWidth="1"/>
    <col min="12" max="12" width="14.140625" style="88" customWidth="1"/>
    <col min="13" max="13" width="14.42578125" style="88" customWidth="1"/>
    <col min="14" max="14" width="16.28515625" style="88" customWidth="1"/>
    <col min="15" max="15" width="15.7109375" style="88" customWidth="1"/>
    <col min="16" max="16" width="13.42578125" style="88" customWidth="1"/>
    <col min="17" max="17" width="12.85546875" style="88" customWidth="1"/>
    <col min="18" max="18" width="14.140625" style="88" customWidth="1"/>
    <col min="19" max="19" width="12.5703125" style="85" customWidth="1"/>
    <col min="20" max="20" width="12" style="86" customWidth="1"/>
    <col min="21" max="21" width="18.7109375" style="104" customWidth="1"/>
    <col min="22" max="22" width="18.85546875" style="104" customWidth="1"/>
    <col min="23" max="23" width="14.85546875" style="104" customWidth="1"/>
    <col min="24" max="24" width="14.140625" style="104" customWidth="1"/>
    <col min="25" max="25" width="15.28515625" style="104" customWidth="1"/>
    <col min="26" max="26" width="15.42578125" style="104" customWidth="1"/>
    <col min="27" max="27" width="17.85546875" style="104" customWidth="1"/>
    <col min="28" max="28" width="14" style="104" customWidth="1"/>
    <col min="29" max="29" width="16.5703125" style="104" customWidth="1"/>
    <col min="30" max="30" width="14.5703125" style="104" customWidth="1"/>
    <col min="31" max="31" width="14" style="104" customWidth="1"/>
    <col min="32" max="32" width="15.7109375" style="104" customWidth="1"/>
    <col min="33" max="33" width="14.7109375" style="105" customWidth="1"/>
    <col min="34" max="34" width="15.140625" style="105" customWidth="1"/>
    <col min="35" max="35" width="15.28515625" style="105" customWidth="1"/>
    <col min="36" max="36" width="15.85546875" style="105" customWidth="1"/>
    <col min="37" max="37" width="14.140625" style="105" customWidth="1"/>
    <col min="38" max="38" width="16.7109375" style="105" customWidth="1"/>
    <col min="39" max="16384" width="9.7109375" style="40"/>
  </cols>
  <sheetData>
    <row r="1" spans="1:38" ht="60.95" customHeight="1" x14ac:dyDescent="0.2">
      <c r="A1" s="247" t="s">
        <v>157</v>
      </c>
      <c r="B1" s="247"/>
      <c r="C1" s="247"/>
      <c r="D1" s="247" t="s">
        <v>158</v>
      </c>
      <c r="E1" s="247"/>
      <c r="F1" s="247"/>
      <c r="G1" s="247"/>
      <c r="H1" s="247"/>
      <c r="I1" s="247"/>
      <c r="J1" s="247"/>
      <c r="K1" s="247" t="s">
        <v>159</v>
      </c>
      <c r="L1" s="247"/>
      <c r="M1" s="247"/>
      <c r="N1" s="247"/>
      <c r="O1" s="247"/>
      <c r="P1" s="247"/>
      <c r="Q1" s="247"/>
      <c r="R1" s="247"/>
      <c r="S1" s="247"/>
      <c r="T1" s="247"/>
      <c r="U1" s="239" t="s">
        <v>318</v>
      </c>
      <c r="V1" s="239" t="s">
        <v>319</v>
      </c>
      <c r="W1" s="102" t="s">
        <v>71</v>
      </c>
      <c r="X1" s="102" t="s">
        <v>71</v>
      </c>
      <c r="Y1" s="102" t="s">
        <v>71</v>
      </c>
      <c r="Z1" s="102" t="s">
        <v>71</v>
      </c>
      <c r="AA1" s="102" t="s">
        <v>71</v>
      </c>
      <c r="AB1" s="102" t="s">
        <v>71</v>
      </c>
      <c r="AC1" s="102" t="s">
        <v>71</v>
      </c>
      <c r="AD1" s="102" t="s">
        <v>71</v>
      </c>
      <c r="AE1" s="102" t="s">
        <v>71</v>
      </c>
      <c r="AF1" s="102" t="s">
        <v>71</v>
      </c>
      <c r="AG1" s="102" t="s">
        <v>71</v>
      </c>
      <c r="AH1" s="102" t="s">
        <v>71</v>
      </c>
      <c r="AI1" s="102" t="s">
        <v>71</v>
      </c>
      <c r="AJ1" s="102" t="s">
        <v>71</v>
      </c>
      <c r="AK1" s="102" t="s">
        <v>71</v>
      </c>
      <c r="AL1" s="102" t="s">
        <v>71</v>
      </c>
    </row>
    <row r="2" spans="1:38" ht="29.45" customHeight="1" x14ac:dyDescent="0.2">
      <c r="A2" s="251" t="s">
        <v>207</v>
      </c>
      <c r="B2" s="252"/>
      <c r="C2" s="252"/>
      <c r="D2" s="252"/>
      <c r="E2" s="252"/>
      <c r="F2" s="252"/>
      <c r="G2" s="252"/>
      <c r="H2" s="252"/>
      <c r="I2" s="252"/>
      <c r="J2" s="253"/>
      <c r="K2" s="248"/>
      <c r="L2" s="249"/>
      <c r="M2" s="249"/>
      <c r="N2" s="249"/>
      <c r="O2" s="249"/>
      <c r="P2" s="249"/>
      <c r="Q2" s="249"/>
      <c r="R2" s="249"/>
      <c r="S2" s="249"/>
      <c r="T2" s="250"/>
      <c r="U2" s="239" t="s">
        <v>176</v>
      </c>
      <c r="V2" s="239" t="s">
        <v>176</v>
      </c>
      <c r="W2" s="102" t="s">
        <v>176</v>
      </c>
      <c r="X2" s="102" t="s">
        <v>176</v>
      </c>
      <c r="Y2" s="102" t="s">
        <v>176</v>
      </c>
      <c r="Z2" s="102" t="s">
        <v>176</v>
      </c>
      <c r="AA2" s="102" t="s">
        <v>176</v>
      </c>
      <c r="AB2" s="102" t="s">
        <v>176</v>
      </c>
      <c r="AC2" s="102" t="s">
        <v>176</v>
      </c>
      <c r="AD2" s="102" t="s">
        <v>176</v>
      </c>
      <c r="AE2" s="102" t="s">
        <v>176</v>
      </c>
      <c r="AF2" s="102" t="s">
        <v>176</v>
      </c>
      <c r="AG2" s="102" t="s">
        <v>176</v>
      </c>
      <c r="AH2" s="102" t="s">
        <v>176</v>
      </c>
      <c r="AI2" s="102" t="s">
        <v>176</v>
      </c>
      <c r="AJ2" s="102" t="s">
        <v>176</v>
      </c>
      <c r="AK2" s="102" t="s">
        <v>176</v>
      </c>
      <c r="AL2" s="102" t="s">
        <v>176</v>
      </c>
    </row>
    <row r="3" spans="1:38" s="44" customFormat="1" ht="72" customHeight="1" x14ac:dyDescent="0.2">
      <c r="A3" s="41" t="s">
        <v>22</v>
      </c>
      <c r="B3" s="41" t="s">
        <v>14</v>
      </c>
      <c r="C3" s="41" t="s">
        <v>2</v>
      </c>
      <c r="D3" s="41" t="s">
        <v>15</v>
      </c>
      <c r="E3" s="41" t="s">
        <v>16</v>
      </c>
      <c r="F3" s="41" t="s">
        <v>24</v>
      </c>
      <c r="G3" s="41" t="s">
        <v>17</v>
      </c>
      <c r="H3" s="41" t="s">
        <v>3</v>
      </c>
      <c r="I3" s="41" t="s">
        <v>18</v>
      </c>
      <c r="J3" s="41" t="s">
        <v>23</v>
      </c>
      <c r="K3" s="108" t="s">
        <v>5</v>
      </c>
      <c r="L3" s="42" t="s">
        <v>196</v>
      </c>
      <c r="M3" s="42" t="s">
        <v>197</v>
      </c>
      <c r="N3" s="107" t="s">
        <v>195</v>
      </c>
      <c r="O3" s="42" t="s">
        <v>46</v>
      </c>
      <c r="P3" s="42" t="s">
        <v>47</v>
      </c>
      <c r="Q3" s="42" t="s">
        <v>48</v>
      </c>
      <c r="R3" s="42" t="s">
        <v>49</v>
      </c>
      <c r="S3" s="109" t="s">
        <v>0</v>
      </c>
      <c r="T3" s="110" t="s">
        <v>1</v>
      </c>
      <c r="U3" s="246">
        <v>46239</v>
      </c>
      <c r="V3" s="246">
        <v>46245</v>
      </c>
      <c r="W3" s="43" t="s">
        <v>179</v>
      </c>
      <c r="X3" s="43" t="s">
        <v>180</v>
      </c>
      <c r="Y3" s="43" t="s">
        <v>181</v>
      </c>
      <c r="Z3" s="43" t="s">
        <v>182</v>
      </c>
      <c r="AA3" s="43" t="s">
        <v>183</v>
      </c>
      <c r="AB3" s="43" t="s">
        <v>184</v>
      </c>
      <c r="AC3" s="43" t="s">
        <v>185</v>
      </c>
      <c r="AD3" s="43" t="s">
        <v>186</v>
      </c>
      <c r="AE3" s="43" t="s">
        <v>187</v>
      </c>
      <c r="AF3" s="43" t="s">
        <v>188</v>
      </c>
      <c r="AG3" s="43" t="s">
        <v>189</v>
      </c>
      <c r="AH3" s="43" t="s">
        <v>190</v>
      </c>
      <c r="AI3" s="43" t="s">
        <v>191</v>
      </c>
      <c r="AJ3" s="43" t="s">
        <v>192</v>
      </c>
      <c r="AK3" s="43" t="s">
        <v>193</v>
      </c>
      <c r="AL3" s="43" t="s">
        <v>194</v>
      </c>
    </row>
    <row r="4" spans="1:38" ht="60.95" customHeight="1" x14ac:dyDescent="0.2">
      <c r="A4" s="254">
        <v>1</v>
      </c>
      <c r="B4" s="255" t="s">
        <v>211</v>
      </c>
      <c r="C4" s="45">
        <v>1</v>
      </c>
      <c r="D4" s="46" t="s">
        <v>161</v>
      </c>
      <c r="E4" s="47" t="s">
        <v>99</v>
      </c>
      <c r="F4" s="48" t="s">
        <v>26</v>
      </c>
      <c r="G4" s="49" t="s">
        <v>108</v>
      </c>
      <c r="H4" s="48" t="s">
        <v>8</v>
      </c>
      <c r="I4" s="50" t="s">
        <v>9</v>
      </c>
      <c r="J4" s="51">
        <v>150</v>
      </c>
      <c r="K4" s="52">
        <v>10</v>
      </c>
      <c r="L4" s="53">
        <f>IF(SUM(U4:AL4)&gt;K4+N4,K4+N4,SUM(U4:AL4))</f>
        <v>3.2</v>
      </c>
      <c r="M4" s="53">
        <f>SUM(U4:AL4)</f>
        <v>3.2</v>
      </c>
      <c r="N4" s="54">
        <f>0+0-0</f>
        <v>0</v>
      </c>
      <c r="O4" s="55">
        <f>ROUND(IF(K4*0.25-0.5&lt;0,0,K4*0.25-0.5),0)-P4-R4</f>
        <v>2</v>
      </c>
      <c r="P4" s="56"/>
      <c r="Q4" s="56"/>
      <c r="R4" s="56"/>
      <c r="S4" s="57">
        <f>K4-(SUM(U4:AL4))+N4</f>
        <v>6.8</v>
      </c>
      <c r="T4" s="58" t="str">
        <f>IF(S4&lt;0,"ATENÇÃO","OK")</f>
        <v>OK</v>
      </c>
      <c r="U4" s="241"/>
      <c r="V4" s="242">
        <v>3.2</v>
      </c>
      <c r="W4" s="59"/>
      <c r="X4" s="59"/>
      <c r="Y4" s="59"/>
      <c r="Z4" s="59"/>
      <c r="AA4" s="59"/>
      <c r="AB4" s="59"/>
      <c r="AC4" s="59"/>
      <c r="AD4" s="59"/>
      <c r="AE4" s="59"/>
      <c r="AF4" s="59"/>
      <c r="AG4" s="59"/>
      <c r="AH4" s="59"/>
      <c r="AI4" s="59"/>
      <c r="AJ4" s="59"/>
      <c r="AK4" s="59"/>
      <c r="AL4" s="59"/>
    </row>
    <row r="5" spans="1:38" ht="60.95" customHeight="1" x14ac:dyDescent="0.2">
      <c r="A5" s="254"/>
      <c r="B5" s="255"/>
      <c r="C5" s="45">
        <v>2</v>
      </c>
      <c r="D5" s="60" t="s">
        <v>162</v>
      </c>
      <c r="E5" s="47" t="s">
        <v>99</v>
      </c>
      <c r="F5" s="49" t="s">
        <v>26</v>
      </c>
      <c r="G5" s="61" t="s">
        <v>11</v>
      </c>
      <c r="H5" s="49" t="s">
        <v>8</v>
      </c>
      <c r="I5" s="50" t="s">
        <v>9</v>
      </c>
      <c r="J5" s="51">
        <v>70</v>
      </c>
      <c r="K5" s="52">
        <v>0</v>
      </c>
      <c r="L5" s="53">
        <f t="shared" ref="L5:L52" si="0">IF(SUM(U5:AL5)&gt;K5+N5,K5+N5,SUM(U5:AL5))</f>
        <v>0</v>
      </c>
      <c r="M5" s="53">
        <f t="shared" ref="M5:M52" si="1">SUM(U5:AL5)</f>
        <v>0</v>
      </c>
      <c r="N5" s="54">
        <f t="shared" ref="N5:N52" si="2">0+0-0</f>
        <v>0</v>
      </c>
      <c r="O5" s="55">
        <f t="shared" ref="O5:O52" si="3">ROUND(IF(K5*0.25-0.5&lt;0,0,K5*0.25-0.5),0)-P5-R5</f>
        <v>0</v>
      </c>
      <c r="P5" s="56"/>
      <c r="Q5" s="56"/>
      <c r="R5" s="56"/>
      <c r="S5" s="57">
        <f t="shared" ref="S5:S52" si="4">K5-(SUM(U5:AL5))+N5</f>
        <v>0</v>
      </c>
      <c r="T5" s="58" t="str">
        <f t="shared" ref="T5:T52" si="5">IF(S5&lt;0,"ATENÇÃO","OK")</f>
        <v>OK</v>
      </c>
      <c r="U5" s="241"/>
      <c r="V5" s="241"/>
      <c r="W5" s="59"/>
      <c r="X5" s="59"/>
      <c r="Y5" s="59"/>
      <c r="Z5" s="59"/>
      <c r="AA5" s="59"/>
      <c r="AB5" s="59"/>
      <c r="AC5" s="59"/>
      <c r="AD5" s="59"/>
      <c r="AE5" s="59"/>
      <c r="AF5" s="59"/>
      <c r="AG5" s="59"/>
      <c r="AH5" s="59"/>
      <c r="AI5" s="59"/>
      <c r="AJ5" s="59"/>
      <c r="AK5" s="59"/>
      <c r="AL5" s="59"/>
    </row>
    <row r="6" spans="1:38" ht="60.95" customHeight="1" x14ac:dyDescent="0.2">
      <c r="A6" s="254"/>
      <c r="B6" s="255"/>
      <c r="C6" s="45">
        <v>3</v>
      </c>
      <c r="D6" s="46" t="s">
        <v>163</v>
      </c>
      <c r="E6" s="47" t="s">
        <v>99</v>
      </c>
      <c r="F6" s="48" t="s">
        <v>26</v>
      </c>
      <c r="G6" s="49" t="s">
        <v>11</v>
      </c>
      <c r="H6" s="49" t="s">
        <v>8</v>
      </c>
      <c r="I6" s="50" t="s">
        <v>9</v>
      </c>
      <c r="J6" s="51">
        <v>90</v>
      </c>
      <c r="K6" s="52">
        <v>10</v>
      </c>
      <c r="L6" s="53">
        <f t="shared" si="0"/>
        <v>0</v>
      </c>
      <c r="M6" s="53">
        <f t="shared" si="1"/>
        <v>0</v>
      </c>
      <c r="N6" s="54">
        <f t="shared" si="2"/>
        <v>0</v>
      </c>
      <c r="O6" s="55">
        <f t="shared" si="3"/>
        <v>2</v>
      </c>
      <c r="P6" s="56"/>
      <c r="Q6" s="56"/>
      <c r="R6" s="56"/>
      <c r="S6" s="57">
        <f t="shared" si="4"/>
        <v>10</v>
      </c>
      <c r="T6" s="58" t="str">
        <f t="shared" si="5"/>
        <v>OK</v>
      </c>
      <c r="U6" s="241"/>
      <c r="V6" s="241"/>
      <c r="W6" s="59"/>
      <c r="X6" s="59"/>
      <c r="Y6" s="59"/>
      <c r="Z6" s="59"/>
      <c r="AA6" s="59"/>
      <c r="AB6" s="59"/>
      <c r="AC6" s="59"/>
      <c r="AD6" s="59"/>
      <c r="AE6" s="59"/>
      <c r="AF6" s="59"/>
      <c r="AG6" s="59"/>
      <c r="AH6" s="59"/>
      <c r="AI6" s="59"/>
      <c r="AJ6" s="59"/>
      <c r="AK6" s="59"/>
      <c r="AL6" s="59"/>
    </row>
    <row r="7" spans="1:38" ht="60.95" customHeight="1" x14ac:dyDescent="0.2">
      <c r="A7" s="254"/>
      <c r="B7" s="255"/>
      <c r="C7" s="45">
        <v>4</v>
      </c>
      <c r="D7" s="46" t="s">
        <v>164</v>
      </c>
      <c r="E7" s="47" t="s">
        <v>99</v>
      </c>
      <c r="F7" s="48" t="s">
        <v>26</v>
      </c>
      <c r="G7" s="49" t="s">
        <v>108</v>
      </c>
      <c r="H7" s="49" t="s">
        <v>8</v>
      </c>
      <c r="I7" s="50" t="s">
        <v>9</v>
      </c>
      <c r="J7" s="51">
        <v>125</v>
      </c>
      <c r="K7" s="52">
        <v>0</v>
      </c>
      <c r="L7" s="53">
        <f t="shared" si="0"/>
        <v>0</v>
      </c>
      <c r="M7" s="53">
        <f t="shared" si="1"/>
        <v>0</v>
      </c>
      <c r="N7" s="54">
        <f t="shared" si="2"/>
        <v>0</v>
      </c>
      <c r="O7" s="55">
        <f t="shared" si="3"/>
        <v>0</v>
      </c>
      <c r="P7" s="56"/>
      <c r="Q7" s="56"/>
      <c r="R7" s="56"/>
      <c r="S7" s="57">
        <f t="shared" si="4"/>
        <v>0</v>
      </c>
      <c r="T7" s="58" t="str">
        <f t="shared" si="5"/>
        <v>OK</v>
      </c>
      <c r="U7" s="241"/>
      <c r="V7" s="241"/>
      <c r="W7" s="59"/>
      <c r="X7" s="62"/>
      <c r="Y7" s="62"/>
      <c r="Z7" s="59"/>
      <c r="AA7" s="59"/>
      <c r="AB7" s="59"/>
      <c r="AC7" s="59"/>
      <c r="AD7" s="59"/>
      <c r="AE7" s="59"/>
      <c r="AF7" s="59"/>
      <c r="AG7" s="59"/>
      <c r="AH7" s="59"/>
      <c r="AI7" s="59"/>
      <c r="AJ7" s="59"/>
      <c r="AK7" s="59"/>
      <c r="AL7" s="59"/>
    </row>
    <row r="8" spans="1:38" ht="60.95" customHeight="1" x14ac:dyDescent="0.2">
      <c r="A8" s="254"/>
      <c r="B8" s="255"/>
      <c r="C8" s="45">
        <v>5</v>
      </c>
      <c r="D8" s="46" t="s">
        <v>165</v>
      </c>
      <c r="E8" s="47" t="s">
        <v>99</v>
      </c>
      <c r="F8" s="48" t="s">
        <v>26</v>
      </c>
      <c r="G8" s="49" t="s">
        <v>12</v>
      </c>
      <c r="H8" s="48" t="s">
        <v>8</v>
      </c>
      <c r="I8" s="50" t="s">
        <v>9</v>
      </c>
      <c r="J8" s="51">
        <v>100</v>
      </c>
      <c r="K8" s="52">
        <v>30</v>
      </c>
      <c r="L8" s="53">
        <f t="shared" si="0"/>
        <v>0</v>
      </c>
      <c r="M8" s="53">
        <f t="shared" si="1"/>
        <v>0</v>
      </c>
      <c r="N8" s="54">
        <f t="shared" si="2"/>
        <v>0</v>
      </c>
      <c r="O8" s="55">
        <f t="shared" si="3"/>
        <v>7</v>
      </c>
      <c r="P8" s="56"/>
      <c r="Q8" s="56"/>
      <c r="R8" s="56"/>
      <c r="S8" s="57">
        <f t="shared" si="4"/>
        <v>30</v>
      </c>
      <c r="T8" s="58" t="str">
        <f t="shared" si="5"/>
        <v>OK</v>
      </c>
      <c r="U8" s="241"/>
      <c r="V8" s="241"/>
      <c r="W8" s="59"/>
      <c r="X8" s="59"/>
      <c r="Y8" s="59"/>
      <c r="Z8" s="59"/>
      <c r="AA8" s="59"/>
      <c r="AB8" s="59"/>
      <c r="AC8" s="59"/>
      <c r="AD8" s="59"/>
      <c r="AE8" s="59"/>
      <c r="AF8" s="59"/>
      <c r="AG8" s="59"/>
      <c r="AH8" s="59"/>
      <c r="AI8" s="59"/>
      <c r="AJ8" s="59"/>
      <c r="AK8" s="59"/>
      <c r="AL8" s="59"/>
    </row>
    <row r="9" spans="1:38" ht="60.95" customHeight="1" x14ac:dyDescent="0.2">
      <c r="A9" s="254">
        <v>2</v>
      </c>
      <c r="B9" s="255" t="s">
        <v>212</v>
      </c>
      <c r="C9" s="63">
        <v>6</v>
      </c>
      <c r="D9" s="60" t="s">
        <v>166</v>
      </c>
      <c r="E9" s="47" t="s">
        <v>100</v>
      </c>
      <c r="F9" s="49" t="s">
        <v>27</v>
      </c>
      <c r="G9" s="49" t="s">
        <v>109</v>
      </c>
      <c r="H9" s="49" t="s">
        <v>8</v>
      </c>
      <c r="I9" s="64" t="s">
        <v>9</v>
      </c>
      <c r="J9" s="51">
        <v>93.99</v>
      </c>
      <c r="K9" s="52">
        <v>150</v>
      </c>
      <c r="L9" s="53">
        <f t="shared" si="0"/>
        <v>0</v>
      </c>
      <c r="M9" s="53">
        <f t="shared" si="1"/>
        <v>0</v>
      </c>
      <c r="N9" s="54">
        <f t="shared" si="2"/>
        <v>0</v>
      </c>
      <c r="O9" s="55">
        <f t="shared" si="3"/>
        <v>37</v>
      </c>
      <c r="P9" s="56"/>
      <c r="Q9" s="56"/>
      <c r="R9" s="56"/>
      <c r="S9" s="57">
        <f>K9-(SUM(U9:AL9))+N9</f>
        <v>150</v>
      </c>
      <c r="T9" s="58" t="str">
        <f t="shared" si="5"/>
        <v>OK</v>
      </c>
      <c r="U9" s="241"/>
      <c r="V9" s="241"/>
      <c r="W9" s="59"/>
      <c r="X9" s="59"/>
      <c r="Y9" s="59"/>
      <c r="Z9" s="59"/>
      <c r="AA9" s="59"/>
      <c r="AB9" s="59"/>
      <c r="AC9" s="59"/>
      <c r="AD9" s="65"/>
      <c r="AE9" s="59"/>
      <c r="AF9" s="59"/>
      <c r="AG9" s="59"/>
      <c r="AH9" s="59"/>
      <c r="AI9" s="59"/>
      <c r="AJ9" s="59"/>
      <c r="AK9" s="59"/>
      <c r="AL9" s="59"/>
    </row>
    <row r="10" spans="1:38" ht="60.95" customHeight="1" x14ac:dyDescent="0.2">
      <c r="A10" s="254"/>
      <c r="B10" s="255"/>
      <c r="C10" s="63">
        <v>7</v>
      </c>
      <c r="D10" s="60" t="s">
        <v>167</v>
      </c>
      <c r="E10" s="47" t="s">
        <v>100</v>
      </c>
      <c r="F10" s="49" t="s">
        <v>27</v>
      </c>
      <c r="G10" s="49" t="s">
        <v>109</v>
      </c>
      <c r="H10" s="48" t="s">
        <v>8</v>
      </c>
      <c r="I10" s="64" t="s">
        <v>9</v>
      </c>
      <c r="J10" s="51">
        <v>115</v>
      </c>
      <c r="K10" s="52">
        <v>40</v>
      </c>
      <c r="L10" s="53">
        <f t="shared" si="0"/>
        <v>0</v>
      </c>
      <c r="M10" s="53">
        <f t="shared" si="1"/>
        <v>0</v>
      </c>
      <c r="N10" s="54">
        <f t="shared" si="2"/>
        <v>0</v>
      </c>
      <c r="O10" s="55">
        <f t="shared" si="3"/>
        <v>10</v>
      </c>
      <c r="P10" s="56"/>
      <c r="Q10" s="56"/>
      <c r="R10" s="56"/>
      <c r="S10" s="57">
        <f t="shared" si="4"/>
        <v>40</v>
      </c>
      <c r="T10" s="58" t="str">
        <f t="shared" si="5"/>
        <v>OK</v>
      </c>
      <c r="U10" s="241"/>
      <c r="V10" s="241"/>
      <c r="W10" s="59"/>
      <c r="X10" s="59"/>
      <c r="Y10" s="59"/>
      <c r="Z10" s="59"/>
      <c r="AA10" s="59"/>
      <c r="AB10" s="59"/>
      <c r="AC10" s="59"/>
      <c r="AD10" s="59"/>
      <c r="AE10" s="59"/>
      <c r="AF10" s="59"/>
      <c r="AG10" s="59"/>
      <c r="AH10" s="59"/>
      <c r="AI10" s="59"/>
      <c r="AJ10" s="59"/>
      <c r="AK10" s="59"/>
      <c r="AL10" s="59"/>
    </row>
    <row r="11" spans="1:38" ht="60.95" customHeight="1" x14ac:dyDescent="0.2">
      <c r="A11" s="254"/>
      <c r="B11" s="255"/>
      <c r="C11" s="63">
        <v>8</v>
      </c>
      <c r="D11" s="66" t="s">
        <v>168</v>
      </c>
      <c r="E11" s="47" t="s">
        <v>100</v>
      </c>
      <c r="F11" s="49" t="s">
        <v>27</v>
      </c>
      <c r="G11" s="49" t="s">
        <v>110</v>
      </c>
      <c r="H11" s="48" t="s">
        <v>111</v>
      </c>
      <c r="I11" s="64" t="s">
        <v>9</v>
      </c>
      <c r="J11" s="51">
        <v>260</v>
      </c>
      <c r="K11" s="52">
        <v>10</v>
      </c>
      <c r="L11" s="53">
        <f t="shared" si="0"/>
        <v>0</v>
      </c>
      <c r="M11" s="53">
        <f t="shared" si="1"/>
        <v>0</v>
      </c>
      <c r="N11" s="54">
        <f t="shared" si="2"/>
        <v>0</v>
      </c>
      <c r="O11" s="55">
        <f t="shared" si="3"/>
        <v>2</v>
      </c>
      <c r="P11" s="56"/>
      <c r="Q11" s="56"/>
      <c r="R11" s="56"/>
      <c r="S11" s="57">
        <f t="shared" si="4"/>
        <v>10</v>
      </c>
      <c r="T11" s="58" t="str">
        <f t="shared" si="5"/>
        <v>OK</v>
      </c>
      <c r="U11" s="241"/>
      <c r="V11" s="241"/>
      <c r="W11" s="59"/>
      <c r="X11" s="59"/>
      <c r="Y11" s="59"/>
      <c r="Z11" s="59"/>
      <c r="AA11" s="59"/>
      <c r="AB11" s="59"/>
      <c r="AC11" s="59"/>
      <c r="AD11" s="59"/>
      <c r="AE11" s="59"/>
      <c r="AF11" s="59"/>
      <c r="AG11" s="59"/>
      <c r="AH11" s="59"/>
      <c r="AI11" s="59"/>
      <c r="AJ11" s="59"/>
      <c r="AK11" s="59"/>
      <c r="AL11" s="59"/>
    </row>
    <row r="12" spans="1:38" ht="60.95" customHeight="1" x14ac:dyDescent="0.2">
      <c r="A12" s="254"/>
      <c r="B12" s="255"/>
      <c r="C12" s="63">
        <v>9</v>
      </c>
      <c r="D12" s="66" t="s">
        <v>169</v>
      </c>
      <c r="E12" s="47" t="s">
        <v>100</v>
      </c>
      <c r="F12" s="49" t="s">
        <v>27</v>
      </c>
      <c r="G12" s="49" t="s">
        <v>110</v>
      </c>
      <c r="H12" s="48" t="s">
        <v>111</v>
      </c>
      <c r="I12" s="64" t="s">
        <v>9</v>
      </c>
      <c r="J12" s="51">
        <v>250</v>
      </c>
      <c r="K12" s="52">
        <v>2</v>
      </c>
      <c r="L12" s="53">
        <f t="shared" si="0"/>
        <v>0</v>
      </c>
      <c r="M12" s="53">
        <f t="shared" si="1"/>
        <v>0</v>
      </c>
      <c r="N12" s="54">
        <f t="shared" si="2"/>
        <v>0</v>
      </c>
      <c r="O12" s="55">
        <f t="shared" si="3"/>
        <v>0</v>
      </c>
      <c r="P12" s="56"/>
      <c r="Q12" s="56"/>
      <c r="R12" s="56"/>
      <c r="S12" s="57">
        <f t="shared" si="4"/>
        <v>2</v>
      </c>
      <c r="T12" s="58" t="str">
        <f t="shared" si="5"/>
        <v>OK</v>
      </c>
      <c r="U12" s="241"/>
      <c r="V12" s="241"/>
      <c r="W12" s="59"/>
      <c r="X12" s="59"/>
      <c r="Y12" s="59"/>
      <c r="Z12" s="59"/>
      <c r="AA12" s="59"/>
      <c r="AB12" s="59"/>
      <c r="AC12" s="59"/>
      <c r="AD12" s="59"/>
      <c r="AE12" s="59"/>
      <c r="AF12" s="59"/>
      <c r="AG12" s="59"/>
      <c r="AH12" s="59"/>
      <c r="AI12" s="59"/>
      <c r="AJ12" s="59"/>
      <c r="AK12" s="59"/>
      <c r="AL12" s="59"/>
    </row>
    <row r="13" spans="1:38" ht="60.95" customHeight="1" x14ac:dyDescent="0.2">
      <c r="A13" s="254"/>
      <c r="B13" s="255"/>
      <c r="C13" s="63">
        <v>10</v>
      </c>
      <c r="D13" s="60" t="s">
        <v>19</v>
      </c>
      <c r="E13" s="47" t="s">
        <v>101</v>
      </c>
      <c r="F13" s="67" t="s">
        <v>28</v>
      </c>
      <c r="G13" s="49" t="s">
        <v>112</v>
      </c>
      <c r="H13" s="49" t="s">
        <v>8</v>
      </c>
      <c r="I13" s="49" t="s">
        <v>10</v>
      </c>
      <c r="J13" s="51">
        <v>8</v>
      </c>
      <c r="K13" s="52">
        <v>0</v>
      </c>
      <c r="L13" s="53">
        <f t="shared" si="0"/>
        <v>0</v>
      </c>
      <c r="M13" s="53">
        <f t="shared" si="1"/>
        <v>0</v>
      </c>
      <c r="N13" s="54">
        <f t="shared" si="2"/>
        <v>0</v>
      </c>
      <c r="O13" s="55">
        <f t="shared" si="3"/>
        <v>0</v>
      </c>
      <c r="P13" s="56"/>
      <c r="Q13" s="56"/>
      <c r="R13" s="56"/>
      <c r="S13" s="57">
        <f t="shared" si="4"/>
        <v>0</v>
      </c>
      <c r="T13" s="58" t="str">
        <f t="shared" si="5"/>
        <v>OK</v>
      </c>
      <c r="U13" s="241"/>
      <c r="V13" s="241"/>
      <c r="W13" s="59"/>
      <c r="X13" s="59"/>
      <c r="Y13" s="59"/>
      <c r="Z13" s="59"/>
      <c r="AA13" s="59"/>
      <c r="AB13" s="59"/>
      <c r="AC13" s="59"/>
      <c r="AD13" s="59"/>
      <c r="AE13" s="59"/>
      <c r="AF13" s="59"/>
      <c r="AG13" s="59"/>
      <c r="AH13" s="59"/>
      <c r="AI13" s="59"/>
      <c r="AJ13" s="59"/>
      <c r="AK13" s="59"/>
      <c r="AL13" s="59"/>
    </row>
    <row r="14" spans="1:38" ht="60.95" customHeight="1" x14ac:dyDescent="0.2">
      <c r="A14" s="254"/>
      <c r="B14" s="255"/>
      <c r="C14" s="63">
        <v>11</v>
      </c>
      <c r="D14" s="60" t="s">
        <v>20</v>
      </c>
      <c r="E14" s="47" t="s">
        <v>101</v>
      </c>
      <c r="F14" s="67" t="s">
        <v>28</v>
      </c>
      <c r="G14" s="49" t="s">
        <v>113</v>
      </c>
      <c r="H14" s="49" t="s">
        <v>8</v>
      </c>
      <c r="I14" s="49" t="s">
        <v>10</v>
      </c>
      <c r="J14" s="51">
        <v>7</v>
      </c>
      <c r="K14" s="52">
        <v>0</v>
      </c>
      <c r="L14" s="53">
        <f t="shared" si="0"/>
        <v>0</v>
      </c>
      <c r="M14" s="53">
        <f t="shared" si="1"/>
        <v>0</v>
      </c>
      <c r="N14" s="54">
        <f t="shared" si="2"/>
        <v>0</v>
      </c>
      <c r="O14" s="55">
        <f t="shared" si="3"/>
        <v>0</v>
      </c>
      <c r="P14" s="56"/>
      <c r="Q14" s="56"/>
      <c r="R14" s="56"/>
      <c r="S14" s="57">
        <f t="shared" si="4"/>
        <v>0</v>
      </c>
      <c r="T14" s="58" t="str">
        <f t="shared" si="5"/>
        <v>OK</v>
      </c>
      <c r="U14" s="241"/>
      <c r="V14" s="241"/>
      <c r="W14" s="59"/>
      <c r="X14" s="59"/>
      <c r="Y14" s="59"/>
      <c r="Z14" s="59"/>
      <c r="AA14" s="59"/>
      <c r="AB14" s="59"/>
      <c r="AC14" s="59"/>
      <c r="AD14" s="59"/>
      <c r="AE14" s="59"/>
      <c r="AF14" s="59"/>
      <c r="AG14" s="59"/>
      <c r="AH14" s="59"/>
      <c r="AI14" s="59"/>
      <c r="AJ14" s="59"/>
      <c r="AK14" s="59"/>
      <c r="AL14" s="59"/>
    </row>
    <row r="15" spans="1:38" ht="60.95" customHeight="1" x14ac:dyDescent="0.2">
      <c r="A15" s="68">
        <v>3</v>
      </c>
      <c r="B15" s="69" t="s">
        <v>213</v>
      </c>
      <c r="C15" s="45">
        <v>12</v>
      </c>
      <c r="D15" s="60" t="s">
        <v>170</v>
      </c>
      <c r="E15" s="47" t="s">
        <v>101</v>
      </c>
      <c r="F15" s="67" t="s">
        <v>114</v>
      </c>
      <c r="G15" s="49" t="s">
        <v>115</v>
      </c>
      <c r="H15" s="49" t="s">
        <v>116</v>
      </c>
      <c r="I15" s="49" t="s">
        <v>152</v>
      </c>
      <c r="J15" s="51">
        <v>48.78</v>
      </c>
      <c r="K15" s="52">
        <v>300</v>
      </c>
      <c r="L15" s="53">
        <f t="shared" si="0"/>
        <v>0</v>
      </c>
      <c r="M15" s="53">
        <f t="shared" si="1"/>
        <v>0</v>
      </c>
      <c r="N15" s="54">
        <f t="shared" si="2"/>
        <v>0</v>
      </c>
      <c r="O15" s="55">
        <f t="shared" si="3"/>
        <v>75</v>
      </c>
      <c r="P15" s="56"/>
      <c r="Q15" s="56"/>
      <c r="R15" s="56"/>
      <c r="S15" s="57">
        <f t="shared" si="4"/>
        <v>300</v>
      </c>
      <c r="T15" s="58" t="str">
        <f t="shared" si="5"/>
        <v>OK</v>
      </c>
      <c r="U15" s="241"/>
      <c r="V15" s="241"/>
      <c r="W15" s="59"/>
      <c r="X15" s="59"/>
      <c r="Y15" s="59"/>
      <c r="Z15" s="59"/>
      <c r="AA15" s="59"/>
      <c r="AB15" s="59"/>
      <c r="AC15" s="59"/>
      <c r="AD15" s="59"/>
      <c r="AE15" s="59"/>
      <c r="AF15" s="59"/>
      <c r="AG15" s="59"/>
      <c r="AH15" s="59"/>
      <c r="AI15" s="59"/>
      <c r="AJ15" s="59"/>
      <c r="AK15" s="59"/>
      <c r="AL15" s="59"/>
    </row>
    <row r="16" spans="1:38" ht="60.95" customHeight="1" x14ac:dyDescent="0.2">
      <c r="A16" s="254">
        <v>4</v>
      </c>
      <c r="B16" s="255" t="s">
        <v>214</v>
      </c>
      <c r="C16" s="63">
        <v>13</v>
      </c>
      <c r="D16" s="60" t="s">
        <v>33</v>
      </c>
      <c r="E16" s="47" t="s">
        <v>101</v>
      </c>
      <c r="F16" s="67" t="s">
        <v>30</v>
      </c>
      <c r="G16" s="70" t="s">
        <v>34</v>
      </c>
      <c r="H16" s="49" t="s">
        <v>8</v>
      </c>
      <c r="I16" s="49" t="s">
        <v>9</v>
      </c>
      <c r="J16" s="51">
        <v>102.5</v>
      </c>
      <c r="K16" s="52">
        <v>100</v>
      </c>
      <c r="L16" s="53">
        <f t="shared" si="0"/>
        <v>12.1</v>
      </c>
      <c r="M16" s="53">
        <f t="shared" si="1"/>
        <v>12.1</v>
      </c>
      <c r="N16" s="54">
        <f t="shared" si="2"/>
        <v>0</v>
      </c>
      <c r="O16" s="55">
        <f t="shared" si="3"/>
        <v>25</v>
      </c>
      <c r="P16" s="56"/>
      <c r="Q16" s="56"/>
      <c r="R16" s="56"/>
      <c r="S16" s="57">
        <f t="shared" si="4"/>
        <v>87.9</v>
      </c>
      <c r="T16" s="58" t="str">
        <f t="shared" si="5"/>
        <v>OK</v>
      </c>
      <c r="U16" s="242">
        <v>12.1</v>
      </c>
      <c r="V16" s="241"/>
      <c r="W16" s="62"/>
      <c r="X16" s="59"/>
      <c r="Y16" s="59"/>
      <c r="Z16" s="62"/>
      <c r="AA16" s="62"/>
      <c r="AB16" s="59"/>
      <c r="AC16" s="59"/>
      <c r="AD16" s="59"/>
      <c r="AE16" s="59"/>
      <c r="AF16" s="59"/>
      <c r="AG16" s="59"/>
      <c r="AH16" s="59"/>
      <c r="AI16" s="59"/>
      <c r="AJ16" s="59"/>
      <c r="AK16" s="59"/>
      <c r="AL16" s="59"/>
    </row>
    <row r="17" spans="1:38" ht="60.95" customHeight="1" x14ac:dyDescent="0.2">
      <c r="A17" s="254"/>
      <c r="B17" s="255"/>
      <c r="C17" s="63">
        <v>14</v>
      </c>
      <c r="D17" s="60" t="s">
        <v>37</v>
      </c>
      <c r="E17" s="47" t="s">
        <v>101</v>
      </c>
      <c r="F17" s="67" t="s">
        <v>30</v>
      </c>
      <c r="G17" s="61" t="s">
        <v>38</v>
      </c>
      <c r="H17" s="49" t="s">
        <v>8</v>
      </c>
      <c r="I17" s="49" t="s">
        <v>9</v>
      </c>
      <c r="J17" s="51">
        <v>102.5</v>
      </c>
      <c r="K17" s="52">
        <v>0</v>
      </c>
      <c r="L17" s="53">
        <f t="shared" si="0"/>
        <v>0</v>
      </c>
      <c r="M17" s="53">
        <f t="shared" si="1"/>
        <v>0</v>
      </c>
      <c r="N17" s="54">
        <f t="shared" si="2"/>
        <v>0</v>
      </c>
      <c r="O17" s="55">
        <f t="shared" si="3"/>
        <v>0</v>
      </c>
      <c r="P17" s="56"/>
      <c r="Q17" s="56"/>
      <c r="R17" s="56"/>
      <c r="S17" s="57">
        <f t="shared" si="4"/>
        <v>0</v>
      </c>
      <c r="T17" s="58" t="str">
        <f t="shared" si="5"/>
        <v>OK</v>
      </c>
      <c r="U17" s="241"/>
      <c r="V17" s="241"/>
      <c r="W17" s="59"/>
      <c r="X17" s="59"/>
      <c r="Y17" s="59"/>
      <c r="Z17" s="59"/>
      <c r="AA17" s="59"/>
      <c r="AB17" s="59"/>
      <c r="AC17" s="59"/>
      <c r="AD17" s="59"/>
      <c r="AE17" s="59"/>
      <c r="AF17" s="59"/>
      <c r="AG17" s="59"/>
      <c r="AH17" s="59"/>
      <c r="AI17" s="59"/>
      <c r="AJ17" s="59"/>
      <c r="AK17" s="59"/>
      <c r="AL17" s="59"/>
    </row>
    <row r="18" spans="1:38" ht="60.95" customHeight="1" x14ac:dyDescent="0.2">
      <c r="A18" s="254">
        <v>5</v>
      </c>
      <c r="B18" s="255" t="s">
        <v>215</v>
      </c>
      <c r="C18" s="45">
        <v>15</v>
      </c>
      <c r="D18" s="60" t="s">
        <v>171</v>
      </c>
      <c r="E18" s="47" t="s">
        <v>102</v>
      </c>
      <c r="F18" s="67" t="s">
        <v>30</v>
      </c>
      <c r="G18" s="49" t="s">
        <v>117</v>
      </c>
      <c r="H18" s="49" t="s">
        <v>8</v>
      </c>
      <c r="I18" s="49" t="s">
        <v>9</v>
      </c>
      <c r="J18" s="51">
        <v>105</v>
      </c>
      <c r="K18" s="52">
        <v>0</v>
      </c>
      <c r="L18" s="53">
        <f t="shared" si="0"/>
        <v>0</v>
      </c>
      <c r="M18" s="53">
        <f t="shared" si="1"/>
        <v>0</v>
      </c>
      <c r="N18" s="54">
        <f t="shared" si="2"/>
        <v>0</v>
      </c>
      <c r="O18" s="55">
        <f t="shared" si="3"/>
        <v>0</v>
      </c>
      <c r="P18" s="56"/>
      <c r="Q18" s="56"/>
      <c r="R18" s="56"/>
      <c r="S18" s="57">
        <f t="shared" si="4"/>
        <v>0</v>
      </c>
      <c r="T18" s="58" t="str">
        <f t="shared" si="5"/>
        <v>OK</v>
      </c>
      <c r="U18" s="241"/>
      <c r="V18" s="241"/>
      <c r="W18" s="59"/>
      <c r="X18" s="59"/>
      <c r="Y18" s="59"/>
      <c r="Z18" s="59"/>
      <c r="AA18" s="59"/>
      <c r="AB18" s="59"/>
      <c r="AC18" s="59"/>
      <c r="AD18" s="59"/>
      <c r="AE18" s="59"/>
      <c r="AF18" s="59"/>
      <c r="AG18" s="59"/>
      <c r="AH18" s="59"/>
      <c r="AI18" s="59"/>
      <c r="AJ18" s="59"/>
      <c r="AK18" s="59"/>
      <c r="AL18" s="59"/>
    </row>
    <row r="19" spans="1:38" ht="60.95" customHeight="1" x14ac:dyDescent="0.2">
      <c r="A19" s="254"/>
      <c r="B19" s="255"/>
      <c r="C19" s="45">
        <v>16</v>
      </c>
      <c r="D19" s="60" t="s">
        <v>172</v>
      </c>
      <c r="E19" s="47" t="s">
        <v>102</v>
      </c>
      <c r="F19" s="67" t="s">
        <v>30</v>
      </c>
      <c r="G19" s="49" t="s">
        <v>118</v>
      </c>
      <c r="H19" s="49" t="s">
        <v>8</v>
      </c>
      <c r="I19" s="49" t="s">
        <v>9</v>
      </c>
      <c r="J19" s="51">
        <v>80</v>
      </c>
      <c r="K19" s="52">
        <v>0</v>
      </c>
      <c r="L19" s="53">
        <f t="shared" si="0"/>
        <v>0</v>
      </c>
      <c r="M19" s="53">
        <f t="shared" si="1"/>
        <v>0</v>
      </c>
      <c r="N19" s="54">
        <f t="shared" si="2"/>
        <v>0</v>
      </c>
      <c r="O19" s="55">
        <f t="shared" si="3"/>
        <v>0</v>
      </c>
      <c r="P19" s="56"/>
      <c r="Q19" s="56"/>
      <c r="R19" s="56"/>
      <c r="S19" s="57">
        <f t="shared" si="4"/>
        <v>0</v>
      </c>
      <c r="T19" s="58" t="str">
        <f t="shared" si="5"/>
        <v>OK</v>
      </c>
      <c r="U19" s="241"/>
      <c r="V19" s="241"/>
      <c r="W19" s="59"/>
      <c r="X19" s="59"/>
      <c r="Y19" s="59"/>
      <c r="Z19" s="59"/>
      <c r="AA19" s="59"/>
      <c r="AB19" s="59"/>
      <c r="AC19" s="59"/>
      <c r="AD19" s="59"/>
      <c r="AE19" s="59"/>
      <c r="AF19" s="59"/>
      <c r="AG19" s="59"/>
      <c r="AH19" s="59"/>
      <c r="AI19" s="59"/>
      <c r="AJ19" s="59"/>
      <c r="AK19" s="59"/>
      <c r="AL19" s="59"/>
    </row>
    <row r="20" spans="1:38" ht="60.95" customHeight="1" x14ac:dyDescent="0.2">
      <c r="A20" s="254"/>
      <c r="B20" s="255"/>
      <c r="C20" s="45">
        <v>17</v>
      </c>
      <c r="D20" s="60" t="s">
        <v>173</v>
      </c>
      <c r="E20" s="47" t="s">
        <v>102</v>
      </c>
      <c r="F20" s="67" t="s">
        <v>30</v>
      </c>
      <c r="G20" s="49" t="s">
        <v>118</v>
      </c>
      <c r="H20" s="49" t="s">
        <v>8</v>
      </c>
      <c r="I20" s="49" t="s">
        <v>9</v>
      </c>
      <c r="J20" s="51">
        <v>185</v>
      </c>
      <c r="K20" s="52">
        <v>0</v>
      </c>
      <c r="L20" s="53">
        <f t="shared" si="0"/>
        <v>0</v>
      </c>
      <c r="M20" s="53">
        <f t="shared" si="1"/>
        <v>0</v>
      </c>
      <c r="N20" s="54">
        <f t="shared" si="2"/>
        <v>0</v>
      </c>
      <c r="O20" s="55">
        <f t="shared" si="3"/>
        <v>0</v>
      </c>
      <c r="P20" s="56"/>
      <c r="Q20" s="56"/>
      <c r="R20" s="56"/>
      <c r="S20" s="57">
        <f t="shared" si="4"/>
        <v>0</v>
      </c>
      <c r="T20" s="58" t="str">
        <f t="shared" si="5"/>
        <v>OK</v>
      </c>
      <c r="U20" s="241"/>
      <c r="V20" s="241"/>
      <c r="W20" s="59"/>
      <c r="X20" s="59"/>
      <c r="Y20" s="59"/>
      <c r="Z20" s="59"/>
      <c r="AA20" s="59"/>
      <c r="AB20" s="59"/>
      <c r="AC20" s="59"/>
      <c r="AD20" s="59"/>
      <c r="AE20" s="59"/>
      <c r="AF20" s="59"/>
      <c r="AG20" s="59"/>
      <c r="AH20" s="59"/>
      <c r="AI20" s="59"/>
      <c r="AJ20" s="59"/>
      <c r="AK20" s="59"/>
      <c r="AL20" s="59"/>
    </row>
    <row r="21" spans="1:38" ht="60.95" customHeight="1" x14ac:dyDescent="0.2">
      <c r="A21" s="254"/>
      <c r="B21" s="255"/>
      <c r="C21" s="45">
        <v>18</v>
      </c>
      <c r="D21" s="60" t="s">
        <v>174</v>
      </c>
      <c r="E21" s="47" t="s">
        <v>102</v>
      </c>
      <c r="F21" s="67" t="s">
        <v>30</v>
      </c>
      <c r="G21" s="49" t="s">
        <v>118</v>
      </c>
      <c r="H21" s="49" t="s">
        <v>8</v>
      </c>
      <c r="I21" s="49" t="s">
        <v>9</v>
      </c>
      <c r="J21" s="51">
        <v>185</v>
      </c>
      <c r="K21" s="52">
        <v>0</v>
      </c>
      <c r="L21" s="53">
        <f t="shared" si="0"/>
        <v>0</v>
      </c>
      <c r="M21" s="53">
        <f t="shared" si="1"/>
        <v>0</v>
      </c>
      <c r="N21" s="54">
        <f t="shared" si="2"/>
        <v>0</v>
      </c>
      <c r="O21" s="55">
        <f t="shared" si="3"/>
        <v>0</v>
      </c>
      <c r="P21" s="56"/>
      <c r="Q21" s="56"/>
      <c r="R21" s="56"/>
      <c r="S21" s="57">
        <f t="shared" si="4"/>
        <v>0</v>
      </c>
      <c r="T21" s="58" t="str">
        <f t="shared" si="5"/>
        <v>OK</v>
      </c>
      <c r="U21" s="241"/>
      <c r="V21" s="241"/>
      <c r="W21" s="59"/>
      <c r="X21" s="59"/>
      <c r="Y21" s="59"/>
      <c r="Z21" s="59"/>
      <c r="AA21" s="59"/>
      <c r="AB21" s="59"/>
      <c r="AC21" s="59"/>
      <c r="AD21" s="59"/>
      <c r="AE21" s="59"/>
      <c r="AF21" s="59"/>
      <c r="AG21" s="59"/>
      <c r="AH21" s="59"/>
      <c r="AI21" s="59"/>
      <c r="AJ21" s="59"/>
      <c r="AK21" s="59"/>
      <c r="AL21" s="59"/>
    </row>
    <row r="22" spans="1:38" ht="60.95" customHeight="1" x14ac:dyDescent="0.2">
      <c r="A22" s="254">
        <v>6</v>
      </c>
      <c r="B22" s="255" t="s">
        <v>216</v>
      </c>
      <c r="C22" s="63">
        <v>19</v>
      </c>
      <c r="D22" s="60" t="s">
        <v>31</v>
      </c>
      <c r="E22" s="47" t="s">
        <v>101</v>
      </c>
      <c r="F22" s="67" t="s">
        <v>30</v>
      </c>
      <c r="G22" s="70" t="s">
        <v>36</v>
      </c>
      <c r="H22" s="49" t="s">
        <v>8</v>
      </c>
      <c r="I22" s="49" t="s">
        <v>9</v>
      </c>
      <c r="J22" s="51">
        <v>64.650000000000006</v>
      </c>
      <c r="K22" s="52">
        <v>0</v>
      </c>
      <c r="L22" s="53">
        <f t="shared" si="0"/>
        <v>0</v>
      </c>
      <c r="M22" s="53">
        <f t="shared" si="1"/>
        <v>0</v>
      </c>
      <c r="N22" s="54">
        <f t="shared" si="2"/>
        <v>0</v>
      </c>
      <c r="O22" s="55">
        <f t="shared" si="3"/>
        <v>0</v>
      </c>
      <c r="P22" s="56"/>
      <c r="Q22" s="56"/>
      <c r="R22" s="56"/>
      <c r="S22" s="57">
        <f t="shared" si="4"/>
        <v>0</v>
      </c>
      <c r="T22" s="58" t="str">
        <f t="shared" si="5"/>
        <v>OK</v>
      </c>
      <c r="U22" s="241"/>
      <c r="V22" s="241"/>
      <c r="W22" s="59"/>
      <c r="X22" s="59"/>
      <c r="Y22" s="59"/>
      <c r="Z22" s="59"/>
      <c r="AA22" s="59"/>
      <c r="AB22" s="59"/>
      <c r="AC22" s="59"/>
      <c r="AD22" s="59"/>
      <c r="AE22" s="59"/>
      <c r="AF22" s="59"/>
      <c r="AG22" s="59"/>
      <c r="AH22" s="59"/>
      <c r="AI22" s="59"/>
      <c r="AJ22" s="59"/>
      <c r="AK22" s="59"/>
      <c r="AL22" s="59"/>
    </row>
    <row r="23" spans="1:38" ht="60.95" customHeight="1" x14ac:dyDescent="0.2">
      <c r="A23" s="254"/>
      <c r="B23" s="255"/>
      <c r="C23" s="63">
        <v>20</v>
      </c>
      <c r="D23" s="60" t="s">
        <v>35</v>
      </c>
      <c r="E23" s="47" t="s">
        <v>101</v>
      </c>
      <c r="F23" s="67" t="s">
        <v>30</v>
      </c>
      <c r="G23" s="70" t="s">
        <v>32</v>
      </c>
      <c r="H23" s="49" t="s">
        <v>8</v>
      </c>
      <c r="I23" s="49" t="s">
        <v>9</v>
      </c>
      <c r="J23" s="51">
        <v>64.650000000000006</v>
      </c>
      <c r="K23" s="52">
        <v>0</v>
      </c>
      <c r="L23" s="53">
        <f t="shared" si="0"/>
        <v>0</v>
      </c>
      <c r="M23" s="53">
        <f t="shared" si="1"/>
        <v>0</v>
      </c>
      <c r="N23" s="54">
        <f t="shared" si="2"/>
        <v>0</v>
      </c>
      <c r="O23" s="55">
        <f t="shared" si="3"/>
        <v>0</v>
      </c>
      <c r="P23" s="56"/>
      <c r="Q23" s="56"/>
      <c r="R23" s="56"/>
      <c r="S23" s="57">
        <f t="shared" si="4"/>
        <v>0</v>
      </c>
      <c r="T23" s="58" t="str">
        <f t="shared" si="5"/>
        <v>OK</v>
      </c>
      <c r="U23" s="241"/>
      <c r="V23" s="241"/>
      <c r="W23" s="59"/>
      <c r="X23" s="59"/>
      <c r="Y23" s="59"/>
      <c r="Z23" s="59"/>
      <c r="AA23" s="59"/>
      <c r="AB23" s="59"/>
      <c r="AC23" s="59"/>
      <c r="AD23" s="59"/>
      <c r="AE23" s="59"/>
      <c r="AF23" s="59"/>
      <c r="AG23" s="59"/>
      <c r="AH23" s="59"/>
      <c r="AI23" s="59"/>
      <c r="AJ23" s="59"/>
      <c r="AK23" s="59"/>
      <c r="AL23" s="59"/>
    </row>
    <row r="24" spans="1:38" ht="60.95" customHeight="1" x14ac:dyDescent="0.2">
      <c r="A24" s="254"/>
      <c r="B24" s="255"/>
      <c r="C24" s="63">
        <v>21</v>
      </c>
      <c r="D24" s="60" t="s">
        <v>73</v>
      </c>
      <c r="E24" s="47" t="s">
        <v>101</v>
      </c>
      <c r="F24" s="67" t="s">
        <v>30</v>
      </c>
      <c r="G24" s="70" t="s">
        <v>32</v>
      </c>
      <c r="H24" s="49" t="s">
        <v>8</v>
      </c>
      <c r="I24" s="49" t="s">
        <v>9</v>
      </c>
      <c r="J24" s="51">
        <v>64.650000000000006</v>
      </c>
      <c r="K24" s="52">
        <v>0</v>
      </c>
      <c r="L24" s="53">
        <f t="shared" si="0"/>
        <v>0</v>
      </c>
      <c r="M24" s="53">
        <f t="shared" si="1"/>
        <v>0</v>
      </c>
      <c r="N24" s="54">
        <f t="shared" si="2"/>
        <v>0</v>
      </c>
      <c r="O24" s="55">
        <f t="shared" si="3"/>
        <v>0</v>
      </c>
      <c r="P24" s="56"/>
      <c r="Q24" s="56"/>
      <c r="R24" s="56"/>
      <c r="S24" s="57">
        <f t="shared" si="4"/>
        <v>0</v>
      </c>
      <c r="T24" s="58" t="str">
        <f t="shared" si="5"/>
        <v>OK</v>
      </c>
      <c r="U24" s="241"/>
      <c r="V24" s="241"/>
      <c r="W24" s="59"/>
      <c r="X24" s="59"/>
      <c r="Y24" s="59"/>
      <c r="Z24" s="59"/>
      <c r="AA24" s="59"/>
      <c r="AB24" s="59"/>
      <c r="AC24" s="59"/>
      <c r="AD24" s="59"/>
      <c r="AE24" s="59"/>
      <c r="AF24" s="59"/>
      <c r="AG24" s="59"/>
      <c r="AH24" s="59"/>
      <c r="AI24" s="59"/>
      <c r="AJ24" s="59"/>
      <c r="AK24" s="59"/>
      <c r="AL24" s="59"/>
    </row>
    <row r="25" spans="1:38" ht="60.95" customHeight="1" x14ac:dyDescent="0.2">
      <c r="A25" s="68">
        <v>7</v>
      </c>
      <c r="B25" s="69" t="s">
        <v>217</v>
      </c>
      <c r="C25" s="45">
        <v>22</v>
      </c>
      <c r="D25" s="60" t="s">
        <v>40</v>
      </c>
      <c r="E25" s="47" t="s">
        <v>101</v>
      </c>
      <c r="F25" s="70" t="s">
        <v>119</v>
      </c>
      <c r="G25" s="61" t="s">
        <v>120</v>
      </c>
      <c r="H25" s="49" t="s">
        <v>111</v>
      </c>
      <c r="I25" s="49" t="s">
        <v>153</v>
      </c>
      <c r="J25" s="51">
        <v>526.30999999999995</v>
      </c>
      <c r="K25" s="52">
        <v>0</v>
      </c>
      <c r="L25" s="53">
        <f t="shared" si="0"/>
        <v>0</v>
      </c>
      <c r="M25" s="53">
        <f t="shared" si="1"/>
        <v>0</v>
      </c>
      <c r="N25" s="54">
        <f t="shared" si="2"/>
        <v>0</v>
      </c>
      <c r="O25" s="55">
        <f t="shared" si="3"/>
        <v>0</v>
      </c>
      <c r="P25" s="56"/>
      <c r="Q25" s="56"/>
      <c r="R25" s="56"/>
      <c r="S25" s="57">
        <f t="shared" si="4"/>
        <v>0</v>
      </c>
      <c r="T25" s="58" t="str">
        <f t="shared" si="5"/>
        <v>OK</v>
      </c>
      <c r="U25" s="241"/>
      <c r="V25" s="241"/>
      <c r="W25" s="59"/>
      <c r="X25" s="59"/>
      <c r="Y25" s="59"/>
      <c r="Z25" s="59"/>
      <c r="AA25" s="59"/>
      <c r="AB25" s="59"/>
      <c r="AC25" s="59"/>
      <c r="AD25" s="59"/>
      <c r="AE25" s="59"/>
      <c r="AF25" s="59"/>
      <c r="AG25" s="59"/>
      <c r="AH25" s="59"/>
      <c r="AI25" s="59"/>
      <c r="AJ25" s="59"/>
      <c r="AK25" s="59"/>
      <c r="AL25" s="59"/>
    </row>
    <row r="26" spans="1:38" ht="60.95" customHeight="1" x14ac:dyDescent="0.2">
      <c r="A26" s="254">
        <v>8</v>
      </c>
      <c r="B26" s="255" t="s">
        <v>218</v>
      </c>
      <c r="C26" s="45">
        <v>23</v>
      </c>
      <c r="D26" s="60" t="s">
        <v>74</v>
      </c>
      <c r="E26" s="47" t="s">
        <v>103</v>
      </c>
      <c r="F26" s="70" t="s">
        <v>121</v>
      </c>
      <c r="G26" s="70">
        <v>33367002</v>
      </c>
      <c r="H26" s="49" t="s">
        <v>8</v>
      </c>
      <c r="I26" s="49">
        <v>3336733</v>
      </c>
      <c r="J26" s="51">
        <v>166.67</v>
      </c>
      <c r="K26" s="52">
        <v>0</v>
      </c>
      <c r="L26" s="53">
        <f t="shared" si="0"/>
        <v>0</v>
      </c>
      <c r="M26" s="53">
        <f t="shared" si="1"/>
        <v>0</v>
      </c>
      <c r="N26" s="54">
        <f t="shared" si="2"/>
        <v>0</v>
      </c>
      <c r="O26" s="55">
        <f t="shared" si="3"/>
        <v>0</v>
      </c>
      <c r="P26" s="56"/>
      <c r="Q26" s="56"/>
      <c r="R26" s="56"/>
      <c r="S26" s="57">
        <f t="shared" si="4"/>
        <v>0</v>
      </c>
      <c r="T26" s="58" t="str">
        <f t="shared" si="5"/>
        <v>OK</v>
      </c>
      <c r="U26" s="241"/>
      <c r="V26" s="241"/>
      <c r="W26" s="59"/>
      <c r="X26" s="59"/>
      <c r="Y26" s="59"/>
      <c r="Z26" s="59"/>
      <c r="AA26" s="59"/>
      <c r="AB26" s="59"/>
      <c r="AC26" s="59"/>
      <c r="AD26" s="59"/>
      <c r="AE26" s="59"/>
      <c r="AF26" s="59"/>
      <c r="AG26" s="59"/>
      <c r="AH26" s="59"/>
      <c r="AI26" s="59"/>
      <c r="AJ26" s="59"/>
      <c r="AK26" s="59"/>
      <c r="AL26" s="59"/>
    </row>
    <row r="27" spans="1:38" ht="60.95" customHeight="1" x14ac:dyDescent="0.2">
      <c r="A27" s="254"/>
      <c r="B27" s="255"/>
      <c r="C27" s="45">
        <v>24</v>
      </c>
      <c r="D27" s="60" t="s">
        <v>75</v>
      </c>
      <c r="E27" s="47" t="s">
        <v>103</v>
      </c>
      <c r="F27" s="70" t="s">
        <v>121</v>
      </c>
      <c r="G27" s="49" t="s">
        <v>122</v>
      </c>
      <c r="H27" s="49" t="s">
        <v>8</v>
      </c>
      <c r="I27" s="49" t="s">
        <v>9</v>
      </c>
      <c r="J27" s="51">
        <v>19.829999999999998</v>
      </c>
      <c r="K27" s="52">
        <v>0</v>
      </c>
      <c r="L27" s="53">
        <f t="shared" si="0"/>
        <v>0</v>
      </c>
      <c r="M27" s="53">
        <f t="shared" si="1"/>
        <v>0</v>
      </c>
      <c r="N27" s="54">
        <f t="shared" si="2"/>
        <v>0</v>
      </c>
      <c r="O27" s="55">
        <f t="shared" si="3"/>
        <v>0</v>
      </c>
      <c r="P27" s="56"/>
      <c r="Q27" s="56"/>
      <c r="R27" s="56"/>
      <c r="S27" s="57">
        <f t="shared" si="4"/>
        <v>0</v>
      </c>
      <c r="T27" s="58" t="str">
        <f t="shared" si="5"/>
        <v>OK</v>
      </c>
      <c r="U27" s="241"/>
      <c r="V27" s="241"/>
      <c r="W27" s="59"/>
      <c r="X27" s="59"/>
      <c r="Y27" s="59"/>
      <c r="Z27" s="59"/>
      <c r="AA27" s="59"/>
      <c r="AB27" s="59"/>
      <c r="AC27" s="59"/>
      <c r="AD27" s="59"/>
      <c r="AE27" s="59"/>
      <c r="AF27" s="59"/>
      <c r="AG27" s="59"/>
      <c r="AH27" s="59"/>
      <c r="AI27" s="59"/>
      <c r="AJ27" s="59"/>
      <c r="AK27" s="59"/>
      <c r="AL27" s="59"/>
    </row>
    <row r="28" spans="1:38" ht="60.95" customHeight="1" x14ac:dyDescent="0.2">
      <c r="A28" s="68">
        <v>9</v>
      </c>
      <c r="B28" s="69" t="s">
        <v>213</v>
      </c>
      <c r="C28" s="45">
        <v>25</v>
      </c>
      <c r="D28" s="60" t="s">
        <v>76</v>
      </c>
      <c r="E28" s="47" t="s">
        <v>101</v>
      </c>
      <c r="F28" s="71" t="s">
        <v>123</v>
      </c>
      <c r="G28" s="70" t="s">
        <v>124</v>
      </c>
      <c r="H28" s="49" t="s">
        <v>125</v>
      </c>
      <c r="I28" s="49" t="s">
        <v>154</v>
      </c>
      <c r="J28" s="51">
        <v>1150</v>
      </c>
      <c r="K28" s="52">
        <v>0</v>
      </c>
      <c r="L28" s="53">
        <f t="shared" si="0"/>
        <v>0</v>
      </c>
      <c r="M28" s="53">
        <f t="shared" si="1"/>
        <v>0</v>
      </c>
      <c r="N28" s="54">
        <f t="shared" si="2"/>
        <v>0</v>
      </c>
      <c r="O28" s="55">
        <f t="shared" si="3"/>
        <v>0</v>
      </c>
      <c r="P28" s="56"/>
      <c r="Q28" s="56"/>
      <c r="R28" s="56"/>
      <c r="S28" s="57">
        <f t="shared" si="4"/>
        <v>0</v>
      </c>
      <c r="T28" s="58" t="str">
        <f t="shared" si="5"/>
        <v>OK</v>
      </c>
      <c r="U28" s="241"/>
      <c r="V28" s="241"/>
      <c r="W28" s="59"/>
      <c r="X28" s="59"/>
      <c r="Y28" s="59"/>
      <c r="Z28" s="59"/>
      <c r="AA28" s="59"/>
      <c r="AB28" s="59"/>
      <c r="AC28" s="59"/>
      <c r="AD28" s="59"/>
      <c r="AE28" s="59"/>
      <c r="AF28" s="59"/>
      <c r="AG28" s="59"/>
      <c r="AH28" s="59"/>
      <c r="AI28" s="59"/>
      <c r="AJ28" s="59"/>
      <c r="AK28" s="59"/>
      <c r="AL28" s="59"/>
    </row>
    <row r="29" spans="1:38" ht="60.95" customHeight="1" x14ac:dyDescent="0.2">
      <c r="A29" s="254">
        <v>10</v>
      </c>
      <c r="B29" s="255" t="s">
        <v>217</v>
      </c>
      <c r="C29" s="45">
        <v>26</v>
      </c>
      <c r="D29" s="60" t="s">
        <v>77</v>
      </c>
      <c r="E29" s="47" t="s">
        <v>101</v>
      </c>
      <c r="F29" s="71" t="s">
        <v>123</v>
      </c>
      <c r="G29" s="72" t="s">
        <v>126</v>
      </c>
      <c r="H29" s="49" t="s">
        <v>8</v>
      </c>
      <c r="I29" s="49" t="s">
        <v>9</v>
      </c>
      <c r="J29" s="51">
        <v>550</v>
      </c>
      <c r="K29" s="52">
        <v>0</v>
      </c>
      <c r="L29" s="53">
        <f t="shared" si="0"/>
        <v>0</v>
      </c>
      <c r="M29" s="53">
        <f t="shared" si="1"/>
        <v>0</v>
      </c>
      <c r="N29" s="54">
        <f t="shared" si="2"/>
        <v>0</v>
      </c>
      <c r="O29" s="55">
        <f t="shared" si="3"/>
        <v>0</v>
      </c>
      <c r="P29" s="56"/>
      <c r="Q29" s="56"/>
      <c r="R29" s="56"/>
      <c r="S29" s="57">
        <f t="shared" si="4"/>
        <v>0</v>
      </c>
      <c r="T29" s="58" t="str">
        <f t="shared" si="5"/>
        <v>OK</v>
      </c>
      <c r="U29" s="241"/>
      <c r="V29" s="241"/>
      <c r="W29" s="59"/>
      <c r="X29" s="59"/>
      <c r="Y29" s="59"/>
      <c r="Z29" s="59"/>
      <c r="AA29" s="59"/>
      <c r="AB29" s="59"/>
      <c r="AC29" s="59"/>
      <c r="AD29" s="59"/>
      <c r="AE29" s="59"/>
      <c r="AF29" s="59"/>
      <c r="AG29" s="59"/>
      <c r="AH29" s="59"/>
      <c r="AI29" s="59"/>
      <c r="AJ29" s="59"/>
      <c r="AK29" s="59"/>
      <c r="AL29" s="59"/>
    </row>
    <row r="30" spans="1:38" ht="60.95" customHeight="1" x14ac:dyDescent="0.2">
      <c r="A30" s="254"/>
      <c r="B30" s="255"/>
      <c r="C30" s="45">
        <v>27</v>
      </c>
      <c r="D30" s="60" t="s">
        <v>78</v>
      </c>
      <c r="E30" s="47" t="s">
        <v>101</v>
      </c>
      <c r="F30" s="70" t="s">
        <v>29</v>
      </c>
      <c r="G30" s="70" t="s">
        <v>127</v>
      </c>
      <c r="H30" s="49" t="s">
        <v>8</v>
      </c>
      <c r="I30" s="49" t="s">
        <v>9</v>
      </c>
      <c r="J30" s="51">
        <v>376.66</v>
      </c>
      <c r="K30" s="52">
        <v>0</v>
      </c>
      <c r="L30" s="53">
        <f t="shared" si="0"/>
        <v>0</v>
      </c>
      <c r="M30" s="53">
        <f t="shared" si="1"/>
        <v>0</v>
      </c>
      <c r="N30" s="54">
        <f t="shared" si="2"/>
        <v>0</v>
      </c>
      <c r="O30" s="55">
        <f t="shared" si="3"/>
        <v>0</v>
      </c>
      <c r="P30" s="56"/>
      <c r="Q30" s="56"/>
      <c r="R30" s="56"/>
      <c r="S30" s="57">
        <f t="shared" si="4"/>
        <v>0</v>
      </c>
      <c r="T30" s="58" t="str">
        <f t="shared" si="5"/>
        <v>OK</v>
      </c>
      <c r="U30" s="241"/>
      <c r="V30" s="241"/>
      <c r="W30" s="59"/>
      <c r="X30" s="59"/>
      <c r="Y30" s="59"/>
      <c r="Z30" s="59"/>
      <c r="AA30" s="59"/>
      <c r="AB30" s="59"/>
      <c r="AC30" s="59"/>
      <c r="AD30" s="59"/>
      <c r="AE30" s="59"/>
      <c r="AF30" s="59"/>
      <c r="AG30" s="59"/>
      <c r="AH30" s="59"/>
      <c r="AI30" s="59"/>
      <c r="AJ30" s="59"/>
      <c r="AK30" s="59"/>
      <c r="AL30" s="59"/>
    </row>
    <row r="31" spans="1:38" ht="60.95" customHeight="1" x14ac:dyDescent="0.2">
      <c r="A31" s="254"/>
      <c r="B31" s="255"/>
      <c r="C31" s="45">
        <v>28</v>
      </c>
      <c r="D31" s="60" t="s">
        <v>79</v>
      </c>
      <c r="E31" s="47" t="s">
        <v>101</v>
      </c>
      <c r="F31" s="70" t="s">
        <v>29</v>
      </c>
      <c r="G31" s="70" t="s">
        <v>127</v>
      </c>
      <c r="H31" s="49" t="s">
        <v>8</v>
      </c>
      <c r="I31" s="49" t="s">
        <v>9</v>
      </c>
      <c r="J31" s="51">
        <v>320</v>
      </c>
      <c r="K31" s="52">
        <v>0</v>
      </c>
      <c r="L31" s="53">
        <f t="shared" si="0"/>
        <v>0</v>
      </c>
      <c r="M31" s="53">
        <f t="shared" si="1"/>
        <v>0</v>
      </c>
      <c r="N31" s="54">
        <f t="shared" si="2"/>
        <v>0</v>
      </c>
      <c r="O31" s="55">
        <f t="shared" si="3"/>
        <v>0</v>
      </c>
      <c r="P31" s="56"/>
      <c r="Q31" s="56"/>
      <c r="R31" s="56"/>
      <c r="S31" s="57">
        <f t="shared" si="4"/>
        <v>0</v>
      </c>
      <c r="T31" s="58" t="str">
        <f t="shared" si="5"/>
        <v>OK</v>
      </c>
      <c r="U31" s="241"/>
      <c r="V31" s="241"/>
      <c r="W31" s="59"/>
      <c r="X31" s="59"/>
      <c r="Y31" s="59"/>
      <c r="Z31" s="59"/>
      <c r="AA31" s="59"/>
      <c r="AB31" s="59"/>
      <c r="AC31" s="59"/>
      <c r="AD31" s="59"/>
      <c r="AE31" s="59"/>
      <c r="AF31" s="59"/>
      <c r="AG31" s="59"/>
      <c r="AH31" s="59"/>
      <c r="AI31" s="59"/>
      <c r="AJ31" s="59"/>
      <c r="AK31" s="59"/>
      <c r="AL31" s="59"/>
    </row>
    <row r="32" spans="1:38" ht="60.95" customHeight="1" x14ac:dyDescent="0.2">
      <c r="A32" s="254">
        <v>11</v>
      </c>
      <c r="B32" s="255" t="s">
        <v>219</v>
      </c>
      <c r="C32" s="45">
        <v>29</v>
      </c>
      <c r="D32" s="60" t="s">
        <v>80</v>
      </c>
      <c r="E32" s="47" t="s">
        <v>104</v>
      </c>
      <c r="F32" s="70" t="s">
        <v>121</v>
      </c>
      <c r="G32" s="70" t="s">
        <v>128</v>
      </c>
      <c r="H32" s="49" t="s">
        <v>129</v>
      </c>
      <c r="I32" s="49" t="s">
        <v>9</v>
      </c>
      <c r="J32" s="51">
        <v>37.51</v>
      </c>
      <c r="K32" s="52">
        <v>0</v>
      </c>
      <c r="L32" s="53">
        <f t="shared" si="0"/>
        <v>0</v>
      </c>
      <c r="M32" s="53">
        <f t="shared" si="1"/>
        <v>0</v>
      </c>
      <c r="N32" s="54">
        <f t="shared" si="2"/>
        <v>0</v>
      </c>
      <c r="O32" s="55">
        <f t="shared" si="3"/>
        <v>0</v>
      </c>
      <c r="P32" s="56"/>
      <c r="Q32" s="56"/>
      <c r="R32" s="56"/>
      <c r="S32" s="57">
        <f t="shared" si="4"/>
        <v>0</v>
      </c>
      <c r="T32" s="58" t="str">
        <f t="shared" si="5"/>
        <v>OK</v>
      </c>
      <c r="U32" s="241"/>
      <c r="V32" s="241"/>
      <c r="W32" s="59"/>
      <c r="X32" s="59"/>
      <c r="Y32" s="59"/>
      <c r="Z32" s="59"/>
      <c r="AA32" s="59"/>
      <c r="AB32" s="59"/>
      <c r="AC32" s="59"/>
      <c r="AD32" s="59"/>
      <c r="AE32" s="59"/>
      <c r="AF32" s="59"/>
      <c r="AG32" s="59"/>
      <c r="AH32" s="59"/>
      <c r="AI32" s="59"/>
      <c r="AJ32" s="59"/>
      <c r="AK32" s="59"/>
      <c r="AL32" s="59"/>
    </row>
    <row r="33" spans="1:38" ht="60.95" customHeight="1" x14ac:dyDescent="0.2">
      <c r="A33" s="254"/>
      <c r="B33" s="255"/>
      <c r="C33" s="45">
        <v>30</v>
      </c>
      <c r="D33" s="60" t="s">
        <v>81</v>
      </c>
      <c r="E33" s="47" t="s">
        <v>104</v>
      </c>
      <c r="F33" s="70" t="s">
        <v>121</v>
      </c>
      <c r="G33" s="70" t="s">
        <v>128</v>
      </c>
      <c r="H33" s="49" t="s">
        <v>111</v>
      </c>
      <c r="I33" s="49" t="s">
        <v>9</v>
      </c>
      <c r="J33" s="51">
        <v>17.670000000000002</v>
      </c>
      <c r="K33" s="52">
        <v>0</v>
      </c>
      <c r="L33" s="53">
        <f t="shared" si="0"/>
        <v>0</v>
      </c>
      <c r="M33" s="53">
        <f t="shared" si="1"/>
        <v>0</v>
      </c>
      <c r="N33" s="54">
        <f t="shared" si="2"/>
        <v>0</v>
      </c>
      <c r="O33" s="55">
        <f t="shared" si="3"/>
        <v>0</v>
      </c>
      <c r="P33" s="56"/>
      <c r="Q33" s="56"/>
      <c r="R33" s="56"/>
      <c r="S33" s="57">
        <f t="shared" si="4"/>
        <v>0</v>
      </c>
      <c r="T33" s="58" t="str">
        <f t="shared" si="5"/>
        <v>OK</v>
      </c>
      <c r="U33" s="241"/>
      <c r="V33" s="241"/>
      <c r="W33" s="59"/>
      <c r="X33" s="59"/>
      <c r="Y33" s="59"/>
      <c r="Z33" s="59"/>
      <c r="AA33" s="59"/>
      <c r="AB33" s="59"/>
      <c r="AC33" s="59"/>
      <c r="AD33" s="59"/>
      <c r="AE33" s="59"/>
      <c r="AF33" s="59"/>
      <c r="AG33" s="59"/>
      <c r="AH33" s="59"/>
      <c r="AI33" s="59"/>
      <c r="AJ33" s="59"/>
      <c r="AK33" s="59"/>
      <c r="AL33" s="59"/>
    </row>
    <row r="34" spans="1:38" ht="60.95" customHeight="1" x14ac:dyDescent="0.2">
      <c r="A34" s="68">
        <v>12</v>
      </c>
      <c r="B34" s="69" t="s">
        <v>220</v>
      </c>
      <c r="C34" s="45">
        <v>31</v>
      </c>
      <c r="D34" s="60" t="s">
        <v>21</v>
      </c>
      <c r="E34" s="47" t="s">
        <v>105</v>
      </c>
      <c r="F34" s="70" t="s">
        <v>130</v>
      </c>
      <c r="G34" s="70" t="s">
        <v>131</v>
      </c>
      <c r="H34" s="49" t="s">
        <v>111</v>
      </c>
      <c r="I34" s="49" t="s">
        <v>9</v>
      </c>
      <c r="J34" s="51">
        <v>25.9</v>
      </c>
      <c r="K34" s="52">
        <v>120</v>
      </c>
      <c r="L34" s="53">
        <f t="shared" si="0"/>
        <v>0</v>
      </c>
      <c r="M34" s="53">
        <f t="shared" si="1"/>
        <v>0</v>
      </c>
      <c r="N34" s="54">
        <f t="shared" si="2"/>
        <v>0</v>
      </c>
      <c r="O34" s="55">
        <f t="shared" si="3"/>
        <v>30</v>
      </c>
      <c r="P34" s="56"/>
      <c r="Q34" s="56"/>
      <c r="R34" s="56"/>
      <c r="S34" s="57">
        <f t="shared" si="4"/>
        <v>120</v>
      </c>
      <c r="T34" s="58" t="str">
        <f t="shared" si="5"/>
        <v>OK</v>
      </c>
      <c r="U34" s="241"/>
      <c r="V34" s="241"/>
      <c r="W34" s="59"/>
      <c r="X34" s="59"/>
      <c r="Y34" s="59"/>
      <c r="Z34" s="59"/>
      <c r="AA34" s="59"/>
      <c r="AB34" s="59"/>
      <c r="AC34" s="59"/>
      <c r="AD34" s="59"/>
      <c r="AE34" s="59"/>
      <c r="AF34" s="59"/>
      <c r="AG34" s="59"/>
      <c r="AH34" s="59"/>
      <c r="AI34" s="59"/>
      <c r="AJ34" s="59"/>
      <c r="AK34" s="59"/>
      <c r="AL34" s="59"/>
    </row>
    <row r="35" spans="1:38" ht="60.95" customHeight="1" x14ac:dyDescent="0.2">
      <c r="A35" s="254">
        <v>13</v>
      </c>
      <c r="B35" s="255" t="s">
        <v>212</v>
      </c>
      <c r="C35" s="45">
        <v>32</v>
      </c>
      <c r="D35" s="60" t="s">
        <v>82</v>
      </c>
      <c r="E35" s="47" t="s">
        <v>106</v>
      </c>
      <c r="F35" s="70" t="s">
        <v>27</v>
      </c>
      <c r="G35" s="70" t="s">
        <v>132</v>
      </c>
      <c r="H35" s="49" t="s">
        <v>8</v>
      </c>
      <c r="I35" s="49" t="s">
        <v>9</v>
      </c>
      <c r="J35" s="51">
        <v>127.5</v>
      </c>
      <c r="K35" s="52">
        <v>0</v>
      </c>
      <c r="L35" s="53">
        <f t="shared" si="0"/>
        <v>0</v>
      </c>
      <c r="M35" s="53">
        <f t="shared" si="1"/>
        <v>0</v>
      </c>
      <c r="N35" s="54">
        <f t="shared" si="2"/>
        <v>0</v>
      </c>
      <c r="O35" s="55">
        <f t="shared" si="3"/>
        <v>0</v>
      </c>
      <c r="P35" s="56"/>
      <c r="Q35" s="56"/>
      <c r="R35" s="56"/>
      <c r="S35" s="57">
        <f t="shared" si="4"/>
        <v>0</v>
      </c>
      <c r="T35" s="58" t="str">
        <f t="shared" si="5"/>
        <v>OK</v>
      </c>
      <c r="U35" s="241"/>
      <c r="V35" s="241"/>
      <c r="W35" s="59"/>
      <c r="X35" s="59"/>
      <c r="Y35" s="59"/>
      <c r="Z35" s="59"/>
      <c r="AA35" s="59"/>
      <c r="AB35" s="59"/>
      <c r="AC35" s="59"/>
      <c r="AD35" s="59"/>
      <c r="AE35" s="59"/>
      <c r="AF35" s="59"/>
      <c r="AG35" s="59"/>
      <c r="AH35" s="59"/>
      <c r="AI35" s="59"/>
      <c r="AJ35" s="59"/>
      <c r="AK35" s="59"/>
      <c r="AL35" s="59"/>
    </row>
    <row r="36" spans="1:38" ht="60.95" customHeight="1" x14ac:dyDescent="0.2">
      <c r="A36" s="254"/>
      <c r="B36" s="255"/>
      <c r="C36" s="45">
        <v>33</v>
      </c>
      <c r="D36" s="60" t="s">
        <v>83</v>
      </c>
      <c r="E36" s="47" t="s">
        <v>106</v>
      </c>
      <c r="F36" s="70" t="s">
        <v>27</v>
      </c>
      <c r="G36" s="73" t="s">
        <v>132</v>
      </c>
      <c r="H36" s="49" t="s">
        <v>8</v>
      </c>
      <c r="I36" s="49" t="s">
        <v>9</v>
      </c>
      <c r="J36" s="51">
        <v>131</v>
      </c>
      <c r="K36" s="52">
        <v>0</v>
      </c>
      <c r="L36" s="53">
        <f t="shared" si="0"/>
        <v>0</v>
      </c>
      <c r="M36" s="53">
        <f t="shared" si="1"/>
        <v>0</v>
      </c>
      <c r="N36" s="54">
        <f t="shared" si="2"/>
        <v>0</v>
      </c>
      <c r="O36" s="55">
        <f t="shared" si="3"/>
        <v>0</v>
      </c>
      <c r="P36" s="56"/>
      <c r="Q36" s="56"/>
      <c r="R36" s="56"/>
      <c r="S36" s="57">
        <f t="shared" si="4"/>
        <v>0</v>
      </c>
      <c r="T36" s="58" t="str">
        <f t="shared" si="5"/>
        <v>OK</v>
      </c>
      <c r="U36" s="241"/>
      <c r="V36" s="241"/>
      <c r="W36" s="59"/>
      <c r="X36" s="59"/>
      <c r="Y36" s="59"/>
      <c r="Z36" s="59"/>
      <c r="AA36" s="59"/>
      <c r="AB36" s="59"/>
      <c r="AC36" s="59"/>
      <c r="AD36" s="59"/>
      <c r="AE36" s="59"/>
      <c r="AF36" s="59"/>
      <c r="AG36" s="59"/>
      <c r="AH36" s="59"/>
      <c r="AI36" s="59"/>
      <c r="AJ36" s="59"/>
      <c r="AK36" s="59"/>
      <c r="AL36" s="59"/>
    </row>
    <row r="37" spans="1:38" ht="60.95" customHeight="1" x14ac:dyDescent="0.2">
      <c r="A37" s="254"/>
      <c r="B37" s="255"/>
      <c r="C37" s="45">
        <v>34</v>
      </c>
      <c r="D37" s="60" t="s">
        <v>84</v>
      </c>
      <c r="E37" s="47" t="s">
        <v>107</v>
      </c>
      <c r="F37" s="70" t="s">
        <v>27</v>
      </c>
      <c r="G37" s="70" t="s">
        <v>133</v>
      </c>
      <c r="H37" s="49" t="s">
        <v>13</v>
      </c>
      <c r="I37" s="49" t="s">
        <v>9</v>
      </c>
      <c r="J37" s="51">
        <v>3800</v>
      </c>
      <c r="K37" s="52">
        <v>0</v>
      </c>
      <c r="L37" s="53">
        <f t="shared" si="0"/>
        <v>0</v>
      </c>
      <c r="M37" s="53">
        <f t="shared" si="1"/>
        <v>0</v>
      </c>
      <c r="N37" s="54">
        <f t="shared" si="2"/>
        <v>0</v>
      </c>
      <c r="O37" s="55">
        <f t="shared" si="3"/>
        <v>0</v>
      </c>
      <c r="P37" s="56"/>
      <c r="Q37" s="56"/>
      <c r="R37" s="56"/>
      <c r="S37" s="57">
        <f t="shared" si="4"/>
        <v>0</v>
      </c>
      <c r="T37" s="58" t="str">
        <f t="shared" si="5"/>
        <v>OK</v>
      </c>
      <c r="U37" s="241"/>
      <c r="V37" s="241"/>
      <c r="W37" s="59"/>
      <c r="X37" s="59"/>
      <c r="Y37" s="59"/>
      <c r="Z37" s="59"/>
      <c r="AA37" s="59"/>
      <c r="AB37" s="59"/>
      <c r="AC37" s="59"/>
      <c r="AD37" s="59"/>
      <c r="AE37" s="59"/>
      <c r="AF37" s="59"/>
      <c r="AG37" s="59"/>
      <c r="AH37" s="59"/>
      <c r="AI37" s="59"/>
      <c r="AJ37" s="59"/>
      <c r="AK37" s="59"/>
      <c r="AL37" s="59"/>
    </row>
    <row r="38" spans="1:38" ht="60.95" customHeight="1" x14ac:dyDescent="0.2">
      <c r="A38" s="254"/>
      <c r="B38" s="255"/>
      <c r="C38" s="45">
        <v>35</v>
      </c>
      <c r="D38" s="74" t="s">
        <v>85</v>
      </c>
      <c r="E38" s="47" t="s">
        <v>107</v>
      </c>
      <c r="F38" s="70" t="s">
        <v>27</v>
      </c>
      <c r="G38" s="70" t="s">
        <v>133</v>
      </c>
      <c r="H38" s="49" t="s">
        <v>111</v>
      </c>
      <c r="I38" s="49" t="s">
        <v>9</v>
      </c>
      <c r="J38" s="51">
        <v>650</v>
      </c>
      <c r="K38" s="52">
        <v>0</v>
      </c>
      <c r="L38" s="53">
        <f t="shared" si="0"/>
        <v>0</v>
      </c>
      <c r="M38" s="53">
        <f t="shared" si="1"/>
        <v>0</v>
      </c>
      <c r="N38" s="54">
        <f t="shared" si="2"/>
        <v>0</v>
      </c>
      <c r="O38" s="55">
        <f t="shared" si="3"/>
        <v>0</v>
      </c>
      <c r="P38" s="56"/>
      <c r="Q38" s="56"/>
      <c r="R38" s="56"/>
      <c r="S38" s="57">
        <f t="shared" si="4"/>
        <v>0</v>
      </c>
      <c r="T38" s="58" t="str">
        <f t="shared" si="5"/>
        <v>OK</v>
      </c>
      <c r="U38" s="241"/>
      <c r="V38" s="241"/>
      <c r="W38" s="59"/>
      <c r="X38" s="59"/>
      <c r="Y38" s="59"/>
      <c r="Z38" s="59"/>
      <c r="AA38" s="59"/>
      <c r="AB38" s="59"/>
      <c r="AC38" s="59"/>
      <c r="AD38" s="59"/>
      <c r="AE38" s="59"/>
      <c r="AF38" s="59"/>
      <c r="AG38" s="59"/>
      <c r="AH38" s="59"/>
      <c r="AI38" s="59"/>
      <c r="AJ38" s="59"/>
      <c r="AK38" s="59"/>
      <c r="AL38" s="59"/>
    </row>
    <row r="39" spans="1:38" ht="60.95" customHeight="1" x14ac:dyDescent="0.2">
      <c r="A39" s="254">
        <v>14</v>
      </c>
      <c r="B39" s="255" t="s">
        <v>213</v>
      </c>
      <c r="C39" s="45">
        <v>36</v>
      </c>
      <c r="D39" s="60" t="s">
        <v>86</v>
      </c>
      <c r="E39" s="47" t="s">
        <v>101</v>
      </c>
      <c r="F39" s="70" t="s">
        <v>130</v>
      </c>
      <c r="G39" s="73" t="s">
        <v>134</v>
      </c>
      <c r="H39" s="49" t="s">
        <v>135</v>
      </c>
      <c r="I39" s="49" t="s">
        <v>9</v>
      </c>
      <c r="J39" s="51">
        <v>131.41999999999999</v>
      </c>
      <c r="K39" s="52">
        <v>0</v>
      </c>
      <c r="L39" s="53">
        <f t="shared" si="0"/>
        <v>0</v>
      </c>
      <c r="M39" s="53">
        <f t="shared" si="1"/>
        <v>0</v>
      </c>
      <c r="N39" s="54">
        <f t="shared" si="2"/>
        <v>0</v>
      </c>
      <c r="O39" s="55">
        <f t="shared" si="3"/>
        <v>0</v>
      </c>
      <c r="P39" s="56"/>
      <c r="Q39" s="56"/>
      <c r="R39" s="56"/>
      <c r="S39" s="57">
        <f t="shared" si="4"/>
        <v>0</v>
      </c>
      <c r="T39" s="58" t="str">
        <f t="shared" si="5"/>
        <v>OK</v>
      </c>
      <c r="U39" s="241"/>
      <c r="V39" s="241"/>
      <c r="W39" s="59"/>
      <c r="X39" s="59"/>
      <c r="Y39" s="59"/>
      <c r="Z39" s="59"/>
      <c r="AA39" s="59"/>
      <c r="AB39" s="59"/>
      <c r="AC39" s="59"/>
      <c r="AD39" s="59"/>
      <c r="AE39" s="59"/>
      <c r="AF39" s="59"/>
      <c r="AG39" s="59"/>
      <c r="AH39" s="59"/>
      <c r="AI39" s="59"/>
      <c r="AJ39" s="59"/>
      <c r="AK39" s="59"/>
      <c r="AL39" s="59"/>
    </row>
    <row r="40" spans="1:38" ht="60.95" customHeight="1" x14ac:dyDescent="0.2">
      <c r="A40" s="254"/>
      <c r="B40" s="255"/>
      <c r="C40" s="45">
        <v>37</v>
      </c>
      <c r="D40" s="60" t="s">
        <v>87</v>
      </c>
      <c r="E40" s="47" t="s">
        <v>101</v>
      </c>
      <c r="F40" s="70" t="s">
        <v>136</v>
      </c>
      <c r="G40" s="50" t="s">
        <v>137</v>
      </c>
      <c r="H40" s="49" t="s">
        <v>8</v>
      </c>
      <c r="I40" s="49" t="s">
        <v>39</v>
      </c>
      <c r="J40" s="51">
        <v>7.68</v>
      </c>
      <c r="K40" s="52">
        <v>0</v>
      </c>
      <c r="L40" s="53">
        <f t="shared" si="0"/>
        <v>0</v>
      </c>
      <c r="M40" s="53">
        <f t="shared" si="1"/>
        <v>0</v>
      </c>
      <c r="N40" s="54">
        <f t="shared" si="2"/>
        <v>0</v>
      </c>
      <c r="O40" s="55">
        <f t="shared" si="3"/>
        <v>0</v>
      </c>
      <c r="P40" s="56"/>
      <c r="Q40" s="56"/>
      <c r="R40" s="56"/>
      <c r="S40" s="57">
        <f t="shared" si="4"/>
        <v>0</v>
      </c>
      <c r="T40" s="58" t="str">
        <f t="shared" si="5"/>
        <v>OK</v>
      </c>
      <c r="U40" s="241"/>
      <c r="V40" s="241"/>
      <c r="W40" s="59"/>
      <c r="X40" s="59"/>
      <c r="Y40" s="59"/>
      <c r="Z40" s="59"/>
      <c r="AA40" s="59"/>
      <c r="AB40" s="59"/>
      <c r="AC40" s="59"/>
      <c r="AD40" s="59"/>
      <c r="AE40" s="59"/>
      <c r="AF40" s="59"/>
      <c r="AG40" s="59"/>
      <c r="AH40" s="59"/>
      <c r="AI40" s="59"/>
      <c r="AJ40" s="59"/>
      <c r="AK40" s="59"/>
      <c r="AL40" s="59"/>
    </row>
    <row r="41" spans="1:38" ht="60.95" customHeight="1" x14ac:dyDescent="0.2">
      <c r="A41" s="254">
        <v>15</v>
      </c>
      <c r="B41" s="255" t="s">
        <v>211</v>
      </c>
      <c r="C41" s="45">
        <v>38</v>
      </c>
      <c r="D41" s="60" t="s">
        <v>88</v>
      </c>
      <c r="E41" s="47" t="s">
        <v>99</v>
      </c>
      <c r="F41" s="70" t="s">
        <v>26</v>
      </c>
      <c r="G41" s="72" t="s">
        <v>138</v>
      </c>
      <c r="H41" s="49" t="s">
        <v>8</v>
      </c>
      <c r="I41" s="49" t="s">
        <v>9</v>
      </c>
      <c r="J41" s="51">
        <v>220</v>
      </c>
      <c r="K41" s="52">
        <v>0</v>
      </c>
      <c r="L41" s="53">
        <f t="shared" si="0"/>
        <v>0</v>
      </c>
      <c r="M41" s="53">
        <f t="shared" si="1"/>
        <v>0</v>
      </c>
      <c r="N41" s="54">
        <f t="shared" si="2"/>
        <v>0</v>
      </c>
      <c r="O41" s="55">
        <f t="shared" si="3"/>
        <v>0</v>
      </c>
      <c r="P41" s="56"/>
      <c r="Q41" s="56"/>
      <c r="R41" s="56"/>
      <c r="S41" s="57">
        <f t="shared" si="4"/>
        <v>0</v>
      </c>
      <c r="T41" s="58" t="str">
        <f t="shared" si="5"/>
        <v>OK</v>
      </c>
      <c r="U41" s="241"/>
      <c r="V41" s="241"/>
      <c r="W41" s="59"/>
      <c r="X41" s="59"/>
      <c r="Y41" s="59"/>
      <c r="Z41" s="59"/>
      <c r="AA41" s="59"/>
      <c r="AB41" s="59"/>
      <c r="AC41" s="59"/>
      <c r="AD41" s="59"/>
      <c r="AE41" s="59"/>
      <c r="AF41" s="59"/>
      <c r="AG41" s="59"/>
      <c r="AH41" s="59"/>
      <c r="AI41" s="59"/>
      <c r="AJ41" s="59"/>
      <c r="AK41" s="59"/>
      <c r="AL41" s="59"/>
    </row>
    <row r="42" spans="1:38" ht="60.95" customHeight="1" x14ac:dyDescent="0.2">
      <c r="A42" s="254"/>
      <c r="B42" s="255"/>
      <c r="C42" s="45">
        <v>39</v>
      </c>
      <c r="D42" s="60" t="s">
        <v>89</v>
      </c>
      <c r="E42" s="47" t="s">
        <v>99</v>
      </c>
      <c r="F42" s="70" t="s">
        <v>130</v>
      </c>
      <c r="G42" s="61" t="s">
        <v>139</v>
      </c>
      <c r="H42" s="49" t="s">
        <v>8</v>
      </c>
      <c r="I42" s="49" t="s">
        <v>9</v>
      </c>
      <c r="J42" s="51">
        <v>530</v>
      </c>
      <c r="K42" s="52">
        <v>0</v>
      </c>
      <c r="L42" s="53">
        <f t="shared" si="0"/>
        <v>0</v>
      </c>
      <c r="M42" s="53">
        <f t="shared" si="1"/>
        <v>0</v>
      </c>
      <c r="N42" s="54">
        <f t="shared" si="2"/>
        <v>0</v>
      </c>
      <c r="O42" s="55">
        <f t="shared" si="3"/>
        <v>0</v>
      </c>
      <c r="P42" s="56"/>
      <c r="Q42" s="56"/>
      <c r="R42" s="56"/>
      <c r="S42" s="57">
        <f t="shared" si="4"/>
        <v>0</v>
      </c>
      <c r="T42" s="58" t="str">
        <f t="shared" si="5"/>
        <v>OK</v>
      </c>
      <c r="U42" s="241"/>
      <c r="V42" s="241"/>
      <c r="W42" s="59"/>
      <c r="X42" s="59"/>
      <c r="Y42" s="59"/>
      <c r="Z42" s="59"/>
      <c r="AA42" s="59"/>
      <c r="AB42" s="59"/>
      <c r="AC42" s="59"/>
      <c r="AD42" s="59"/>
      <c r="AE42" s="59"/>
      <c r="AF42" s="59"/>
      <c r="AG42" s="59"/>
      <c r="AH42" s="59"/>
      <c r="AI42" s="59"/>
      <c r="AJ42" s="59"/>
      <c r="AK42" s="59"/>
      <c r="AL42" s="59"/>
    </row>
    <row r="43" spans="1:38" ht="60.95" customHeight="1" x14ac:dyDescent="0.2">
      <c r="A43" s="254"/>
      <c r="B43" s="255"/>
      <c r="C43" s="45">
        <v>40</v>
      </c>
      <c r="D43" s="60" t="s">
        <v>90</v>
      </c>
      <c r="E43" s="47" t="s">
        <v>99</v>
      </c>
      <c r="F43" s="70" t="s">
        <v>130</v>
      </c>
      <c r="G43" s="50" t="s">
        <v>140</v>
      </c>
      <c r="H43" s="49" t="s">
        <v>111</v>
      </c>
      <c r="I43" s="49" t="s">
        <v>9</v>
      </c>
      <c r="J43" s="51">
        <v>530</v>
      </c>
      <c r="K43" s="52">
        <v>0</v>
      </c>
      <c r="L43" s="53">
        <f t="shared" si="0"/>
        <v>0</v>
      </c>
      <c r="M43" s="53">
        <f t="shared" si="1"/>
        <v>0</v>
      </c>
      <c r="N43" s="54">
        <f t="shared" si="2"/>
        <v>0</v>
      </c>
      <c r="O43" s="55">
        <f t="shared" si="3"/>
        <v>0</v>
      </c>
      <c r="P43" s="56"/>
      <c r="Q43" s="56"/>
      <c r="R43" s="56"/>
      <c r="S43" s="57">
        <f t="shared" si="4"/>
        <v>0</v>
      </c>
      <c r="T43" s="58" t="str">
        <f t="shared" si="5"/>
        <v>OK</v>
      </c>
      <c r="U43" s="241"/>
      <c r="V43" s="241"/>
      <c r="W43" s="59"/>
      <c r="X43" s="59"/>
      <c r="Y43" s="59"/>
      <c r="Z43" s="59"/>
      <c r="AA43" s="59"/>
      <c r="AB43" s="59"/>
      <c r="AC43" s="59"/>
      <c r="AD43" s="59"/>
      <c r="AE43" s="59"/>
      <c r="AF43" s="59"/>
      <c r="AG43" s="59"/>
      <c r="AH43" s="59"/>
      <c r="AI43" s="59"/>
      <c r="AJ43" s="59"/>
      <c r="AK43" s="59"/>
      <c r="AL43" s="59"/>
    </row>
    <row r="44" spans="1:38" ht="60.95" customHeight="1" x14ac:dyDescent="0.2">
      <c r="A44" s="254"/>
      <c r="B44" s="255"/>
      <c r="C44" s="45">
        <v>41</v>
      </c>
      <c r="D44" s="75" t="s">
        <v>91</v>
      </c>
      <c r="E44" s="47" t="s">
        <v>99</v>
      </c>
      <c r="F44" s="70" t="s">
        <v>29</v>
      </c>
      <c r="G44" s="61" t="s">
        <v>141</v>
      </c>
      <c r="H44" s="49" t="s">
        <v>111</v>
      </c>
      <c r="I44" s="49" t="s">
        <v>9</v>
      </c>
      <c r="J44" s="51">
        <v>700</v>
      </c>
      <c r="K44" s="52">
        <v>0</v>
      </c>
      <c r="L44" s="53">
        <f t="shared" si="0"/>
        <v>0</v>
      </c>
      <c r="M44" s="53">
        <f t="shared" si="1"/>
        <v>0</v>
      </c>
      <c r="N44" s="54">
        <f t="shared" si="2"/>
        <v>0</v>
      </c>
      <c r="O44" s="55">
        <f t="shared" si="3"/>
        <v>0</v>
      </c>
      <c r="P44" s="56"/>
      <c r="Q44" s="56"/>
      <c r="R44" s="56"/>
      <c r="S44" s="57">
        <f t="shared" si="4"/>
        <v>0</v>
      </c>
      <c r="T44" s="58" t="str">
        <f t="shared" si="5"/>
        <v>OK</v>
      </c>
      <c r="U44" s="241"/>
      <c r="V44" s="241"/>
      <c r="W44" s="59"/>
      <c r="X44" s="59"/>
      <c r="Y44" s="59"/>
      <c r="Z44" s="59"/>
      <c r="AA44" s="59"/>
      <c r="AB44" s="59"/>
      <c r="AC44" s="59"/>
      <c r="AD44" s="59"/>
      <c r="AE44" s="59"/>
      <c r="AF44" s="59"/>
      <c r="AG44" s="59"/>
      <c r="AH44" s="59"/>
      <c r="AI44" s="59"/>
      <c r="AJ44" s="59"/>
      <c r="AK44" s="59"/>
      <c r="AL44" s="59"/>
    </row>
    <row r="45" spans="1:38" ht="60.95" customHeight="1" x14ac:dyDescent="0.2">
      <c r="A45" s="254"/>
      <c r="B45" s="255"/>
      <c r="C45" s="45">
        <v>42</v>
      </c>
      <c r="D45" s="60" t="s">
        <v>92</v>
      </c>
      <c r="E45" s="47" t="s">
        <v>99</v>
      </c>
      <c r="F45" s="70" t="s">
        <v>29</v>
      </c>
      <c r="G45" s="61" t="s">
        <v>141</v>
      </c>
      <c r="H45" s="49" t="s">
        <v>111</v>
      </c>
      <c r="I45" s="49" t="s">
        <v>9</v>
      </c>
      <c r="J45" s="51">
        <v>200</v>
      </c>
      <c r="K45" s="52">
        <v>0</v>
      </c>
      <c r="L45" s="53">
        <f t="shared" si="0"/>
        <v>0</v>
      </c>
      <c r="M45" s="53">
        <f t="shared" si="1"/>
        <v>0</v>
      </c>
      <c r="N45" s="54">
        <f t="shared" si="2"/>
        <v>0</v>
      </c>
      <c r="O45" s="55">
        <f t="shared" si="3"/>
        <v>0</v>
      </c>
      <c r="P45" s="56"/>
      <c r="Q45" s="56"/>
      <c r="R45" s="56"/>
      <c r="S45" s="57">
        <f t="shared" si="4"/>
        <v>0</v>
      </c>
      <c r="T45" s="58" t="str">
        <f t="shared" si="5"/>
        <v>OK</v>
      </c>
      <c r="U45" s="241"/>
      <c r="V45" s="241"/>
      <c r="W45" s="59"/>
      <c r="X45" s="59"/>
      <c r="Y45" s="59"/>
      <c r="Z45" s="59"/>
      <c r="AA45" s="59"/>
      <c r="AB45" s="59"/>
      <c r="AC45" s="59"/>
      <c r="AD45" s="59"/>
      <c r="AE45" s="59"/>
      <c r="AF45" s="59"/>
      <c r="AG45" s="59"/>
      <c r="AH45" s="59"/>
      <c r="AI45" s="59"/>
      <c r="AJ45" s="59"/>
      <c r="AK45" s="59"/>
      <c r="AL45" s="59"/>
    </row>
    <row r="46" spans="1:38" ht="60.95" customHeight="1" x14ac:dyDescent="0.2">
      <c r="A46" s="254">
        <v>16</v>
      </c>
      <c r="B46" s="255" t="s">
        <v>213</v>
      </c>
      <c r="C46" s="45">
        <v>43</v>
      </c>
      <c r="D46" s="60" t="s">
        <v>175</v>
      </c>
      <c r="E46" s="47" t="s">
        <v>101</v>
      </c>
      <c r="F46" s="70" t="s">
        <v>27</v>
      </c>
      <c r="G46" s="76" t="s">
        <v>142</v>
      </c>
      <c r="H46" s="49" t="s">
        <v>8</v>
      </c>
      <c r="I46" s="49" t="s">
        <v>9</v>
      </c>
      <c r="J46" s="51">
        <v>121.83</v>
      </c>
      <c r="K46" s="52">
        <v>0</v>
      </c>
      <c r="L46" s="53">
        <f t="shared" si="0"/>
        <v>0</v>
      </c>
      <c r="M46" s="53">
        <f t="shared" si="1"/>
        <v>0</v>
      </c>
      <c r="N46" s="54">
        <f t="shared" si="2"/>
        <v>0</v>
      </c>
      <c r="O46" s="55">
        <f t="shared" si="3"/>
        <v>0</v>
      </c>
      <c r="P46" s="56"/>
      <c r="Q46" s="56"/>
      <c r="R46" s="56"/>
      <c r="S46" s="57">
        <f t="shared" si="4"/>
        <v>0</v>
      </c>
      <c r="T46" s="58" t="str">
        <f t="shared" si="5"/>
        <v>OK</v>
      </c>
      <c r="U46" s="241"/>
      <c r="V46" s="241"/>
      <c r="W46" s="59"/>
      <c r="X46" s="59"/>
      <c r="Y46" s="59"/>
      <c r="Z46" s="59"/>
      <c r="AA46" s="59"/>
      <c r="AB46" s="59"/>
      <c r="AC46" s="59"/>
      <c r="AD46" s="59"/>
      <c r="AE46" s="59"/>
      <c r="AF46" s="59"/>
      <c r="AG46" s="59"/>
      <c r="AH46" s="59"/>
      <c r="AI46" s="59"/>
      <c r="AJ46" s="59"/>
      <c r="AK46" s="59"/>
      <c r="AL46" s="59"/>
    </row>
    <row r="47" spans="1:38" ht="60.95" customHeight="1" x14ac:dyDescent="0.2">
      <c r="A47" s="254"/>
      <c r="B47" s="255"/>
      <c r="C47" s="45">
        <v>44</v>
      </c>
      <c r="D47" s="77" t="s">
        <v>93</v>
      </c>
      <c r="E47" s="47" t="s">
        <v>101</v>
      </c>
      <c r="F47" s="70" t="s">
        <v>29</v>
      </c>
      <c r="G47" s="76" t="s">
        <v>143</v>
      </c>
      <c r="H47" s="49" t="s">
        <v>111</v>
      </c>
      <c r="I47" s="49" t="s">
        <v>9</v>
      </c>
      <c r="J47" s="51">
        <v>590</v>
      </c>
      <c r="K47" s="52">
        <v>0</v>
      </c>
      <c r="L47" s="53">
        <f t="shared" si="0"/>
        <v>0</v>
      </c>
      <c r="M47" s="53">
        <f t="shared" si="1"/>
        <v>0</v>
      </c>
      <c r="N47" s="54">
        <f t="shared" si="2"/>
        <v>0</v>
      </c>
      <c r="O47" s="55">
        <f t="shared" si="3"/>
        <v>0</v>
      </c>
      <c r="P47" s="56"/>
      <c r="Q47" s="56"/>
      <c r="R47" s="56"/>
      <c r="S47" s="57">
        <f t="shared" si="4"/>
        <v>0</v>
      </c>
      <c r="T47" s="58" t="str">
        <f t="shared" si="5"/>
        <v>OK</v>
      </c>
      <c r="U47" s="241"/>
      <c r="V47" s="241"/>
      <c r="W47" s="59"/>
      <c r="X47" s="59"/>
      <c r="Y47" s="59"/>
      <c r="Z47" s="59"/>
      <c r="AA47" s="59"/>
      <c r="AB47" s="59"/>
      <c r="AC47" s="59"/>
      <c r="AD47" s="59"/>
      <c r="AE47" s="59"/>
      <c r="AF47" s="59"/>
      <c r="AG47" s="59"/>
      <c r="AH47" s="59"/>
      <c r="AI47" s="59"/>
      <c r="AJ47" s="59"/>
      <c r="AK47" s="59"/>
      <c r="AL47" s="59"/>
    </row>
    <row r="48" spans="1:38" ht="60.95" customHeight="1" x14ac:dyDescent="0.2">
      <c r="A48" s="68">
        <v>17</v>
      </c>
      <c r="B48" s="69" t="s">
        <v>221</v>
      </c>
      <c r="C48" s="45">
        <v>45</v>
      </c>
      <c r="D48" s="74" t="s">
        <v>94</v>
      </c>
      <c r="E48" s="47" t="s">
        <v>101</v>
      </c>
      <c r="F48" s="70" t="s">
        <v>144</v>
      </c>
      <c r="G48" s="76" t="s">
        <v>145</v>
      </c>
      <c r="H48" s="49" t="s">
        <v>8</v>
      </c>
      <c r="I48" s="78" t="s">
        <v>155</v>
      </c>
      <c r="J48" s="51">
        <v>321</v>
      </c>
      <c r="K48" s="52">
        <v>0</v>
      </c>
      <c r="L48" s="53">
        <f t="shared" si="0"/>
        <v>0</v>
      </c>
      <c r="M48" s="53">
        <f t="shared" si="1"/>
        <v>0</v>
      </c>
      <c r="N48" s="54">
        <f t="shared" si="2"/>
        <v>0</v>
      </c>
      <c r="O48" s="55">
        <f t="shared" si="3"/>
        <v>0</v>
      </c>
      <c r="P48" s="56"/>
      <c r="Q48" s="56"/>
      <c r="R48" s="56"/>
      <c r="S48" s="57">
        <f t="shared" si="4"/>
        <v>0</v>
      </c>
      <c r="T48" s="58" t="str">
        <f t="shared" si="5"/>
        <v>OK</v>
      </c>
      <c r="U48" s="241"/>
      <c r="V48" s="241"/>
      <c r="W48" s="59"/>
      <c r="X48" s="59"/>
      <c r="Y48" s="59"/>
      <c r="Z48" s="59"/>
      <c r="AA48" s="59"/>
      <c r="AB48" s="59"/>
      <c r="AC48" s="59"/>
      <c r="AD48" s="59"/>
      <c r="AE48" s="59"/>
      <c r="AF48" s="59"/>
      <c r="AG48" s="59"/>
      <c r="AH48" s="59"/>
      <c r="AI48" s="59"/>
      <c r="AJ48" s="59"/>
      <c r="AK48" s="59"/>
      <c r="AL48" s="59"/>
    </row>
    <row r="49" spans="1:38" ht="60.95" customHeight="1" x14ac:dyDescent="0.2">
      <c r="A49" s="68">
        <v>18</v>
      </c>
      <c r="B49" s="69" t="s">
        <v>211</v>
      </c>
      <c r="C49" s="45">
        <v>46</v>
      </c>
      <c r="D49" s="60" t="s">
        <v>95</v>
      </c>
      <c r="E49" s="47" t="s">
        <v>101</v>
      </c>
      <c r="F49" s="70" t="s">
        <v>136</v>
      </c>
      <c r="G49" s="61" t="s">
        <v>146</v>
      </c>
      <c r="H49" s="70" t="s">
        <v>147</v>
      </c>
      <c r="I49" s="49" t="s">
        <v>39</v>
      </c>
      <c r="J49" s="51">
        <v>52.5</v>
      </c>
      <c r="K49" s="52">
        <v>0</v>
      </c>
      <c r="L49" s="53">
        <f t="shared" si="0"/>
        <v>0</v>
      </c>
      <c r="M49" s="53">
        <f t="shared" si="1"/>
        <v>0</v>
      </c>
      <c r="N49" s="54">
        <f t="shared" si="2"/>
        <v>0</v>
      </c>
      <c r="O49" s="55">
        <f t="shared" si="3"/>
        <v>0</v>
      </c>
      <c r="P49" s="56"/>
      <c r="Q49" s="56"/>
      <c r="R49" s="56"/>
      <c r="S49" s="57">
        <f t="shared" si="4"/>
        <v>0</v>
      </c>
      <c r="T49" s="58" t="str">
        <f t="shared" si="5"/>
        <v>OK</v>
      </c>
      <c r="U49" s="241"/>
      <c r="V49" s="241"/>
      <c r="W49" s="59"/>
      <c r="X49" s="59"/>
      <c r="Y49" s="59"/>
      <c r="Z49" s="59"/>
      <c r="AA49" s="59"/>
      <c r="AB49" s="59"/>
      <c r="AC49" s="59"/>
      <c r="AD49" s="59"/>
      <c r="AE49" s="59"/>
      <c r="AF49" s="59"/>
      <c r="AG49" s="59"/>
      <c r="AH49" s="59"/>
      <c r="AI49" s="59"/>
      <c r="AJ49" s="59"/>
      <c r="AK49" s="59"/>
      <c r="AL49" s="59"/>
    </row>
    <row r="50" spans="1:38" ht="60.95" customHeight="1" x14ac:dyDescent="0.2">
      <c r="A50" s="68">
        <v>19</v>
      </c>
      <c r="B50" s="69" t="s">
        <v>213</v>
      </c>
      <c r="C50" s="45">
        <v>47</v>
      </c>
      <c r="D50" s="60" t="s">
        <v>96</v>
      </c>
      <c r="E50" s="47" t="s">
        <v>101</v>
      </c>
      <c r="F50" s="70" t="s">
        <v>148</v>
      </c>
      <c r="G50" s="49" t="s">
        <v>149</v>
      </c>
      <c r="H50" s="49" t="s">
        <v>8</v>
      </c>
      <c r="I50" s="49" t="s">
        <v>9</v>
      </c>
      <c r="J50" s="51">
        <v>153.33000000000001</v>
      </c>
      <c r="K50" s="52">
        <v>0</v>
      </c>
      <c r="L50" s="53">
        <f t="shared" si="0"/>
        <v>0</v>
      </c>
      <c r="M50" s="53">
        <f t="shared" si="1"/>
        <v>0</v>
      </c>
      <c r="N50" s="54">
        <f t="shared" si="2"/>
        <v>0</v>
      </c>
      <c r="O50" s="55">
        <f t="shared" si="3"/>
        <v>0</v>
      </c>
      <c r="P50" s="56"/>
      <c r="Q50" s="56"/>
      <c r="R50" s="56"/>
      <c r="S50" s="57">
        <f t="shared" si="4"/>
        <v>0</v>
      </c>
      <c r="T50" s="58" t="str">
        <f t="shared" si="5"/>
        <v>OK</v>
      </c>
      <c r="U50" s="241"/>
      <c r="V50" s="241"/>
      <c r="W50" s="59"/>
      <c r="X50" s="59"/>
      <c r="Y50" s="59"/>
      <c r="Z50" s="59"/>
      <c r="AA50" s="59"/>
      <c r="AB50" s="59"/>
      <c r="AC50" s="59"/>
      <c r="AD50" s="59"/>
      <c r="AE50" s="59"/>
      <c r="AF50" s="59"/>
      <c r="AG50" s="59"/>
      <c r="AH50" s="59"/>
      <c r="AI50" s="59"/>
      <c r="AJ50" s="59"/>
      <c r="AK50" s="59"/>
      <c r="AL50" s="59"/>
    </row>
    <row r="51" spans="1:38" ht="60.95" customHeight="1" x14ac:dyDescent="0.2">
      <c r="A51" s="254">
        <v>20</v>
      </c>
      <c r="B51" s="255" t="s">
        <v>217</v>
      </c>
      <c r="C51" s="45">
        <v>48</v>
      </c>
      <c r="D51" s="60" t="s">
        <v>97</v>
      </c>
      <c r="E51" s="47" t="s">
        <v>101</v>
      </c>
      <c r="F51" s="70" t="s">
        <v>27</v>
      </c>
      <c r="G51" s="76" t="s">
        <v>150</v>
      </c>
      <c r="H51" s="49" t="s">
        <v>8</v>
      </c>
      <c r="I51" s="79" t="s">
        <v>9</v>
      </c>
      <c r="J51" s="80">
        <v>953.86</v>
      </c>
      <c r="K51" s="52">
        <v>50</v>
      </c>
      <c r="L51" s="53">
        <f t="shared" si="0"/>
        <v>0</v>
      </c>
      <c r="M51" s="53">
        <f t="shared" si="1"/>
        <v>0</v>
      </c>
      <c r="N51" s="54">
        <f t="shared" si="2"/>
        <v>0</v>
      </c>
      <c r="O51" s="55">
        <f t="shared" si="3"/>
        <v>12</v>
      </c>
      <c r="P51" s="56"/>
      <c r="Q51" s="56"/>
      <c r="R51" s="56"/>
      <c r="S51" s="57">
        <f t="shared" si="4"/>
        <v>50</v>
      </c>
      <c r="T51" s="58" t="str">
        <f t="shared" si="5"/>
        <v>OK</v>
      </c>
      <c r="U51" s="241"/>
      <c r="V51" s="241"/>
      <c r="W51" s="59"/>
      <c r="X51" s="59"/>
      <c r="Y51" s="59"/>
      <c r="Z51" s="59"/>
      <c r="AA51" s="59"/>
      <c r="AB51" s="59"/>
      <c r="AC51" s="59"/>
      <c r="AD51" s="59"/>
      <c r="AE51" s="59"/>
      <c r="AF51" s="59"/>
      <c r="AG51" s="59"/>
      <c r="AH51" s="59"/>
      <c r="AI51" s="59"/>
      <c r="AJ51" s="59"/>
      <c r="AK51" s="59"/>
      <c r="AL51" s="59"/>
    </row>
    <row r="52" spans="1:38" ht="60.95" customHeight="1" x14ac:dyDescent="0.2">
      <c r="A52" s="254"/>
      <c r="B52" s="255"/>
      <c r="C52" s="47">
        <v>49</v>
      </c>
      <c r="D52" s="60" t="s">
        <v>98</v>
      </c>
      <c r="E52" s="47" t="s">
        <v>101</v>
      </c>
      <c r="F52" s="70" t="s">
        <v>27</v>
      </c>
      <c r="G52" s="76" t="s">
        <v>151</v>
      </c>
      <c r="H52" s="49" t="s">
        <v>8</v>
      </c>
      <c r="I52" s="79" t="s">
        <v>156</v>
      </c>
      <c r="J52" s="80">
        <v>1290.8399999999999</v>
      </c>
      <c r="K52" s="52">
        <v>50</v>
      </c>
      <c r="L52" s="53">
        <f t="shared" si="0"/>
        <v>0</v>
      </c>
      <c r="M52" s="53">
        <f t="shared" si="1"/>
        <v>0</v>
      </c>
      <c r="N52" s="54">
        <f t="shared" si="2"/>
        <v>0</v>
      </c>
      <c r="O52" s="55">
        <f t="shared" si="3"/>
        <v>12</v>
      </c>
      <c r="P52" s="56"/>
      <c r="Q52" s="56"/>
      <c r="R52" s="56"/>
      <c r="S52" s="57">
        <f t="shared" si="4"/>
        <v>50</v>
      </c>
      <c r="T52" s="58" t="str">
        <f t="shared" si="5"/>
        <v>OK</v>
      </c>
      <c r="U52" s="241"/>
      <c r="V52" s="241"/>
      <c r="W52" s="59"/>
      <c r="X52" s="59"/>
      <c r="Y52" s="59"/>
      <c r="Z52" s="59"/>
      <c r="AA52" s="59"/>
      <c r="AB52" s="59"/>
      <c r="AC52" s="59"/>
      <c r="AD52" s="59"/>
      <c r="AE52" s="59"/>
      <c r="AF52" s="59"/>
      <c r="AG52" s="59"/>
      <c r="AH52" s="59"/>
      <c r="AI52" s="59"/>
      <c r="AJ52" s="59"/>
      <c r="AK52" s="59"/>
      <c r="AL52" s="59"/>
    </row>
    <row r="53" spans="1:38" ht="30.6" customHeight="1" x14ac:dyDescent="0.2">
      <c r="A53" s="93"/>
      <c r="B53" s="93"/>
      <c r="C53" s="94"/>
      <c r="D53" s="95"/>
      <c r="E53" s="94"/>
      <c r="F53" s="96"/>
      <c r="G53" s="97"/>
      <c r="H53" s="98"/>
      <c r="I53" s="99"/>
      <c r="J53" s="100"/>
      <c r="K53" s="96">
        <f>SUM(K4:K52)</f>
        <v>872</v>
      </c>
      <c r="L53" s="96">
        <f t="shared" ref="L53:S53" si="6">SUM(L4:L52)</f>
        <v>15.3</v>
      </c>
      <c r="M53" s="96">
        <f t="shared" si="6"/>
        <v>15.3</v>
      </c>
      <c r="N53" s="96">
        <f t="shared" si="6"/>
        <v>0</v>
      </c>
      <c r="O53" s="96">
        <f t="shared" si="6"/>
        <v>214</v>
      </c>
      <c r="P53" s="96">
        <f t="shared" si="6"/>
        <v>0</v>
      </c>
      <c r="Q53" s="96">
        <f t="shared" si="6"/>
        <v>0</v>
      </c>
      <c r="R53" s="96">
        <f t="shared" si="6"/>
        <v>0</v>
      </c>
      <c r="S53" s="96">
        <f t="shared" si="6"/>
        <v>856.69999999999993</v>
      </c>
      <c r="T53" s="92"/>
      <c r="U53" s="329">
        <f>SUMPRODUCT($J$4:$J$52,U4:U52)</f>
        <v>1240.25</v>
      </c>
      <c r="V53" s="329">
        <f>SUMPRODUCT($J$4:$J$52,V4:V52)</f>
        <v>480</v>
      </c>
      <c r="W53" s="101">
        <f t="shared" ref="V53:AK53" si="7">SUMPRODUCT($J$4:$J$52,W4:W52)</f>
        <v>0</v>
      </c>
      <c r="X53" s="101">
        <f t="shared" si="7"/>
        <v>0</v>
      </c>
      <c r="Y53" s="101">
        <f t="shared" si="7"/>
        <v>0</v>
      </c>
      <c r="Z53" s="101">
        <f t="shared" si="7"/>
        <v>0</v>
      </c>
      <c r="AA53" s="101">
        <f t="shared" si="7"/>
        <v>0</v>
      </c>
      <c r="AB53" s="101">
        <f t="shared" si="7"/>
        <v>0</v>
      </c>
      <c r="AC53" s="101">
        <f t="shared" si="7"/>
        <v>0</v>
      </c>
      <c r="AD53" s="101">
        <f t="shared" si="7"/>
        <v>0</v>
      </c>
      <c r="AE53" s="101">
        <f t="shared" si="7"/>
        <v>0</v>
      </c>
      <c r="AF53" s="101">
        <f t="shared" si="7"/>
        <v>0</v>
      </c>
      <c r="AG53" s="101">
        <f t="shared" si="7"/>
        <v>0</v>
      </c>
      <c r="AH53" s="101">
        <f t="shared" si="7"/>
        <v>0</v>
      </c>
      <c r="AI53" s="101">
        <f t="shared" si="7"/>
        <v>0</v>
      </c>
      <c r="AJ53" s="101">
        <f t="shared" si="7"/>
        <v>0</v>
      </c>
      <c r="AK53" s="101">
        <f t="shared" si="7"/>
        <v>0</v>
      </c>
      <c r="AL53" s="101">
        <f>SUMPRODUCT($J$4:$J$52,AL4:AL52)</f>
        <v>0</v>
      </c>
    </row>
    <row r="54" spans="1:38" ht="15.75" thickBot="1" x14ac:dyDescent="0.25">
      <c r="K54" s="84">
        <f t="shared" ref="K54:R54" si="8">SUMPRODUCT($J$4:$J$52,K4:K52)</f>
        <v>167425.5</v>
      </c>
      <c r="L54" s="84">
        <f t="shared" si="8"/>
        <v>1720.25</v>
      </c>
      <c r="M54" s="84">
        <f t="shared" si="8"/>
        <v>1720.25</v>
      </c>
      <c r="N54" s="84">
        <f t="shared" si="8"/>
        <v>0</v>
      </c>
      <c r="O54" s="84">
        <f t="shared" si="8"/>
        <v>40262.03</v>
      </c>
      <c r="P54" s="84">
        <f t="shared" si="8"/>
        <v>0</v>
      </c>
      <c r="Q54" s="84">
        <f t="shared" si="8"/>
        <v>0</v>
      </c>
      <c r="R54" s="84">
        <f t="shared" si="8"/>
        <v>0</v>
      </c>
      <c r="U54" s="96"/>
      <c r="V54" s="243"/>
      <c r="W54" s="103"/>
      <c r="X54" s="103"/>
      <c r="Y54" s="103"/>
      <c r="Z54" s="103"/>
      <c r="AA54" s="103"/>
      <c r="AB54" s="103"/>
      <c r="AC54" s="103"/>
      <c r="AD54" s="103"/>
      <c r="AE54" s="103"/>
      <c r="AF54" s="103"/>
      <c r="AG54" s="103"/>
      <c r="AH54" s="103"/>
      <c r="AI54" s="103"/>
      <c r="AJ54" s="103"/>
      <c r="AK54" s="103"/>
      <c r="AL54" s="103"/>
    </row>
    <row r="55" spans="1:38" ht="15.75" x14ac:dyDescent="0.2">
      <c r="D55" s="87" t="s">
        <v>25</v>
      </c>
      <c r="S55" s="88"/>
      <c r="U55" s="243"/>
      <c r="V55" s="243"/>
    </row>
    <row r="56" spans="1:38" ht="15" x14ac:dyDescent="0.2">
      <c r="D56" s="89" t="s">
        <v>72</v>
      </c>
      <c r="L56" s="90"/>
      <c r="M56" s="90"/>
      <c r="U56" s="243"/>
      <c r="V56" s="243"/>
    </row>
    <row r="57" spans="1:38" ht="15.75" thickBot="1" x14ac:dyDescent="0.25">
      <c r="D57" s="91" t="s">
        <v>41</v>
      </c>
      <c r="L57" s="90"/>
      <c r="M57" s="90"/>
      <c r="U57" s="243"/>
      <c r="V57" s="243"/>
    </row>
  </sheetData>
  <autoFilter ref="A3:AL57" xr:uid="{00000000-0001-0000-0000-000000000000}"/>
  <mergeCells count="31">
    <mergeCell ref="A41:A45"/>
    <mergeCell ref="B41:B45"/>
    <mergeCell ref="A46:A47"/>
    <mergeCell ref="B46:B47"/>
    <mergeCell ref="A51:A52"/>
    <mergeCell ref="B51:B52"/>
    <mergeCell ref="A32:A33"/>
    <mergeCell ref="B32:B33"/>
    <mergeCell ref="A35:A38"/>
    <mergeCell ref="B35:B38"/>
    <mergeCell ref="A39:A40"/>
    <mergeCell ref="B39:B40"/>
    <mergeCell ref="A22:A24"/>
    <mergeCell ref="B22:B24"/>
    <mergeCell ref="A26:A27"/>
    <mergeCell ref="B26:B27"/>
    <mergeCell ref="A29:A31"/>
    <mergeCell ref="B29:B31"/>
    <mergeCell ref="A9:A14"/>
    <mergeCell ref="B9:B14"/>
    <mergeCell ref="A16:A17"/>
    <mergeCell ref="B16:B17"/>
    <mergeCell ref="A18:A21"/>
    <mergeCell ref="B18:B21"/>
    <mergeCell ref="A4:A8"/>
    <mergeCell ref="B4:B8"/>
    <mergeCell ref="A1:C1"/>
    <mergeCell ref="D1:J1"/>
    <mergeCell ref="K1:T1"/>
    <mergeCell ref="A2:J2"/>
    <mergeCell ref="K2:T2"/>
  </mergeCells>
  <conditionalFormatting sqref="W4:AL53">
    <cfRule type="cellIs" dxfId="16" priority="1" operator="greaterThan">
      <formula>0</formula>
    </cfRule>
    <cfRule type="cellIs" dxfId="15" priority="2" stopIfTrue="1" operator="greaterThan">
      <formula>0</formula>
    </cfRule>
    <cfRule type="cellIs" dxfId="14" priority="3" stopIfTrue="1" operator="greaterThan">
      <formula>0</formula>
    </cfRule>
    <cfRule type="cellIs" dxfId="13" priority="4" stopIfTrue="1" operator="greaterThan">
      <formula>0</formula>
    </cfRule>
  </conditionalFormatting>
  <pageMargins left="0.511811024" right="0.511811024" top="0.78740157499999996" bottom="0.78740157499999996" header="0.31496062000000002" footer="0.31496062000000002"/>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O71"/>
  <sheetViews>
    <sheetView tabSelected="1" zoomScale="70" zoomScaleNormal="70" workbookViewId="0">
      <pane xSplit="2" ySplit="3" topLeftCell="C49" activePane="bottomRight" state="frozen"/>
      <selection pane="topRight" activeCell="C1" sqref="C1"/>
      <selection pane="bottomLeft" activeCell="A4" sqref="A4"/>
      <selection pane="bottomRight" activeCell="F72" sqref="F72"/>
    </sheetView>
  </sheetViews>
  <sheetFormatPr defaultColWidth="9.7109375" defaultRowHeight="36.75" customHeight="1" x14ac:dyDescent="0.25"/>
  <cols>
    <col min="1" max="1" width="8.28515625" style="12" customWidth="1"/>
    <col min="2" max="2" width="18.140625" style="81" customWidth="1"/>
    <col min="3" max="3" width="9.85546875" style="9" customWidth="1"/>
    <col min="4" max="4" width="44.85546875" style="12" customWidth="1"/>
    <col min="5" max="5" width="12.85546875" style="12" customWidth="1"/>
    <col min="6" max="6" width="18" style="2" bestFit="1" customWidth="1"/>
    <col min="7" max="7" width="21.42578125" style="3" customWidth="1"/>
    <col min="8" max="8" width="20.5703125" style="3" customWidth="1"/>
    <col min="9" max="9" width="15.5703125" style="10" customWidth="1"/>
    <col min="10" max="10" width="17.85546875" style="10" customWidth="1"/>
    <col min="11" max="11" width="13.28515625" style="10" customWidth="1"/>
    <col min="12" max="12" width="15" style="4" bestFit="1" customWidth="1"/>
    <col min="13" max="13" width="22" style="1" bestFit="1" customWidth="1"/>
    <col min="14" max="14" width="17.5703125" style="1" customWidth="1"/>
    <col min="15" max="15" width="22" style="1" bestFit="1" customWidth="1"/>
    <col min="16" max="16384" width="9.7109375" style="1"/>
  </cols>
  <sheetData>
    <row r="1" spans="1:15" ht="44.85" customHeight="1" x14ac:dyDescent="0.25">
      <c r="A1" s="262" t="s">
        <v>208</v>
      </c>
      <c r="B1" s="263"/>
      <c r="C1" s="264"/>
      <c r="D1" s="259" t="s">
        <v>209</v>
      </c>
      <c r="E1" s="260"/>
      <c r="F1" s="260"/>
      <c r="G1" s="260"/>
      <c r="H1" s="261"/>
      <c r="I1" s="259" t="s">
        <v>228</v>
      </c>
      <c r="J1" s="260"/>
      <c r="K1" s="260"/>
      <c r="L1" s="260"/>
      <c r="M1" s="260"/>
      <c r="N1" s="260"/>
      <c r="O1" s="261"/>
    </row>
    <row r="2" spans="1:15" ht="22.7" customHeight="1" x14ac:dyDescent="0.25">
      <c r="A2" s="265" t="s">
        <v>42</v>
      </c>
      <c r="B2" s="266"/>
      <c r="C2" s="266"/>
      <c r="D2" s="266"/>
      <c r="E2" s="266"/>
      <c r="F2" s="266"/>
      <c r="G2" s="266"/>
      <c r="H2" s="266"/>
      <c r="I2" s="266"/>
      <c r="J2" s="266"/>
      <c r="K2" s="266"/>
      <c r="L2" s="266"/>
      <c r="M2" s="266"/>
      <c r="N2" s="266"/>
      <c r="O2" s="267"/>
    </row>
    <row r="3" spans="1:15" s="2" customFormat="1" ht="45" x14ac:dyDescent="0.2">
      <c r="A3" s="14" t="s">
        <v>22</v>
      </c>
      <c r="B3" s="14" t="s">
        <v>14</v>
      </c>
      <c r="C3" s="14" t="s">
        <v>2</v>
      </c>
      <c r="D3" s="14" t="s">
        <v>15</v>
      </c>
      <c r="E3" s="14" t="s">
        <v>16</v>
      </c>
      <c r="F3" s="13" t="s">
        <v>23</v>
      </c>
      <c r="G3" s="7" t="s">
        <v>5</v>
      </c>
      <c r="H3" s="7" t="s">
        <v>50</v>
      </c>
      <c r="I3" s="8" t="s">
        <v>222</v>
      </c>
      <c r="J3" s="8" t="s">
        <v>51</v>
      </c>
      <c r="K3" s="8" t="s">
        <v>52</v>
      </c>
      <c r="L3" s="117" t="s">
        <v>4</v>
      </c>
      <c r="M3" s="38" t="s">
        <v>6</v>
      </c>
      <c r="N3" s="38" t="s">
        <v>53</v>
      </c>
      <c r="O3" s="38" t="s">
        <v>7</v>
      </c>
    </row>
    <row r="4" spans="1:15" ht="14.25" customHeight="1" x14ac:dyDescent="0.25">
      <c r="A4" s="254">
        <v>1</v>
      </c>
      <c r="B4" s="255" t="s">
        <v>211</v>
      </c>
      <c r="C4" s="47">
        <v>1</v>
      </c>
      <c r="D4" s="46" t="s">
        <v>161</v>
      </c>
      <c r="E4" s="47" t="s">
        <v>99</v>
      </c>
      <c r="F4" s="80">
        <v>150</v>
      </c>
      <c r="G4" s="112">
        <f>REITORIA_SEMS!K4+REITORIA_BU!K4+REITORIA_MUSEU!K4+FAED!K4+CEAD!K4+CEART!K4+CEFID!K4+ESAG!K4+CERES!K4+CEAVI!K4+CESFI!K4</f>
        <v>512</v>
      </c>
      <c r="H4" s="113">
        <f>REITORIA_SEMS!L4+REITORIA_BU!L4+REITORIA_MUSEU!L4+FAED!L4+CEAD!L4+CEART!L4+CEFID!L4+ESAG!L4+CERES!L4+CEAVI!L4+CESFI!L4</f>
        <v>52.53</v>
      </c>
      <c r="I4" s="114">
        <f>REITORIA_SEMS!M4++REITORIA_BU!M4+REITORIA_MUSEU!M4+FAED!M4+CEAD!M4+CEART!M4+CEFID!M4+ESAG!M4+CERES!M4+CEAVI!M4+CESFI!M4</f>
        <v>52.53</v>
      </c>
      <c r="J4" s="16">
        <f>G4*0.25-0.5-K4</f>
        <v>127.5</v>
      </c>
      <c r="K4" s="16">
        <f>REITORIA_SEMS!P53+REITORIA_SEMS!Q53+REITORIA_BU!P53+REITORIA_BU!Q53+REITORIA_MUSEU!P53+REITORIA_MUSEU!Q53+FAED!P53+FAED!Q53+CEAD!P53+CEAD!Q53+CEART!P53+CEART!Q53+CEFID!P53+CEFID!Q53+ESAG!P53+ESAG!Q53+CERES!P53+CERES!Q53+CEAVI!P53+CEAVI!Q53+CESFI!P53+CESFI!Q53</f>
        <v>0</v>
      </c>
      <c r="L4" s="11">
        <f>G4-I4+K4</f>
        <v>459.47</v>
      </c>
      <c r="M4" s="5">
        <f t="shared" ref="M4:M52" si="0">G4*F4</f>
        <v>76800</v>
      </c>
      <c r="N4" s="5">
        <f>F4*K4</f>
        <v>0</v>
      </c>
      <c r="O4" s="6">
        <f t="shared" ref="O4:O52" si="1">F4*I4</f>
        <v>7879.5</v>
      </c>
    </row>
    <row r="5" spans="1:15" ht="14.25" customHeight="1" x14ac:dyDescent="0.25">
      <c r="A5" s="254"/>
      <c r="B5" s="255"/>
      <c r="C5" s="47">
        <v>2</v>
      </c>
      <c r="D5" s="60" t="s">
        <v>162</v>
      </c>
      <c r="E5" s="47" t="s">
        <v>99</v>
      </c>
      <c r="F5" s="80">
        <v>70</v>
      </c>
      <c r="G5" s="112">
        <f>REITORIA_SEMS!K5+REITORIA_BU!K5+REITORIA_MUSEU!K5+FAED!K5+CEAD!K5+CEART!K5+CEFID!K5+ESAG!K5+CERES!K5+CEAVI!K5+CESFI!K5</f>
        <v>220</v>
      </c>
      <c r="H5" s="113">
        <f>REITORIA_SEMS!L5+REITORIA_BU!L5+REITORIA_MUSEU!L5+FAED!L5+CEAD!L5+CEART!L5+CEFID!L5+ESAG!L5+CERES!L5+CEAVI!L5+CESFI!L5</f>
        <v>8</v>
      </c>
      <c r="I5" s="114">
        <f>REITORIA_SEMS!M5++REITORIA_BU!M5+REITORIA_MUSEU!M5+FAED!M5+CEAD!M5+CEART!M5+CEFID!M5+ESAG!M5+CERES!M5+CEAVI!M5+CESFI!M5</f>
        <v>8</v>
      </c>
      <c r="J5" s="16">
        <f t="shared" ref="J5:J52" si="2">G5*0.25-0.5-K5</f>
        <v>54.5</v>
      </c>
      <c r="K5" s="16">
        <f>REITORIA_SEMS!P54+REITORIA_SEMS!Q54+REITORIA_BU!P54+REITORIA_BU!Q54+REITORIA_MUSEU!P54+REITORIA_MUSEU!Q54+FAED!P54+FAED!Q54+CEAD!P54+CEAD!Q54+CEART!P54+CEART!Q54+CEFID!P54+CEFID!Q54+ESAG!P54+ESAG!Q54+CERES!P54+CERES!Q54+CEAVI!P54+CEAVI!Q54+CESFI!P54+CESFI!Q54</f>
        <v>0</v>
      </c>
      <c r="L5" s="11">
        <f t="shared" ref="L5:L52" si="3">G5-I5+K5</f>
        <v>212</v>
      </c>
      <c r="M5" s="5">
        <f t="shared" si="0"/>
        <v>15400</v>
      </c>
      <c r="N5" s="5">
        <f t="shared" ref="N5:N52" si="4">F5*K5</f>
        <v>0</v>
      </c>
      <c r="O5" s="6">
        <f t="shared" si="1"/>
        <v>560</v>
      </c>
    </row>
    <row r="6" spans="1:15" ht="51" customHeight="1" x14ac:dyDescent="0.25">
      <c r="A6" s="254"/>
      <c r="B6" s="255"/>
      <c r="C6" s="47">
        <v>3</v>
      </c>
      <c r="D6" s="46" t="s">
        <v>163</v>
      </c>
      <c r="E6" s="47" t="s">
        <v>99</v>
      </c>
      <c r="F6" s="80">
        <v>90</v>
      </c>
      <c r="G6" s="112">
        <f>REITORIA_SEMS!K6+REITORIA_BU!K6+REITORIA_MUSEU!K6+FAED!K6+CEAD!K6+CEART!K6+CEFID!K6+ESAG!K6+CERES!K6+CEAVI!K6+CESFI!K6</f>
        <v>169</v>
      </c>
      <c r="H6" s="113">
        <f>REITORIA_SEMS!L6+REITORIA_BU!L6+REITORIA_MUSEU!L6+FAED!L6+CEAD!L6+CEART!L6+CEFID!L6+ESAG!L6+CERES!L6+CEAVI!L6+CESFI!L6</f>
        <v>0</v>
      </c>
      <c r="I6" s="114">
        <f>REITORIA_SEMS!M6++REITORIA_BU!M6+REITORIA_MUSEU!M6+FAED!M6+CEAD!M6+CEART!M6+CEFID!M6+ESAG!M6+CERES!M6+CEAVI!M6+CESFI!M6</f>
        <v>0</v>
      </c>
      <c r="J6" s="16">
        <f t="shared" si="2"/>
        <v>41.75</v>
      </c>
      <c r="K6" s="16">
        <f>REITORIA_SEMS!P55+REITORIA_SEMS!Q55+REITORIA_BU!P55+REITORIA_BU!Q55+REITORIA_MUSEU!P55+REITORIA_MUSEU!Q55+FAED!P55+FAED!Q55+CEAD!P55+CEAD!Q55+CEART!P55+CEART!Q55+CEFID!P55+CEFID!Q55+ESAG!P55+ESAG!Q55+CERES!P55+CERES!Q55+CEAVI!P55+CEAVI!Q55+CESFI!P55+CESFI!Q55</f>
        <v>0</v>
      </c>
      <c r="L6" s="11">
        <f t="shared" si="3"/>
        <v>169</v>
      </c>
      <c r="M6" s="5">
        <f t="shared" si="0"/>
        <v>15210</v>
      </c>
      <c r="N6" s="5">
        <f t="shared" si="4"/>
        <v>0</v>
      </c>
      <c r="O6" s="6">
        <f t="shared" si="1"/>
        <v>0</v>
      </c>
    </row>
    <row r="7" spans="1:15" ht="49.7" customHeight="1" x14ac:dyDescent="0.25">
      <c r="A7" s="254"/>
      <c r="B7" s="255"/>
      <c r="C7" s="47">
        <v>4</v>
      </c>
      <c r="D7" s="46" t="s">
        <v>164</v>
      </c>
      <c r="E7" s="47" t="s">
        <v>99</v>
      </c>
      <c r="F7" s="80">
        <v>125</v>
      </c>
      <c r="G7" s="112">
        <f>REITORIA_SEMS!K7+REITORIA_BU!K7+REITORIA_MUSEU!K7+FAED!K7+CEAD!K7+CEART!K7+CEFID!K7+ESAG!K7+CERES!K7+CEAVI!K7+CESFI!K7</f>
        <v>656</v>
      </c>
      <c r="H7" s="113">
        <f>REITORIA_SEMS!L7+REITORIA_BU!L7+REITORIA_MUSEU!L7+FAED!L7+CEAD!L7+CEART!L7+CEFID!L7+ESAG!L7+CERES!L7+CEAVI!L7+CESFI!L7</f>
        <v>70</v>
      </c>
      <c r="I7" s="114">
        <f>REITORIA_SEMS!M7++REITORIA_BU!M7+REITORIA_MUSEU!M7+FAED!M7+CEAD!M7+CEART!M7+CEFID!M7+ESAG!M7+CERES!M7+CEAVI!M7+CESFI!M7</f>
        <v>70</v>
      </c>
      <c r="J7" s="16">
        <f t="shared" si="2"/>
        <v>163.5</v>
      </c>
      <c r="K7" s="16">
        <f>REITORIA_SEMS!P56+REITORIA_SEMS!Q56+REITORIA_BU!P56+REITORIA_BU!Q56+REITORIA_MUSEU!P56+REITORIA_MUSEU!Q56+FAED!P56+FAED!Q56+CEAD!P56+CEAD!Q56+CEART!P56+CEART!Q56+CEFID!P56+CEFID!Q56+ESAG!P56+ESAG!Q56+CERES!P56+CERES!Q56+CEAVI!P56+CEAVI!Q56+CESFI!P56+CESFI!Q56</f>
        <v>0</v>
      </c>
      <c r="L7" s="11">
        <f t="shared" si="3"/>
        <v>586</v>
      </c>
      <c r="M7" s="5">
        <f t="shared" si="0"/>
        <v>82000</v>
      </c>
      <c r="N7" s="5">
        <f t="shared" si="4"/>
        <v>0</v>
      </c>
      <c r="O7" s="6">
        <f t="shared" si="1"/>
        <v>8750</v>
      </c>
    </row>
    <row r="8" spans="1:15" ht="45.75" customHeight="1" x14ac:dyDescent="0.25">
      <c r="A8" s="254"/>
      <c r="B8" s="255"/>
      <c r="C8" s="47">
        <v>5</v>
      </c>
      <c r="D8" s="46" t="s">
        <v>165</v>
      </c>
      <c r="E8" s="47" t="s">
        <v>99</v>
      </c>
      <c r="F8" s="80">
        <v>100</v>
      </c>
      <c r="G8" s="112">
        <f>REITORIA_SEMS!K8+REITORIA_BU!K8+REITORIA_MUSEU!K8+FAED!K8+CEAD!K8+CEART!K8+CEFID!K8+ESAG!K8+CERES!K8+CEAVI!K8+CESFI!K8</f>
        <v>853</v>
      </c>
      <c r="H8" s="113">
        <f>REITORIA_SEMS!L8+REITORIA_BU!L8+REITORIA_MUSEU!L8+FAED!L8+CEAD!L8+CEART!L8+CEFID!L8+ESAG!L8+CERES!L8+CEAVI!L8+CESFI!L8</f>
        <v>83</v>
      </c>
      <c r="I8" s="114">
        <f>REITORIA_SEMS!M8++REITORIA_BU!M8+REITORIA_MUSEU!M8+FAED!M8+CEAD!M8+CEART!M8+CEFID!M8+ESAG!M8+CERES!M8+CEAVI!M8+CESFI!M8</f>
        <v>83</v>
      </c>
      <c r="J8" s="16">
        <f t="shared" si="2"/>
        <v>212.75</v>
      </c>
      <c r="K8" s="16">
        <f>REITORIA_SEMS!P57+REITORIA_SEMS!Q57+REITORIA_BU!P57+REITORIA_BU!Q57+REITORIA_MUSEU!P57+REITORIA_MUSEU!Q57+FAED!P57+FAED!Q57+CEAD!P57+CEAD!Q57+CEART!P57+CEART!Q57+CEFID!P57+CEFID!Q57+ESAG!P57+ESAG!Q57+CERES!P57+CERES!Q57+CEAVI!P57+CEAVI!Q57+CESFI!P57+CESFI!Q57</f>
        <v>0</v>
      </c>
      <c r="L8" s="11">
        <f t="shared" si="3"/>
        <v>770</v>
      </c>
      <c r="M8" s="5">
        <f t="shared" si="0"/>
        <v>85300</v>
      </c>
      <c r="N8" s="5">
        <f t="shared" si="4"/>
        <v>0</v>
      </c>
      <c r="O8" s="6">
        <f t="shared" si="1"/>
        <v>8300</v>
      </c>
    </row>
    <row r="9" spans="1:15" ht="14.25" customHeight="1" x14ac:dyDescent="0.25">
      <c r="A9" s="254">
        <v>2</v>
      </c>
      <c r="B9" s="255" t="s">
        <v>212</v>
      </c>
      <c r="C9" s="115">
        <v>6</v>
      </c>
      <c r="D9" s="60" t="s">
        <v>166</v>
      </c>
      <c r="E9" s="47" t="s">
        <v>100</v>
      </c>
      <c r="F9" s="80">
        <v>93.99</v>
      </c>
      <c r="G9" s="112">
        <f>REITORIA_SEMS!K9+REITORIA_BU!K9+REITORIA_MUSEU!K9+FAED!K9+CEAD!K9+CEART!K9+CEFID!K9+ESAG!K9+CERES!K9+CEAVI!K9+CESFI!K9</f>
        <v>2880</v>
      </c>
      <c r="H9" s="113">
        <f>REITORIA_SEMS!L9+REITORIA_BU!L9+REITORIA_MUSEU!L9+FAED!L9+CEAD!L9+CEART!L9+CEFID!L9+ESAG!L9+CERES!L9+CEAVI!L9+CESFI!L9</f>
        <v>338</v>
      </c>
      <c r="I9" s="114">
        <f>REITORIA_SEMS!M9++REITORIA_BU!M9+REITORIA_MUSEU!M9+FAED!M9+CEAD!M9+CEART!M9+CEFID!M9+ESAG!M9+CERES!M9+CEAVI!M9+CESFI!M9</f>
        <v>338</v>
      </c>
      <c r="J9" s="16">
        <f t="shared" si="2"/>
        <v>719.5</v>
      </c>
      <c r="K9" s="16">
        <f>REITORIA_SEMS!P58+REITORIA_SEMS!Q58+REITORIA_BU!P58+REITORIA_BU!Q58+REITORIA_MUSEU!P58+REITORIA_MUSEU!Q58+FAED!P58+FAED!Q58+CEAD!P58+CEAD!Q58+CEART!P58+CEART!Q58+CEFID!P58+CEFID!Q58+ESAG!P58+ESAG!Q58+CERES!P58+CERES!Q58+CEAVI!P58+CEAVI!Q58+CESFI!P58+CESFI!Q58</f>
        <v>0</v>
      </c>
      <c r="L9" s="11">
        <f t="shared" si="3"/>
        <v>2542</v>
      </c>
      <c r="M9" s="5">
        <f t="shared" si="0"/>
        <v>270691.20000000001</v>
      </c>
      <c r="N9" s="5">
        <f t="shared" si="4"/>
        <v>0</v>
      </c>
      <c r="O9" s="6">
        <f t="shared" si="1"/>
        <v>31768.62</v>
      </c>
    </row>
    <row r="10" spans="1:15" ht="14.25" customHeight="1" x14ac:dyDescent="0.25">
      <c r="A10" s="254"/>
      <c r="B10" s="255"/>
      <c r="C10" s="115">
        <v>7</v>
      </c>
      <c r="D10" s="60" t="s">
        <v>167</v>
      </c>
      <c r="E10" s="47" t="s">
        <v>100</v>
      </c>
      <c r="F10" s="80">
        <v>115</v>
      </c>
      <c r="G10" s="112">
        <f>REITORIA_SEMS!K10+REITORIA_BU!K10+REITORIA_MUSEU!K10+FAED!K10+CEAD!K10+CEART!K10+CEFID!K10+ESAG!K10+CERES!K10+CEAVI!K10+CESFI!K10</f>
        <v>1730</v>
      </c>
      <c r="H10" s="113">
        <f>REITORIA_SEMS!L10+REITORIA_BU!L10+REITORIA_MUSEU!L10+FAED!L10+CEAD!L10+CEART!L10+CEFID!L10+ESAG!L10+CERES!L10+CEAVI!L10+CESFI!L10</f>
        <v>29.8</v>
      </c>
      <c r="I10" s="114">
        <f>REITORIA_SEMS!M10++REITORIA_BU!M10+REITORIA_MUSEU!M10+FAED!M10+CEAD!M10+CEART!M10+CEFID!M10+ESAG!M10+CERES!M10+CEAVI!M10+CESFI!M10</f>
        <v>29.8</v>
      </c>
      <c r="J10" s="16">
        <f t="shared" si="2"/>
        <v>432</v>
      </c>
      <c r="K10" s="16">
        <f>REITORIA_SEMS!P59+REITORIA_SEMS!Q59+REITORIA_BU!P59+REITORIA_BU!Q59+REITORIA_MUSEU!P59+REITORIA_MUSEU!Q59+FAED!P59+FAED!Q59+CEAD!P59+CEAD!Q59+CEART!P59+CEART!Q59+CEFID!P59+CEFID!Q59+ESAG!P59+ESAG!Q59+CERES!P59+CERES!Q59+CEAVI!P59+CEAVI!Q59+CESFI!P59+CESFI!Q59</f>
        <v>0</v>
      </c>
      <c r="L10" s="11">
        <f t="shared" si="3"/>
        <v>1700.2</v>
      </c>
      <c r="M10" s="5">
        <f t="shared" si="0"/>
        <v>198950</v>
      </c>
      <c r="N10" s="5">
        <f t="shared" si="4"/>
        <v>0</v>
      </c>
      <c r="O10" s="6">
        <f t="shared" si="1"/>
        <v>3427</v>
      </c>
    </row>
    <row r="11" spans="1:15" ht="14.25" customHeight="1" x14ac:dyDescent="0.25">
      <c r="A11" s="254"/>
      <c r="B11" s="255"/>
      <c r="C11" s="115">
        <v>8</v>
      </c>
      <c r="D11" s="66" t="s">
        <v>168</v>
      </c>
      <c r="E11" s="47" t="s">
        <v>100</v>
      </c>
      <c r="F11" s="80">
        <v>260</v>
      </c>
      <c r="G11" s="112">
        <f>REITORIA_SEMS!K11+REITORIA_BU!K11+REITORIA_MUSEU!K11+FAED!K11+CEAD!K11+CEART!K11+CEFID!K11+ESAG!K11+CERES!K11+CEAVI!K11+CESFI!K11</f>
        <v>146</v>
      </c>
      <c r="H11" s="113">
        <f>REITORIA_SEMS!L11+REITORIA_BU!L11+REITORIA_MUSEU!L11+FAED!L11+CEAD!L11+CEART!L11+CEFID!L11+ESAG!L11+CERES!L11+CEAVI!L11+CESFI!L11</f>
        <v>9</v>
      </c>
      <c r="I11" s="114">
        <f>REITORIA_SEMS!M11++REITORIA_BU!M11+REITORIA_MUSEU!M11+FAED!M11+CEAD!M11+CEART!M11+CEFID!M11+ESAG!M11+CERES!M11+CEAVI!M11+CESFI!M11</f>
        <v>9</v>
      </c>
      <c r="J11" s="16">
        <f t="shared" si="2"/>
        <v>36</v>
      </c>
      <c r="K11" s="16">
        <f>REITORIA_SEMS!P60+REITORIA_SEMS!Q60+REITORIA_BU!P60+REITORIA_BU!Q60+REITORIA_MUSEU!P60+REITORIA_MUSEU!Q60+FAED!P60+FAED!Q60+CEAD!P60+CEAD!Q60+CEART!P60+CEART!Q60+CEFID!P60+CEFID!Q60+ESAG!P60+ESAG!Q60+CERES!P60+CERES!Q60+CEAVI!P60+CEAVI!Q60+CESFI!P60+CESFI!Q60</f>
        <v>0</v>
      </c>
      <c r="L11" s="11">
        <f t="shared" si="3"/>
        <v>137</v>
      </c>
      <c r="M11" s="5">
        <f t="shared" si="0"/>
        <v>37960</v>
      </c>
      <c r="N11" s="5">
        <f t="shared" si="4"/>
        <v>0</v>
      </c>
      <c r="O11" s="6">
        <f t="shared" si="1"/>
        <v>2340</v>
      </c>
    </row>
    <row r="12" spans="1:15" ht="14.25" customHeight="1" x14ac:dyDescent="0.25">
      <c r="A12" s="254"/>
      <c r="B12" s="255"/>
      <c r="C12" s="115">
        <v>9</v>
      </c>
      <c r="D12" s="66" t="s">
        <v>169</v>
      </c>
      <c r="E12" s="47" t="s">
        <v>100</v>
      </c>
      <c r="F12" s="80">
        <v>250</v>
      </c>
      <c r="G12" s="112">
        <f>REITORIA_SEMS!K12+REITORIA_BU!K12+REITORIA_MUSEU!K12+FAED!K12+CEAD!K12+CEART!K12+CEFID!K12+ESAG!K12+CERES!K12+CEAVI!K12+CESFI!K12</f>
        <v>118</v>
      </c>
      <c r="H12" s="113">
        <f>REITORIA_SEMS!L12+REITORIA_BU!L12+REITORIA_MUSEU!L12+FAED!L12+CEAD!L12+CEART!L12+CEFID!L12+ESAG!L12+CERES!L12+CEAVI!L12+CESFI!L12</f>
        <v>8</v>
      </c>
      <c r="I12" s="114">
        <f>REITORIA_SEMS!M12++REITORIA_BU!M12+REITORIA_MUSEU!M12+FAED!M12+CEAD!M12+CEART!M12+CEFID!M12+ESAG!M12+CERES!M12+CEAVI!M12+CESFI!M12</f>
        <v>8</v>
      </c>
      <c r="J12" s="16">
        <f t="shared" si="2"/>
        <v>29</v>
      </c>
      <c r="K12" s="16">
        <f>REITORIA_SEMS!P61+REITORIA_SEMS!Q61+REITORIA_BU!P61+REITORIA_BU!Q61+REITORIA_MUSEU!P61+REITORIA_MUSEU!Q61+FAED!P61+FAED!Q61+CEAD!P61+CEAD!Q61+CEART!P61+CEART!Q61+CEFID!P61+CEFID!Q61+ESAG!P61+ESAG!Q61+CERES!P61+CERES!Q61+CEAVI!P61+CEAVI!Q61+CESFI!P61+CESFI!Q61</f>
        <v>0</v>
      </c>
      <c r="L12" s="11">
        <f t="shared" si="3"/>
        <v>110</v>
      </c>
      <c r="M12" s="5">
        <f t="shared" si="0"/>
        <v>29500</v>
      </c>
      <c r="N12" s="5">
        <f t="shared" si="4"/>
        <v>0</v>
      </c>
      <c r="O12" s="6">
        <f t="shared" si="1"/>
        <v>2000</v>
      </c>
    </row>
    <row r="13" spans="1:15" ht="14.25" customHeight="1" x14ac:dyDescent="0.25">
      <c r="A13" s="254"/>
      <c r="B13" s="255"/>
      <c r="C13" s="115">
        <v>10</v>
      </c>
      <c r="D13" s="60" t="s">
        <v>19</v>
      </c>
      <c r="E13" s="47" t="s">
        <v>101</v>
      </c>
      <c r="F13" s="80">
        <v>8</v>
      </c>
      <c r="G13" s="112">
        <f>REITORIA_SEMS!K13+REITORIA_BU!K13+REITORIA_MUSEU!K13+FAED!K13+CEAD!K13+CEART!K13+CEFID!K13+ESAG!K13+CERES!K13+CEAVI!K13+CESFI!K13</f>
        <v>3450</v>
      </c>
      <c r="H13" s="113">
        <f>REITORIA_SEMS!L13+REITORIA_BU!L13+REITORIA_MUSEU!L13+FAED!L13+CEAD!L13+CEART!L13+CEFID!L13+ESAG!L13+CERES!L13+CEAVI!L13+CESFI!L13</f>
        <v>399.1</v>
      </c>
      <c r="I13" s="114">
        <f>REITORIA_SEMS!M13++REITORIA_BU!M13+REITORIA_MUSEU!M13+FAED!M13+CEAD!M13+CEART!M13+CEFID!M13+ESAG!M13+CERES!M13+CEAVI!M13+CESFI!M13</f>
        <v>399.1</v>
      </c>
      <c r="J13" s="16">
        <f t="shared" si="2"/>
        <v>862</v>
      </c>
      <c r="K13" s="16">
        <f>REITORIA_SEMS!P62+REITORIA_SEMS!Q62+REITORIA_BU!P62+REITORIA_BU!Q62+REITORIA_MUSEU!P62+REITORIA_MUSEU!Q62+FAED!P62+FAED!Q62+CEAD!P62+CEAD!Q62+CEART!P62+CEART!Q62+CEFID!P62+CEFID!Q62+ESAG!P62+ESAG!Q62+CERES!P62+CERES!Q62+CEAVI!P62+CEAVI!Q62+CESFI!P62+CESFI!Q62</f>
        <v>0</v>
      </c>
      <c r="L13" s="11">
        <f t="shared" si="3"/>
        <v>3050.9</v>
      </c>
      <c r="M13" s="5">
        <f t="shared" si="0"/>
        <v>27600</v>
      </c>
      <c r="N13" s="5">
        <f t="shared" si="4"/>
        <v>0</v>
      </c>
      <c r="O13" s="6">
        <f t="shared" si="1"/>
        <v>3192.8</v>
      </c>
    </row>
    <row r="14" spans="1:15" ht="14.25" customHeight="1" x14ac:dyDescent="0.25">
      <c r="A14" s="254"/>
      <c r="B14" s="255"/>
      <c r="C14" s="115">
        <v>11</v>
      </c>
      <c r="D14" s="60" t="s">
        <v>20</v>
      </c>
      <c r="E14" s="47" t="s">
        <v>101</v>
      </c>
      <c r="F14" s="80">
        <v>7</v>
      </c>
      <c r="G14" s="112">
        <f>REITORIA_SEMS!K14+REITORIA_BU!K14+REITORIA_MUSEU!K14+FAED!K14+CEAD!K14+CEART!K14+CEFID!K14+ESAG!K14+CERES!K14+CEAVI!K14+CESFI!K14</f>
        <v>2040</v>
      </c>
      <c r="H14" s="113">
        <f>REITORIA_SEMS!L14+REITORIA_BU!L14+REITORIA_MUSEU!L14+FAED!L14+CEAD!L14+CEART!L14+CEFID!L14+ESAG!L14+CERES!L14+CEAVI!L14+CESFI!L14</f>
        <v>50.4</v>
      </c>
      <c r="I14" s="114">
        <f>REITORIA_SEMS!M14++REITORIA_BU!M14+REITORIA_MUSEU!M14+FAED!M14+CEAD!M14+CEART!M14+CEFID!M14+ESAG!M14+CERES!M14+CEAVI!M14+CESFI!M14</f>
        <v>50.4</v>
      </c>
      <c r="J14" s="16">
        <f t="shared" si="2"/>
        <v>509.5</v>
      </c>
      <c r="K14" s="16">
        <f>REITORIA_SEMS!P63+REITORIA_SEMS!Q63+REITORIA_BU!P63+REITORIA_BU!Q63+REITORIA_MUSEU!P63+REITORIA_MUSEU!Q63+FAED!P63+FAED!Q63+CEAD!P63+CEAD!Q63+CEART!P63+CEART!Q63+CEFID!P63+CEFID!Q63+ESAG!P63+ESAG!Q63+CERES!P63+CERES!Q63+CEAVI!P63+CEAVI!Q63+CESFI!P63+CESFI!Q63</f>
        <v>0</v>
      </c>
      <c r="L14" s="11">
        <f t="shared" si="3"/>
        <v>1989.6</v>
      </c>
      <c r="M14" s="5">
        <f t="shared" si="0"/>
        <v>14280</v>
      </c>
      <c r="N14" s="5">
        <f t="shared" si="4"/>
        <v>0</v>
      </c>
      <c r="O14" s="6">
        <f t="shared" si="1"/>
        <v>352.8</v>
      </c>
    </row>
    <row r="15" spans="1:15" ht="78.75" x14ac:dyDescent="0.25">
      <c r="A15" s="68">
        <v>3</v>
      </c>
      <c r="B15" s="69" t="s">
        <v>213</v>
      </c>
      <c r="C15" s="47">
        <v>12</v>
      </c>
      <c r="D15" s="60" t="s">
        <v>170</v>
      </c>
      <c r="E15" s="47" t="s">
        <v>101</v>
      </c>
      <c r="F15" s="80">
        <v>48.78</v>
      </c>
      <c r="G15" s="112">
        <f>REITORIA_SEMS!K15+REITORIA_BU!K15+REITORIA_MUSEU!K15+FAED!K15+CEAD!K15+CEART!K15+CEFID!K15+ESAG!K15+CERES!K15+CEAVI!K15+CESFI!K15</f>
        <v>2665</v>
      </c>
      <c r="H15" s="113">
        <f>REITORIA_SEMS!L15+REITORIA_BU!L15+REITORIA_MUSEU!L15+FAED!L15+CEAD!L15+CEART!L15+CEFID!L15+ESAG!L15+CERES!L15+CEAVI!L15+CESFI!L15</f>
        <v>156.78</v>
      </c>
      <c r="I15" s="114">
        <f>REITORIA_SEMS!M15++REITORIA_BU!M15+REITORIA_MUSEU!M15+FAED!M15+CEAD!M15+CEART!M15+CEFID!M15+ESAG!M15+CERES!M15+CEAVI!M15+CESFI!M15</f>
        <v>156.78</v>
      </c>
      <c r="J15" s="16">
        <f t="shared" si="2"/>
        <v>665.75</v>
      </c>
      <c r="K15" s="16">
        <f>REITORIA_SEMS!P64+REITORIA_SEMS!Q64+REITORIA_BU!P64+REITORIA_BU!Q64+REITORIA_MUSEU!P64+REITORIA_MUSEU!Q64+FAED!P64+FAED!Q64+CEAD!P64+CEAD!Q64+CEART!P64+CEART!Q64+CEFID!P64+CEFID!Q64+ESAG!P64+ESAG!Q64+CERES!P64+CERES!Q64+CEAVI!P64+CEAVI!Q64+CESFI!P64+CESFI!Q64</f>
        <v>0</v>
      </c>
      <c r="L15" s="11">
        <f t="shared" si="3"/>
        <v>2508.2199999999998</v>
      </c>
      <c r="M15" s="5">
        <f t="shared" si="0"/>
        <v>129998.7</v>
      </c>
      <c r="N15" s="5">
        <f t="shared" si="4"/>
        <v>0</v>
      </c>
      <c r="O15" s="6">
        <f t="shared" si="1"/>
        <v>7647.7284</v>
      </c>
    </row>
    <row r="16" spans="1:15" ht="14.25" customHeight="1" x14ac:dyDescent="0.25">
      <c r="A16" s="254">
        <v>4</v>
      </c>
      <c r="B16" s="255" t="s">
        <v>214</v>
      </c>
      <c r="C16" s="115">
        <v>13</v>
      </c>
      <c r="D16" s="60" t="s">
        <v>33</v>
      </c>
      <c r="E16" s="47" t="s">
        <v>101</v>
      </c>
      <c r="F16" s="80">
        <v>102.5</v>
      </c>
      <c r="G16" s="112">
        <f>REITORIA_SEMS!K16+REITORIA_BU!K16+REITORIA_MUSEU!K16+FAED!K16+CEAD!K16+CEART!K16+CEFID!K16+ESAG!K16+CERES!K16+CEAVI!K16+CESFI!K16</f>
        <v>860</v>
      </c>
      <c r="H16" s="113">
        <f>REITORIA_SEMS!L16+REITORIA_BU!L16+REITORIA_MUSEU!L16+FAED!L16+CEAD!L16+CEART!L16+CEFID!L16+ESAG!L16+CERES!L16+CEAVI!L16+CESFI!L16</f>
        <v>12.1</v>
      </c>
      <c r="I16" s="114">
        <f>REITORIA_SEMS!M16++REITORIA_BU!M16+REITORIA_MUSEU!M16+FAED!M16+CEAD!M16+CEART!M16+CEFID!M16+ESAG!M16+CERES!M16+CEAVI!M16+CESFI!M16</f>
        <v>12.1</v>
      </c>
      <c r="J16" s="16">
        <f t="shared" si="2"/>
        <v>214.5</v>
      </c>
      <c r="K16" s="16">
        <f>REITORIA_SEMS!P65+REITORIA_SEMS!Q65+REITORIA_BU!P65+REITORIA_BU!Q65+REITORIA_MUSEU!P65+REITORIA_MUSEU!Q65+FAED!P65+FAED!Q65+CEAD!P65+CEAD!Q65+CEART!P65+CEART!Q65+CEFID!P65+CEFID!Q65+ESAG!P65+ESAG!Q65+CERES!P65+CERES!Q65+CEAVI!P65+CEAVI!Q65+CESFI!P65+CESFI!Q65</f>
        <v>0</v>
      </c>
      <c r="L16" s="11">
        <f t="shared" si="3"/>
        <v>847.9</v>
      </c>
      <c r="M16" s="5">
        <f t="shared" si="0"/>
        <v>88150</v>
      </c>
      <c r="N16" s="5">
        <f t="shared" si="4"/>
        <v>0</v>
      </c>
      <c r="O16" s="6">
        <f t="shared" si="1"/>
        <v>1240.25</v>
      </c>
    </row>
    <row r="17" spans="1:15" ht="14.25" customHeight="1" x14ac:dyDescent="0.25">
      <c r="A17" s="254"/>
      <c r="B17" s="255"/>
      <c r="C17" s="115">
        <v>14</v>
      </c>
      <c r="D17" s="60" t="s">
        <v>37</v>
      </c>
      <c r="E17" s="47" t="s">
        <v>101</v>
      </c>
      <c r="F17" s="80">
        <v>102.5</v>
      </c>
      <c r="G17" s="112">
        <f>REITORIA_SEMS!K17+REITORIA_BU!K17+REITORIA_MUSEU!K17+FAED!K17+CEAD!K17+CEART!K17+CEFID!K17+ESAG!K17+CERES!K17+CEAVI!K17+CESFI!K17</f>
        <v>340</v>
      </c>
      <c r="H17" s="113">
        <f>REITORIA_SEMS!L17+REITORIA_BU!L17+REITORIA_MUSEU!L17+FAED!L17+CEAD!L17+CEART!L17+CEFID!L17+ESAG!L17+CERES!L17+CEAVI!L17+CESFI!L17</f>
        <v>20</v>
      </c>
      <c r="I17" s="114">
        <f>REITORIA_SEMS!M17++REITORIA_BU!M17+REITORIA_MUSEU!M17+FAED!M17+CEAD!M17+CEART!M17+CEFID!M17+ESAG!M17+CERES!M17+CEAVI!M17+CESFI!M17</f>
        <v>20</v>
      </c>
      <c r="J17" s="16">
        <f t="shared" si="2"/>
        <v>84.5</v>
      </c>
      <c r="K17" s="16">
        <f>REITORIA_SEMS!P66+REITORIA_SEMS!Q66+REITORIA_BU!P66+REITORIA_BU!Q66+REITORIA_MUSEU!P66+REITORIA_MUSEU!Q66+FAED!P66+FAED!Q66+CEAD!P66+CEAD!Q66+CEART!P66+CEART!Q66+CEFID!P66+CEFID!Q66+ESAG!P66+ESAG!Q66+CERES!P66+CERES!Q66+CEAVI!P66+CEAVI!Q66+CESFI!P66+CESFI!Q66</f>
        <v>0</v>
      </c>
      <c r="L17" s="11">
        <f t="shared" si="3"/>
        <v>320</v>
      </c>
      <c r="M17" s="5">
        <f t="shared" si="0"/>
        <v>34850</v>
      </c>
      <c r="N17" s="5">
        <f t="shared" si="4"/>
        <v>0</v>
      </c>
      <c r="O17" s="6">
        <f t="shared" si="1"/>
        <v>2050</v>
      </c>
    </row>
    <row r="18" spans="1:15" ht="14.25" customHeight="1" x14ac:dyDescent="0.25">
      <c r="A18" s="254">
        <v>5</v>
      </c>
      <c r="B18" s="255" t="s">
        <v>215</v>
      </c>
      <c r="C18" s="47">
        <v>15</v>
      </c>
      <c r="D18" s="60" t="s">
        <v>171</v>
      </c>
      <c r="E18" s="47" t="s">
        <v>102</v>
      </c>
      <c r="F18" s="80">
        <v>105</v>
      </c>
      <c r="G18" s="112">
        <f>REITORIA_SEMS!K18+REITORIA_BU!K18+REITORIA_MUSEU!K18+FAED!K18+CEAD!K18+CEART!K18+CEFID!K18+ESAG!K18+CERES!K18+CEAVI!K18+CESFI!K18</f>
        <v>920</v>
      </c>
      <c r="H18" s="113">
        <f>REITORIA_SEMS!L18+REITORIA_BU!L18+REITORIA_MUSEU!L18+FAED!L18+CEAD!L18+CEART!L18+CEFID!L18+ESAG!L18+CERES!L18+CEAVI!L18+CESFI!L18</f>
        <v>252.9</v>
      </c>
      <c r="I18" s="114">
        <f>REITORIA_SEMS!M18++REITORIA_BU!M18+REITORIA_MUSEU!M18+FAED!M18+CEAD!M18+CEART!M18+CEFID!M18+ESAG!M18+CERES!M18+CEAVI!M18+CESFI!M18</f>
        <v>252.9</v>
      </c>
      <c r="J18" s="16">
        <f t="shared" si="2"/>
        <v>229.5</v>
      </c>
      <c r="K18" s="16">
        <f>REITORIA_SEMS!P67+REITORIA_SEMS!Q67+REITORIA_BU!P67+REITORIA_BU!Q67+REITORIA_MUSEU!P67+REITORIA_MUSEU!Q67+FAED!P67+FAED!Q67+CEAD!P67+CEAD!Q67+CEART!P67+CEART!Q67+CEFID!P67+CEFID!Q67+ESAG!P67+ESAG!Q67+CERES!P67+CERES!Q67+CEAVI!P67+CEAVI!Q67+CESFI!P67+CESFI!Q67</f>
        <v>0</v>
      </c>
      <c r="L18" s="11">
        <f t="shared" si="3"/>
        <v>667.1</v>
      </c>
      <c r="M18" s="5">
        <f t="shared" si="0"/>
        <v>96600</v>
      </c>
      <c r="N18" s="5">
        <f t="shared" si="4"/>
        <v>0</v>
      </c>
      <c r="O18" s="6">
        <f t="shared" si="1"/>
        <v>26554.5</v>
      </c>
    </row>
    <row r="19" spans="1:15" ht="14.25" customHeight="1" x14ac:dyDescent="0.25">
      <c r="A19" s="254"/>
      <c r="B19" s="255"/>
      <c r="C19" s="47">
        <v>16</v>
      </c>
      <c r="D19" s="60" t="s">
        <v>172</v>
      </c>
      <c r="E19" s="47" t="s">
        <v>102</v>
      </c>
      <c r="F19" s="80">
        <v>80</v>
      </c>
      <c r="G19" s="112">
        <f>REITORIA_SEMS!K19+REITORIA_BU!K19+REITORIA_MUSEU!K19+FAED!K19+CEAD!K19+CEART!K19+CEFID!K19+ESAG!K19+CERES!K19+CEAVI!K19+CESFI!K19</f>
        <v>830</v>
      </c>
      <c r="H19" s="113">
        <f>REITORIA_SEMS!L19+REITORIA_BU!L19+REITORIA_MUSEU!L19+FAED!L19+CEAD!L19+CEART!L19+CEFID!L19+ESAG!L19+CERES!L19+CEAVI!L19+CESFI!L19</f>
        <v>380</v>
      </c>
      <c r="I19" s="114">
        <f>REITORIA_SEMS!M19++REITORIA_BU!M19+REITORIA_MUSEU!M19+FAED!M19+CEAD!M19+CEART!M19+CEFID!M19+ESAG!M19+CERES!M19+CEAVI!M19+CESFI!M19</f>
        <v>380</v>
      </c>
      <c r="J19" s="16">
        <f t="shared" si="2"/>
        <v>207</v>
      </c>
      <c r="K19" s="16">
        <f>REITORIA_SEMS!P68+REITORIA_SEMS!Q68+REITORIA_BU!P68+REITORIA_BU!Q68+REITORIA_MUSEU!P68+REITORIA_MUSEU!Q68+FAED!P68+FAED!Q68+CEAD!P68+CEAD!Q68+CEART!P68+CEART!Q68+CEFID!P68+CEFID!Q68+ESAG!P68+ESAG!Q68+CERES!P68+CERES!Q68+CEAVI!P68+CEAVI!Q68+CESFI!P68+CESFI!Q68</f>
        <v>0</v>
      </c>
      <c r="L19" s="11">
        <f t="shared" si="3"/>
        <v>450</v>
      </c>
      <c r="M19" s="5">
        <f t="shared" si="0"/>
        <v>66400</v>
      </c>
      <c r="N19" s="5">
        <f t="shared" si="4"/>
        <v>0</v>
      </c>
      <c r="O19" s="6">
        <f t="shared" si="1"/>
        <v>30400</v>
      </c>
    </row>
    <row r="20" spans="1:15" ht="42.75" customHeight="1" x14ac:dyDescent="0.25">
      <c r="A20" s="254"/>
      <c r="B20" s="255"/>
      <c r="C20" s="47">
        <v>17</v>
      </c>
      <c r="D20" s="60" t="s">
        <v>173</v>
      </c>
      <c r="E20" s="47" t="s">
        <v>102</v>
      </c>
      <c r="F20" s="80">
        <v>185</v>
      </c>
      <c r="G20" s="112">
        <f>REITORIA_SEMS!K20+REITORIA_BU!K20+REITORIA_MUSEU!K20+FAED!K20+CEAD!K20+CEART!K20+CEFID!K20+ESAG!K20+CERES!K20+CEAVI!K20+CESFI!K20</f>
        <v>349</v>
      </c>
      <c r="H20" s="113">
        <f>REITORIA_SEMS!L20+REITORIA_BU!L20+REITORIA_MUSEU!L20+FAED!L20+CEAD!L20+CEART!L20+CEFID!L20+ESAG!L20+CERES!L20+CEAVI!L20+CESFI!L20</f>
        <v>0</v>
      </c>
      <c r="I20" s="114">
        <f>REITORIA_SEMS!M20++REITORIA_BU!M20+REITORIA_MUSEU!M20+FAED!M20+CEAD!M20+CEART!M20+CEFID!M20+ESAG!M20+CERES!M20+CEAVI!M20+CESFI!M20</f>
        <v>0</v>
      </c>
      <c r="J20" s="16">
        <f t="shared" si="2"/>
        <v>86.75</v>
      </c>
      <c r="K20" s="16">
        <f>REITORIA_SEMS!P69+REITORIA_SEMS!Q69+REITORIA_BU!P69+REITORIA_BU!Q69+REITORIA_MUSEU!P69+REITORIA_MUSEU!Q69+FAED!P69+FAED!Q69+CEAD!P69+CEAD!Q69+CEART!P69+CEART!Q69+CEFID!P69+CEFID!Q69+ESAG!P69+ESAG!Q69+CERES!P69+CERES!Q69+CEAVI!P69+CEAVI!Q69+CESFI!P69+CESFI!Q69</f>
        <v>0</v>
      </c>
      <c r="L20" s="11">
        <f t="shared" si="3"/>
        <v>349</v>
      </c>
      <c r="M20" s="5">
        <f t="shared" si="0"/>
        <v>64565</v>
      </c>
      <c r="N20" s="5">
        <f t="shared" si="4"/>
        <v>0</v>
      </c>
      <c r="O20" s="6">
        <f t="shared" si="1"/>
        <v>0</v>
      </c>
    </row>
    <row r="21" spans="1:15" ht="43.5" customHeight="1" x14ac:dyDescent="0.25">
      <c r="A21" s="254"/>
      <c r="B21" s="255"/>
      <c r="C21" s="47">
        <v>18</v>
      </c>
      <c r="D21" s="60" t="s">
        <v>174</v>
      </c>
      <c r="E21" s="47" t="s">
        <v>102</v>
      </c>
      <c r="F21" s="80">
        <v>185</v>
      </c>
      <c r="G21" s="112">
        <f>REITORIA_SEMS!K21+REITORIA_BU!K21+REITORIA_MUSEU!K21+FAED!K21+CEAD!K21+CEART!K21+CEFID!K21+ESAG!K21+CERES!K21+CEAVI!K21+CESFI!K21</f>
        <v>420</v>
      </c>
      <c r="H21" s="113">
        <f>REITORIA_SEMS!L21+REITORIA_BU!L21+REITORIA_MUSEU!L21+FAED!L21+CEAD!L21+CEART!L21+CEFID!L21+ESAG!L21+CERES!L21+CEAVI!L21+CESFI!L21</f>
        <v>0</v>
      </c>
      <c r="I21" s="114">
        <f>REITORIA_SEMS!M21++REITORIA_BU!M21+REITORIA_MUSEU!M21+FAED!M21+CEAD!M21+CEART!M21+CEFID!M21+ESAG!M21+CERES!M21+CEAVI!M21+CESFI!M21</f>
        <v>0</v>
      </c>
      <c r="J21" s="16">
        <f t="shared" si="2"/>
        <v>104.5</v>
      </c>
      <c r="K21" s="16">
        <f>REITORIA_SEMS!P70+REITORIA_SEMS!Q70+REITORIA_BU!P70+REITORIA_BU!Q70+REITORIA_MUSEU!P70+REITORIA_MUSEU!Q70+FAED!P70+FAED!Q70+CEAD!P70+CEAD!Q70+CEART!P70+CEART!Q70+CEFID!P70+CEFID!Q70+ESAG!P70+ESAG!Q70+CERES!P70+CERES!Q70+CEAVI!P70+CEAVI!Q70+CESFI!P70+CESFI!Q70</f>
        <v>0</v>
      </c>
      <c r="L21" s="11">
        <f t="shared" si="3"/>
        <v>420</v>
      </c>
      <c r="M21" s="5">
        <f t="shared" si="0"/>
        <v>77700</v>
      </c>
      <c r="N21" s="5">
        <f t="shared" si="4"/>
        <v>0</v>
      </c>
      <c r="O21" s="6">
        <f t="shared" si="1"/>
        <v>0</v>
      </c>
    </row>
    <row r="22" spans="1:15" ht="41.25" customHeight="1" x14ac:dyDescent="0.25">
      <c r="A22" s="254">
        <v>6</v>
      </c>
      <c r="B22" s="255" t="s">
        <v>216</v>
      </c>
      <c r="C22" s="115">
        <v>19</v>
      </c>
      <c r="D22" s="60" t="s">
        <v>31</v>
      </c>
      <c r="E22" s="47" t="s">
        <v>101</v>
      </c>
      <c r="F22" s="80">
        <v>64.650000000000006</v>
      </c>
      <c r="G22" s="112">
        <f>REITORIA_SEMS!K22+REITORIA_BU!K22+REITORIA_MUSEU!K22+FAED!K22+CEAD!K22+CEART!K22+CEFID!K22+ESAG!K22+CERES!K22+CEAVI!K22+CESFI!K22</f>
        <v>660</v>
      </c>
      <c r="H22" s="113">
        <f>REITORIA_SEMS!L22+REITORIA_BU!L22+REITORIA_MUSEU!L22+FAED!L22+CEAD!L22+CEART!L22+CEFID!L22+ESAG!L22+CERES!L22+CEAVI!L22+CESFI!L22</f>
        <v>0</v>
      </c>
      <c r="I22" s="114">
        <f>REITORIA_SEMS!M22++REITORIA_BU!M22+REITORIA_MUSEU!M22+FAED!M22+CEAD!M22+CEART!M22+CEFID!M22+ESAG!M22+CERES!M22+CEAVI!M22+CESFI!M22</f>
        <v>0</v>
      </c>
      <c r="J22" s="16">
        <f t="shared" si="2"/>
        <v>164.5</v>
      </c>
      <c r="K22" s="16">
        <f>REITORIA_SEMS!P71+REITORIA_SEMS!Q71+REITORIA_BU!P71+REITORIA_BU!Q71+REITORIA_MUSEU!P71+REITORIA_MUSEU!Q71+FAED!P71+FAED!Q71+CEAD!P71+CEAD!Q71+CEART!P71+CEART!Q71+CEFID!P71+CEFID!Q71+ESAG!P71+ESAG!Q71+CERES!P71+CERES!Q71+CEAVI!P71+CEAVI!Q71+CESFI!P71+CESFI!Q71</f>
        <v>0</v>
      </c>
      <c r="L22" s="11">
        <f t="shared" si="3"/>
        <v>660</v>
      </c>
      <c r="M22" s="5">
        <f t="shared" si="0"/>
        <v>42669.000000000007</v>
      </c>
      <c r="N22" s="5">
        <f t="shared" si="4"/>
        <v>0</v>
      </c>
      <c r="O22" s="6">
        <f t="shared" si="1"/>
        <v>0</v>
      </c>
    </row>
    <row r="23" spans="1:15" ht="34.5" customHeight="1" x14ac:dyDescent="0.25">
      <c r="A23" s="254"/>
      <c r="B23" s="255"/>
      <c r="C23" s="115">
        <v>20</v>
      </c>
      <c r="D23" s="60" t="s">
        <v>35</v>
      </c>
      <c r="E23" s="47" t="s">
        <v>101</v>
      </c>
      <c r="F23" s="80">
        <v>64.650000000000006</v>
      </c>
      <c r="G23" s="112">
        <f>REITORIA_SEMS!K23+REITORIA_BU!K23+REITORIA_MUSEU!K23+FAED!K23+CEAD!K23+CEART!K23+CEFID!K23+ESAG!K23+CERES!K23+CEAVI!K23+CESFI!K23</f>
        <v>673</v>
      </c>
      <c r="H23" s="113">
        <f>REITORIA_SEMS!L23+REITORIA_BU!L23+REITORIA_MUSEU!L23+FAED!L23+CEAD!L23+CEART!L23+CEFID!L23+ESAG!L23+CERES!L23+CEAVI!L23+CESFI!L23</f>
        <v>3</v>
      </c>
      <c r="I23" s="114">
        <f>REITORIA_SEMS!M23++REITORIA_BU!M23+REITORIA_MUSEU!M23+FAED!M23+CEAD!M23+CEART!M23+CEFID!M23+ESAG!M23+CERES!M23+CEAVI!M23+CESFI!M23</f>
        <v>3</v>
      </c>
      <c r="J23" s="16">
        <f t="shared" si="2"/>
        <v>167.75</v>
      </c>
      <c r="K23" s="16">
        <f>REITORIA_SEMS!P72+REITORIA_SEMS!Q72+REITORIA_BU!P72+REITORIA_BU!Q72+REITORIA_MUSEU!P72+REITORIA_MUSEU!Q72+FAED!P72+FAED!Q72+CEAD!P72+CEAD!Q72+CEART!P72+CEART!Q72+CEFID!P72+CEFID!Q72+ESAG!P72+ESAG!Q72+CERES!P72+CERES!Q72+CEAVI!P72+CEAVI!Q72+CESFI!P72+CESFI!Q72</f>
        <v>0</v>
      </c>
      <c r="L23" s="11">
        <f t="shared" si="3"/>
        <v>670</v>
      </c>
      <c r="M23" s="5">
        <f t="shared" si="0"/>
        <v>43509.450000000004</v>
      </c>
      <c r="N23" s="5">
        <f t="shared" si="4"/>
        <v>0</v>
      </c>
      <c r="O23" s="6">
        <f t="shared" si="1"/>
        <v>193.95000000000002</v>
      </c>
    </row>
    <row r="24" spans="1:15" ht="52.5" customHeight="1" x14ac:dyDescent="0.25">
      <c r="A24" s="254"/>
      <c r="B24" s="255"/>
      <c r="C24" s="115">
        <v>21</v>
      </c>
      <c r="D24" s="60" t="s">
        <v>73</v>
      </c>
      <c r="E24" s="47" t="s">
        <v>101</v>
      </c>
      <c r="F24" s="80">
        <v>64.650000000000006</v>
      </c>
      <c r="G24" s="112">
        <f>REITORIA_SEMS!K24+REITORIA_BU!K24+REITORIA_MUSEU!K24+FAED!K24+CEAD!K24+CEART!K24+CEFID!K24+ESAG!K24+CERES!K24+CEAVI!K24+CESFI!K24</f>
        <v>800</v>
      </c>
      <c r="H24" s="113">
        <f>REITORIA_SEMS!L24+REITORIA_BU!L24+REITORIA_MUSEU!L24+FAED!L24+CEAD!L24+CEART!L24+CEFID!L24+ESAG!L24+CERES!L24+CEAVI!L24+CESFI!L24</f>
        <v>0</v>
      </c>
      <c r="I24" s="114">
        <f>REITORIA_SEMS!M24++REITORIA_BU!M24+REITORIA_MUSEU!M24+FAED!M24+CEAD!M24+CEART!M24+CEFID!M24+ESAG!M24+CERES!M24+CEAVI!M24+CESFI!M24</f>
        <v>0</v>
      </c>
      <c r="J24" s="16">
        <f t="shared" si="2"/>
        <v>199.5</v>
      </c>
      <c r="K24" s="16">
        <f>REITORIA_SEMS!P73+REITORIA_SEMS!Q73+REITORIA_BU!P73+REITORIA_BU!Q73+REITORIA_MUSEU!P73+REITORIA_MUSEU!Q73+FAED!P73+FAED!Q73+CEAD!P73+CEAD!Q73+CEART!P73+CEART!Q73+CEFID!P73+CEFID!Q73+ESAG!P73+ESAG!Q73+CERES!P73+CERES!Q73+CEAVI!P73+CEAVI!Q73+CESFI!P73+CESFI!Q73</f>
        <v>0</v>
      </c>
      <c r="L24" s="11">
        <f t="shared" si="3"/>
        <v>800</v>
      </c>
      <c r="M24" s="5">
        <f t="shared" si="0"/>
        <v>51720.000000000007</v>
      </c>
      <c r="N24" s="5">
        <f t="shared" si="4"/>
        <v>0</v>
      </c>
      <c r="O24" s="6">
        <f t="shared" si="1"/>
        <v>0</v>
      </c>
    </row>
    <row r="25" spans="1:15" ht="36.75" customHeight="1" x14ac:dyDescent="0.25">
      <c r="A25" s="68">
        <v>7</v>
      </c>
      <c r="B25" s="69" t="s">
        <v>217</v>
      </c>
      <c r="C25" s="47">
        <v>22</v>
      </c>
      <c r="D25" s="60" t="s">
        <v>40</v>
      </c>
      <c r="E25" s="47" t="s">
        <v>101</v>
      </c>
      <c r="F25" s="80">
        <v>526.30999999999995</v>
      </c>
      <c r="G25" s="112">
        <f>REITORIA_SEMS!K25+REITORIA_BU!K25+REITORIA_MUSEU!K25+FAED!K25+CEAD!K25+CEART!K25+CEFID!K25+ESAG!K25+CERES!K25+CEAVI!K25+CESFI!K25</f>
        <v>95</v>
      </c>
      <c r="H25" s="113">
        <f>REITORIA_SEMS!L25+REITORIA_BU!L25+REITORIA_MUSEU!L25+FAED!L25+CEAD!L25+CEART!L25+CEFID!L25+ESAG!L25+CERES!L25+CEAVI!L25+CESFI!L25</f>
        <v>8</v>
      </c>
      <c r="I25" s="114">
        <f>REITORIA_SEMS!M25++REITORIA_BU!M25+REITORIA_MUSEU!M25+FAED!M25+CEAD!M25+CEART!M25+CEFID!M25+ESAG!M25+CERES!M25+CEAVI!M25+CESFI!M25</f>
        <v>8</v>
      </c>
      <c r="J25" s="16">
        <f t="shared" si="2"/>
        <v>23.25</v>
      </c>
      <c r="K25" s="16">
        <f>REITORIA_SEMS!P74+REITORIA_SEMS!Q74+REITORIA_BU!P74+REITORIA_BU!Q74+REITORIA_MUSEU!P74+REITORIA_MUSEU!Q74+FAED!P74+FAED!Q74+CEAD!P74+CEAD!Q74+CEART!P74+CEART!Q74+CEFID!P74+CEFID!Q74+ESAG!P74+ESAG!Q74+CERES!P74+CERES!Q74+CEAVI!P74+CEAVI!Q74+CESFI!P74+CESFI!Q74</f>
        <v>0</v>
      </c>
      <c r="L25" s="11">
        <f t="shared" si="3"/>
        <v>87</v>
      </c>
      <c r="M25" s="5">
        <f t="shared" si="0"/>
        <v>49999.45</v>
      </c>
      <c r="N25" s="5">
        <f t="shared" si="4"/>
        <v>0</v>
      </c>
      <c r="O25" s="6">
        <f t="shared" si="1"/>
        <v>4210.4799999999996</v>
      </c>
    </row>
    <row r="26" spans="1:15" ht="36.75" customHeight="1" x14ac:dyDescent="0.25">
      <c r="A26" s="254">
        <v>8</v>
      </c>
      <c r="B26" s="255" t="s">
        <v>218</v>
      </c>
      <c r="C26" s="47">
        <v>23</v>
      </c>
      <c r="D26" s="60" t="s">
        <v>74</v>
      </c>
      <c r="E26" s="47" t="s">
        <v>103</v>
      </c>
      <c r="F26" s="80">
        <v>166.67</v>
      </c>
      <c r="G26" s="112">
        <f>REITORIA_SEMS!K26+REITORIA_BU!K26+REITORIA_MUSEU!K26+FAED!K26+CEAD!K26+CEART!K26+CEFID!K26+ESAG!K26+CERES!K26+CEAVI!K26+CESFI!K26</f>
        <v>4450</v>
      </c>
      <c r="H26" s="113">
        <f>REITORIA_SEMS!L26+REITORIA_BU!L26+REITORIA_MUSEU!L26+FAED!L26+CEAD!L26+CEART!L26+CEFID!L26+ESAG!L26+CERES!L26+CEAVI!L26+CESFI!L26</f>
        <v>1089</v>
      </c>
      <c r="I26" s="114">
        <f>REITORIA_SEMS!M26++REITORIA_BU!M26+REITORIA_MUSEU!M26+FAED!M26+CEAD!M26+CEART!M26+CEFID!M26+ESAG!M26+CERES!M26+CEAVI!M26+CESFI!M26</f>
        <v>1089</v>
      </c>
      <c r="J26" s="16">
        <f t="shared" si="2"/>
        <v>1112</v>
      </c>
      <c r="K26" s="16">
        <f>REITORIA_SEMS!P75+REITORIA_SEMS!Q75+REITORIA_BU!P75+REITORIA_BU!Q75+REITORIA_MUSEU!P75+REITORIA_MUSEU!Q75+FAED!P75+FAED!Q75+CEAD!P75+CEAD!Q75+CEART!P75+CEART!Q75+CEFID!P75+CEFID!Q75+ESAG!P75+ESAG!Q75+CERES!P75+CERES!Q75+CEAVI!P75+CEAVI!Q75+CESFI!P75+CESFI!Q75</f>
        <v>0</v>
      </c>
      <c r="L26" s="11">
        <f t="shared" si="3"/>
        <v>3361</v>
      </c>
      <c r="M26" s="5">
        <f t="shared" si="0"/>
        <v>741681.5</v>
      </c>
      <c r="N26" s="5">
        <f t="shared" si="4"/>
        <v>0</v>
      </c>
      <c r="O26" s="6">
        <f t="shared" si="1"/>
        <v>181503.62999999998</v>
      </c>
    </row>
    <row r="27" spans="1:15" ht="36.75" customHeight="1" x14ac:dyDescent="0.25">
      <c r="A27" s="254"/>
      <c r="B27" s="255"/>
      <c r="C27" s="47">
        <v>24</v>
      </c>
      <c r="D27" s="60" t="s">
        <v>75</v>
      </c>
      <c r="E27" s="47" t="s">
        <v>103</v>
      </c>
      <c r="F27" s="80">
        <v>19.829999999999998</v>
      </c>
      <c r="G27" s="112">
        <f>REITORIA_SEMS!K27+REITORIA_BU!K27+REITORIA_MUSEU!K27+FAED!K27+CEAD!K27+CEART!K27+CEFID!K27+ESAG!K27+CERES!K27+CEAVI!K27+CESFI!K27</f>
        <v>1075</v>
      </c>
      <c r="H27" s="113">
        <f>REITORIA_SEMS!L27+REITORIA_BU!L27+REITORIA_MUSEU!L27+FAED!L27+CEAD!L27+CEART!L27+CEFID!L27+ESAG!L27+CERES!L27+CEAVI!L27+CESFI!L27</f>
        <v>0</v>
      </c>
      <c r="I27" s="114">
        <f>REITORIA_SEMS!M27++REITORIA_BU!M27+REITORIA_MUSEU!M27+FAED!M27+CEAD!M27+CEART!M27+CEFID!M27+ESAG!M27+CERES!M27+CEAVI!M27+CESFI!M27</f>
        <v>0</v>
      </c>
      <c r="J27" s="16">
        <f t="shared" si="2"/>
        <v>268.25</v>
      </c>
      <c r="K27" s="16">
        <f>REITORIA_SEMS!P76+REITORIA_SEMS!Q76+REITORIA_BU!P76+REITORIA_BU!Q76+REITORIA_MUSEU!P76+REITORIA_MUSEU!Q76+FAED!P76+FAED!Q76+CEAD!P76+CEAD!Q76+CEART!P76+CEART!Q76+CEFID!P76+CEFID!Q76+ESAG!P76+ESAG!Q76+CERES!P76+CERES!Q76+CEAVI!P76+CEAVI!Q76+CESFI!P76+CESFI!Q76</f>
        <v>0</v>
      </c>
      <c r="L27" s="11">
        <f t="shared" si="3"/>
        <v>1075</v>
      </c>
      <c r="M27" s="5">
        <f t="shared" si="0"/>
        <v>21317.249999999996</v>
      </c>
      <c r="N27" s="5">
        <f t="shared" si="4"/>
        <v>0</v>
      </c>
      <c r="O27" s="6">
        <f t="shared" si="1"/>
        <v>0</v>
      </c>
    </row>
    <row r="28" spans="1:15" ht="36.75" customHeight="1" x14ac:dyDescent="0.25">
      <c r="A28" s="68">
        <v>9</v>
      </c>
      <c r="B28" s="69" t="s">
        <v>213</v>
      </c>
      <c r="C28" s="47">
        <v>25</v>
      </c>
      <c r="D28" s="60" t="s">
        <v>76</v>
      </c>
      <c r="E28" s="47" t="s">
        <v>101</v>
      </c>
      <c r="F28" s="80">
        <v>1150</v>
      </c>
      <c r="G28" s="112">
        <f>REITORIA_SEMS!K28+REITORIA_BU!K28+REITORIA_MUSEU!K28+FAED!K28+CEAD!K28+CEART!K28+CEFID!K28+ESAG!K28+CERES!K28+CEAVI!K28+CESFI!K28</f>
        <v>20</v>
      </c>
      <c r="H28" s="113">
        <f>REITORIA_SEMS!L28+REITORIA_BU!L28+REITORIA_MUSEU!L28+FAED!L28+CEAD!L28+CEART!L28+CEFID!L28+ESAG!L28+CERES!L28+CEAVI!L28+CESFI!L28</f>
        <v>0</v>
      </c>
      <c r="I28" s="114">
        <f>REITORIA_SEMS!M28++REITORIA_BU!M28+REITORIA_MUSEU!M28+FAED!M28+CEAD!M28+CEART!M28+CEFID!M28+ESAG!M28+CERES!M28+CEAVI!M28+CESFI!M28</f>
        <v>0</v>
      </c>
      <c r="J28" s="16">
        <f t="shared" si="2"/>
        <v>4.5</v>
      </c>
      <c r="K28" s="16">
        <f>REITORIA_SEMS!P77+REITORIA_SEMS!Q77+REITORIA_BU!P77+REITORIA_BU!Q77+REITORIA_MUSEU!P77+REITORIA_MUSEU!Q77+FAED!P77+FAED!Q77+CEAD!P77+CEAD!Q77+CEART!P77+CEART!Q77+CEFID!P77+CEFID!Q77+ESAG!P77+ESAG!Q77+CERES!P77+CERES!Q77+CEAVI!P77+CEAVI!Q77+CESFI!P77+CESFI!Q77</f>
        <v>0</v>
      </c>
      <c r="L28" s="11">
        <f t="shared" si="3"/>
        <v>20</v>
      </c>
      <c r="M28" s="5">
        <f t="shared" si="0"/>
        <v>23000</v>
      </c>
      <c r="N28" s="5">
        <f t="shared" si="4"/>
        <v>0</v>
      </c>
      <c r="O28" s="6">
        <f t="shared" si="1"/>
        <v>0</v>
      </c>
    </row>
    <row r="29" spans="1:15" ht="36.75" customHeight="1" x14ac:dyDescent="0.25">
      <c r="A29" s="254">
        <v>10</v>
      </c>
      <c r="B29" s="255" t="s">
        <v>217</v>
      </c>
      <c r="C29" s="47">
        <v>26</v>
      </c>
      <c r="D29" s="60" t="s">
        <v>77</v>
      </c>
      <c r="E29" s="47" t="s">
        <v>101</v>
      </c>
      <c r="F29" s="80">
        <v>550</v>
      </c>
      <c r="G29" s="112">
        <f>REITORIA_SEMS!K29+REITORIA_BU!K29+REITORIA_MUSEU!K29+FAED!K29+CEAD!K29+CEART!K29+CEFID!K29+ESAG!K29+CERES!K29+CEAVI!K29+CESFI!K29</f>
        <v>100</v>
      </c>
      <c r="H29" s="113">
        <f>REITORIA_SEMS!L29+REITORIA_BU!L29+REITORIA_MUSEU!L29+FAED!L29+CEAD!L29+CEART!L29+CEFID!L29+ESAG!L29+CERES!L29+CEAVI!L29+CESFI!L29</f>
        <v>0</v>
      </c>
      <c r="I29" s="114">
        <f>REITORIA_SEMS!M29++REITORIA_BU!M29+REITORIA_MUSEU!M29+FAED!M29+CEAD!M29+CEART!M29+CEFID!M29+ESAG!M29+CERES!M29+CEAVI!M29+CESFI!M29</f>
        <v>0</v>
      </c>
      <c r="J29" s="16">
        <f t="shared" si="2"/>
        <v>24.5</v>
      </c>
      <c r="K29" s="16">
        <f>REITORIA_SEMS!P78+REITORIA_SEMS!Q78+REITORIA_BU!P78+REITORIA_BU!Q78+REITORIA_MUSEU!P78+REITORIA_MUSEU!Q78+FAED!P78+FAED!Q78+CEAD!P78+CEAD!Q78+CEART!P78+CEART!Q78+CEFID!P78+CEFID!Q78+ESAG!P78+ESAG!Q78+CERES!P78+CERES!Q78+CEAVI!P78+CEAVI!Q78+CESFI!P78+CESFI!Q78</f>
        <v>0</v>
      </c>
      <c r="L29" s="11">
        <f t="shared" si="3"/>
        <v>100</v>
      </c>
      <c r="M29" s="5">
        <f t="shared" si="0"/>
        <v>55000</v>
      </c>
      <c r="N29" s="5">
        <f t="shared" si="4"/>
        <v>0</v>
      </c>
      <c r="O29" s="6">
        <f t="shared" si="1"/>
        <v>0</v>
      </c>
    </row>
    <row r="30" spans="1:15" ht="36.75" customHeight="1" x14ac:dyDescent="0.25">
      <c r="A30" s="254"/>
      <c r="B30" s="255"/>
      <c r="C30" s="47">
        <v>27</v>
      </c>
      <c r="D30" s="60" t="s">
        <v>78</v>
      </c>
      <c r="E30" s="47" t="s">
        <v>101</v>
      </c>
      <c r="F30" s="80">
        <v>376.66</v>
      </c>
      <c r="G30" s="112">
        <f>REITORIA_SEMS!K30+REITORIA_BU!K30+REITORIA_MUSEU!K30+FAED!K30+CEAD!K30+CEART!K30+CEFID!K30+ESAG!K30+CERES!K30+CEAVI!K30+CESFI!K30</f>
        <v>60</v>
      </c>
      <c r="H30" s="113">
        <f>REITORIA_SEMS!L30+REITORIA_BU!L30+REITORIA_MUSEU!L30+FAED!L30+CEAD!L30+CEART!L30+CEFID!L30+ESAG!L30+CERES!L30+CEAVI!L30+CESFI!L30</f>
        <v>0</v>
      </c>
      <c r="I30" s="114">
        <f>REITORIA_SEMS!M30++REITORIA_BU!M30+REITORIA_MUSEU!M30+FAED!M30+CEAD!M30+CEART!M30+CEFID!M30+ESAG!M30+CERES!M30+CEAVI!M30+CESFI!M30</f>
        <v>0</v>
      </c>
      <c r="J30" s="16">
        <f t="shared" si="2"/>
        <v>14.5</v>
      </c>
      <c r="K30" s="16">
        <f>REITORIA_SEMS!P79+REITORIA_SEMS!Q79+REITORIA_BU!P79+REITORIA_BU!Q79+REITORIA_MUSEU!P79+REITORIA_MUSEU!Q79+FAED!P79+FAED!Q79+CEAD!P79+CEAD!Q79+CEART!P79+CEART!Q79+CEFID!P79+CEFID!Q79+ESAG!P79+ESAG!Q79+CERES!P79+CERES!Q79+CEAVI!P79+CEAVI!Q79+CESFI!P79+CESFI!Q79</f>
        <v>0</v>
      </c>
      <c r="L30" s="11">
        <f t="shared" si="3"/>
        <v>60</v>
      </c>
      <c r="M30" s="5">
        <f t="shared" si="0"/>
        <v>22599.600000000002</v>
      </c>
      <c r="N30" s="5">
        <f t="shared" si="4"/>
        <v>0</v>
      </c>
      <c r="O30" s="6">
        <f t="shared" si="1"/>
        <v>0</v>
      </c>
    </row>
    <row r="31" spans="1:15" ht="36.75" customHeight="1" x14ac:dyDescent="0.25">
      <c r="A31" s="254"/>
      <c r="B31" s="255"/>
      <c r="C31" s="47">
        <v>28</v>
      </c>
      <c r="D31" s="60" t="s">
        <v>79</v>
      </c>
      <c r="E31" s="47" t="s">
        <v>101</v>
      </c>
      <c r="F31" s="80">
        <v>320</v>
      </c>
      <c r="G31" s="112">
        <f>REITORIA_SEMS!K31+REITORIA_BU!K31+REITORIA_MUSEU!K31+FAED!K31+CEAD!K31+CEART!K31+CEFID!K31+ESAG!K31+CERES!K31+CEAVI!K31+CESFI!K31</f>
        <v>820</v>
      </c>
      <c r="H31" s="113">
        <f>REITORIA_SEMS!L31+REITORIA_BU!L31+REITORIA_MUSEU!L31+FAED!L31+CEAD!L31+CEART!L31+CEFID!L31+ESAG!L31+CERES!L31+CEAVI!L31+CESFI!L31</f>
        <v>0</v>
      </c>
      <c r="I31" s="114">
        <f>REITORIA_SEMS!M31++REITORIA_BU!M31+REITORIA_MUSEU!M31+FAED!M31+CEAD!M31+CEART!M31+CEFID!M31+ESAG!M31+CERES!M31+CEAVI!M31+CESFI!M31</f>
        <v>0</v>
      </c>
      <c r="J31" s="16">
        <f t="shared" si="2"/>
        <v>204.5</v>
      </c>
      <c r="K31" s="16">
        <f>REITORIA_SEMS!P80+REITORIA_SEMS!Q80+REITORIA_BU!P80+REITORIA_BU!Q80+REITORIA_MUSEU!P80+REITORIA_MUSEU!Q80+FAED!P80+FAED!Q80+CEAD!P80+CEAD!Q80+CEART!P80+CEART!Q80+CEFID!P80+CEFID!Q80+ESAG!P80+ESAG!Q80+CERES!P80+CERES!Q80+CEAVI!P80+CEAVI!Q80+CESFI!P80+CESFI!Q80</f>
        <v>0</v>
      </c>
      <c r="L31" s="11">
        <f t="shared" si="3"/>
        <v>820</v>
      </c>
      <c r="M31" s="5">
        <f t="shared" si="0"/>
        <v>262400</v>
      </c>
      <c r="N31" s="5">
        <f t="shared" si="4"/>
        <v>0</v>
      </c>
      <c r="O31" s="6">
        <f t="shared" si="1"/>
        <v>0</v>
      </c>
    </row>
    <row r="32" spans="1:15" ht="36.75" customHeight="1" x14ac:dyDescent="0.25">
      <c r="A32" s="254">
        <v>11</v>
      </c>
      <c r="B32" s="255" t="s">
        <v>219</v>
      </c>
      <c r="C32" s="47">
        <v>29</v>
      </c>
      <c r="D32" s="60" t="s">
        <v>80</v>
      </c>
      <c r="E32" s="47" t="s">
        <v>104</v>
      </c>
      <c r="F32" s="80">
        <v>37.51</v>
      </c>
      <c r="G32" s="112">
        <f>REITORIA_SEMS!K32+REITORIA_BU!K32+REITORIA_MUSEU!K32+FAED!K32+CEAD!K32+CEART!K32+CEFID!K32+ESAG!K32+CERES!K32+CEAVI!K32+CESFI!K32</f>
        <v>260</v>
      </c>
      <c r="H32" s="113">
        <f>REITORIA_SEMS!L32+REITORIA_BU!L32+REITORIA_MUSEU!L32+FAED!L32+CEAD!L32+CEART!L32+CEFID!L32+ESAG!L32+CERES!L32+CEAVI!L32+CESFI!L32</f>
        <v>60</v>
      </c>
      <c r="I32" s="114">
        <f>REITORIA_SEMS!M32++REITORIA_BU!M32+REITORIA_MUSEU!M32+FAED!M32+CEAD!M32+CEART!M32+CEFID!M32+ESAG!M32+CERES!M32+CEAVI!M32+CESFI!M32</f>
        <v>60</v>
      </c>
      <c r="J32" s="16">
        <f t="shared" si="2"/>
        <v>64.5</v>
      </c>
      <c r="K32" s="16">
        <f>REITORIA_SEMS!P81+REITORIA_SEMS!Q81+REITORIA_BU!P81+REITORIA_BU!Q81+REITORIA_MUSEU!P81+REITORIA_MUSEU!Q81+FAED!P81+FAED!Q81+CEAD!P81+CEAD!Q81+CEART!P81+CEART!Q81+CEFID!P81+CEFID!Q81+ESAG!P81+ESAG!Q81+CERES!P81+CERES!Q81+CEAVI!P81+CEAVI!Q81+CESFI!P81+CESFI!Q81</f>
        <v>0</v>
      </c>
      <c r="L32" s="11">
        <f t="shared" si="3"/>
        <v>200</v>
      </c>
      <c r="M32" s="5">
        <f t="shared" si="0"/>
        <v>9752.6</v>
      </c>
      <c r="N32" s="5">
        <f t="shared" si="4"/>
        <v>0</v>
      </c>
      <c r="O32" s="6">
        <f t="shared" si="1"/>
        <v>2250.6</v>
      </c>
    </row>
    <row r="33" spans="1:15" ht="36.75" customHeight="1" x14ac:dyDescent="0.25">
      <c r="A33" s="254"/>
      <c r="B33" s="255"/>
      <c r="C33" s="47">
        <v>30</v>
      </c>
      <c r="D33" s="60" t="s">
        <v>81</v>
      </c>
      <c r="E33" s="47" t="s">
        <v>104</v>
      </c>
      <c r="F33" s="80">
        <v>17.670000000000002</v>
      </c>
      <c r="G33" s="112">
        <f>REITORIA_SEMS!K33+REITORIA_BU!K33+REITORIA_MUSEU!K33+FAED!K33+CEAD!K33+CEART!K33+CEFID!K33+ESAG!K33+CERES!K33+CEAVI!K33+CESFI!K33</f>
        <v>14</v>
      </c>
      <c r="H33" s="113">
        <f>REITORIA_SEMS!L33+REITORIA_BU!L33+REITORIA_MUSEU!L33+FAED!L33+CEAD!L33+CEART!L33+CEFID!L33+ESAG!L33+CERES!L33+CEAVI!L33+CESFI!L33</f>
        <v>4</v>
      </c>
      <c r="I33" s="114">
        <f>REITORIA_SEMS!M33++REITORIA_BU!M33+REITORIA_MUSEU!M33+FAED!M33+CEAD!M33+CEART!M33+CEFID!M33+ESAG!M33+CERES!M33+CEAVI!M33+CESFI!M33</f>
        <v>4</v>
      </c>
      <c r="J33" s="16">
        <f t="shared" si="2"/>
        <v>3</v>
      </c>
      <c r="K33" s="16">
        <f>REITORIA_SEMS!P82+REITORIA_SEMS!Q82+REITORIA_BU!P82+REITORIA_BU!Q82+REITORIA_MUSEU!P82+REITORIA_MUSEU!Q82+FAED!P82+FAED!Q82+CEAD!P82+CEAD!Q82+CEART!P82+CEART!Q82+CEFID!P82+CEFID!Q82+ESAG!P82+ESAG!Q82+CERES!P82+CERES!Q82+CEAVI!P82+CEAVI!Q82+CESFI!P82+CESFI!Q82</f>
        <v>0</v>
      </c>
      <c r="L33" s="11">
        <f t="shared" si="3"/>
        <v>10</v>
      </c>
      <c r="M33" s="5">
        <f t="shared" si="0"/>
        <v>247.38000000000002</v>
      </c>
      <c r="N33" s="5">
        <f t="shared" si="4"/>
        <v>0</v>
      </c>
      <c r="O33" s="6">
        <f t="shared" si="1"/>
        <v>70.680000000000007</v>
      </c>
    </row>
    <row r="34" spans="1:15" ht="36.75" customHeight="1" x14ac:dyDescent="0.25">
      <c r="A34" s="68">
        <v>12</v>
      </c>
      <c r="B34" s="69" t="s">
        <v>220</v>
      </c>
      <c r="C34" s="47">
        <v>31</v>
      </c>
      <c r="D34" s="60" t="s">
        <v>21</v>
      </c>
      <c r="E34" s="47" t="s">
        <v>105</v>
      </c>
      <c r="F34" s="80">
        <v>25.9</v>
      </c>
      <c r="G34" s="112">
        <f>REITORIA_SEMS!K34+REITORIA_BU!K34+REITORIA_MUSEU!K34+FAED!K34+CEAD!K34+CEART!K34+CEFID!K34+ESAG!K34+CERES!K34+CEAVI!K34+CESFI!K34</f>
        <v>1640</v>
      </c>
      <c r="H34" s="113">
        <f>REITORIA_SEMS!L34+REITORIA_BU!L34+REITORIA_MUSEU!L34+FAED!L34+CEAD!L34+CEART!L34+CEFID!L34+ESAG!L34+CERES!L34+CEAVI!L34+CESFI!L34</f>
        <v>120</v>
      </c>
      <c r="I34" s="114">
        <f>REITORIA_SEMS!M34++REITORIA_BU!M34+REITORIA_MUSEU!M34+FAED!M34+CEAD!M34+CEART!M34+CEFID!M34+ESAG!M34+CERES!M34+CEAVI!M34+CESFI!M34</f>
        <v>120</v>
      </c>
      <c r="J34" s="16">
        <f t="shared" si="2"/>
        <v>409.5</v>
      </c>
      <c r="K34" s="16">
        <f>REITORIA_SEMS!P83+REITORIA_SEMS!Q83+REITORIA_BU!P83+REITORIA_BU!Q83+REITORIA_MUSEU!P83+REITORIA_MUSEU!Q83+FAED!P83+FAED!Q83+CEAD!P83+CEAD!Q83+CEART!P83+CEART!Q83+CEFID!P83+CEFID!Q83+ESAG!P83+ESAG!Q83+CERES!P83+CERES!Q83+CEAVI!P83+CEAVI!Q83+CESFI!P83+CESFI!Q83</f>
        <v>0</v>
      </c>
      <c r="L34" s="11">
        <f t="shared" si="3"/>
        <v>1520</v>
      </c>
      <c r="M34" s="5">
        <f t="shared" si="0"/>
        <v>42476</v>
      </c>
      <c r="N34" s="5">
        <f t="shared" si="4"/>
        <v>0</v>
      </c>
      <c r="O34" s="6">
        <f t="shared" si="1"/>
        <v>3108</v>
      </c>
    </row>
    <row r="35" spans="1:15" ht="36.75" customHeight="1" x14ac:dyDescent="0.25">
      <c r="A35" s="254">
        <v>13</v>
      </c>
      <c r="B35" s="255" t="s">
        <v>212</v>
      </c>
      <c r="C35" s="47">
        <v>32</v>
      </c>
      <c r="D35" s="60" t="s">
        <v>82</v>
      </c>
      <c r="E35" s="47" t="s">
        <v>106</v>
      </c>
      <c r="F35" s="80">
        <v>127.5</v>
      </c>
      <c r="G35" s="112">
        <f>REITORIA_SEMS!K35+REITORIA_BU!K35+REITORIA_MUSEU!K35+FAED!K35+CEAD!K35+CEART!K35+CEFID!K35+ESAG!K35+CERES!K35+CEAVI!K35+CESFI!K35</f>
        <v>1520</v>
      </c>
      <c r="H35" s="113">
        <f>REITORIA_SEMS!L35+REITORIA_BU!L35+REITORIA_MUSEU!L35+FAED!L35+CEAD!L35+CEART!L35+CEFID!L35+ESAG!L35+CERES!L35+CEAVI!L35+CESFI!L35</f>
        <v>278</v>
      </c>
      <c r="I35" s="114">
        <f>REITORIA_SEMS!M35++REITORIA_BU!M35+REITORIA_MUSEU!M35+FAED!M35+CEAD!M35+CEART!M35+CEFID!M35+ESAG!M35+CERES!M35+CEAVI!M35+CESFI!M35</f>
        <v>278</v>
      </c>
      <c r="J35" s="16">
        <f t="shared" si="2"/>
        <v>379.5</v>
      </c>
      <c r="K35" s="16">
        <f>REITORIA_SEMS!P84+REITORIA_SEMS!Q84+REITORIA_BU!P84+REITORIA_BU!Q84+REITORIA_MUSEU!P84+REITORIA_MUSEU!Q84+FAED!P84+FAED!Q84+CEAD!P84+CEAD!Q84+CEART!P84+CEART!Q84+CEFID!P84+CEFID!Q84+ESAG!P84+ESAG!Q84+CERES!P84+CERES!Q84+CEAVI!P84+CEAVI!Q84+CESFI!P84+CESFI!Q84</f>
        <v>0</v>
      </c>
      <c r="L35" s="11">
        <f t="shared" si="3"/>
        <v>1242</v>
      </c>
      <c r="M35" s="5">
        <f t="shared" si="0"/>
        <v>193800</v>
      </c>
      <c r="N35" s="5">
        <f t="shared" si="4"/>
        <v>0</v>
      </c>
      <c r="O35" s="6">
        <f t="shared" si="1"/>
        <v>35445</v>
      </c>
    </row>
    <row r="36" spans="1:15" ht="36.75" customHeight="1" x14ac:dyDescent="0.25">
      <c r="A36" s="254"/>
      <c r="B36" s="255"/>
      <c r="C36" s="47">
        <v>33</v>
      </c>
      <c r="D36" s="60" t="s">
        <v>83</v>
      </c>
      <c r="E36" s="47" t="s">
        <v>106</v>
      </c>
      <c r="F36" s="80">
        <v>131</v>
      </c>
      <c r="G36" s="112">
        <f>REITORIA_SEMS!K36+REITORIA_BU!K36+REITORIA_MUSEU!K36+FAED!K36+CEAD!K36+CEART!K36+CEFID!K36+ESAG!K36+CERES!K36+CEAVI!K36+CESFI!K36</f>
        <v>500</v>
      </c>
      <c r="H36" s="113">
        <f>REITORIA_SEMS!L36+REITORIA_BU!L36+REITORIA_MUSEU!L36+FAED!L36+CEAD!L36+CEART!L36+CEFID!L36+ESAG!L36+CERES!L36+CEAVI!L36+CESFI!L36</f>
        <v>200</v>
      </c>
      <c r="I36" s="114">
        <f>REITORIA_SEMS!M36++REITORIA_BU!M36+REITORIA_MUSEU!M36+FAED!M36+CEAD!M36+CEART!M36+CEFID!M36+ESAG!M36+CERES!M36+CEAVI!M36+CESFI!M36</f>
        <v>200</v>
      </c>
      <c r="J36" s="16">
        <f t="shared" si="2"/>
        <v>124.5</v>
      </c>
      <c r="K36" s="16">
        <f>REITORIA_SEMS!P85+REITORIA_SEMS!Q85+REITORIA_BU!P85+REITORIA_BU!Q85+REITORIA_MUSEU!P85+REITORIA_MUSEU!Q85+FAED!P85+FAED!Q85+CEAD!P85+CEAD!Q85+CEART!P85+CEART!Q85+CEFID!P85+CEFID!Q85+ESAG!P85+ESAG!Q85+CERES!P85+CERES!Q85+CEAVI!P85+CEAVI!Q85+CESFI!P85+CESFI!Q85</f>
        <v>0</v>
      </c>
      <c r="L36" s="11">
        <f t="shared" si="3"/>
        <v>300</v>
      </c>
      <c r="M36" s="5">
        <f t="shared" si="0"/>
        <v>65500</v>
      </c>
      <c r="N36" s="5">
        <f t="shared" si="4"/>
        <v>0</v>
      </c>
      <c r="O36" s="6">
        <f t="shared" si="1"/>
        <v>26200</v>
      </c>
    </row>
    <row r="37" spans="1:15" ht="36.75" customHeight="1" x14ac:dyDescent="0.25">
      <c r="A37" s="254"/>
      <c r="B37" s="255"/>
      <c r="C37" s="47">
        <v>34</v>
      </c>
      <c r="D37" s="60" t="s">
        <v>84</v>
      </c>
      <c r="E37" s="47" t="s">
        <v>107</v>
      </c>
      <c r="F37" s="80">
        <v>3800</v>
      </c>
      <c r="G37" s="112">
        <f>REITORIA_SEMS!K37+REITORIA_BU!K37+REITORIA_MUSEU!K37+FAED!K37+CEAD!K37+CEART!K37+CEFID!K37+ESAG!K37+CERES!K37+CEAVI!K37+CESFI!K37</f>
        <v>28</v>
      </c>
      <c r="H37" s="113">
        <f>REITORIA_SEMS!L37+REITORIA_BU!L37+REITORIA_MUSEU!L37+FAED!L37+CEAD!L37+CEART!L37+CEFID!L37+ESAG!L37+CERES!L37+CEAVI!L37+CESFI!L37</f>
        <v>1</v>
      </c>
      <c r="I37" s="114">
        <f>REITORIA_SEMS!M37++REITORIA_BU!M37+REITORIA_MUSEU!M37+FAED!M37+CEAD!M37+CEART!M37+CEFID!M37+ESAG!M37+CERES!M37+CEAVI!M37+CESFI!M37</f>
        <v>1</v>
      </c>
      <c r="J37" s="16">
        <f t="shared" si="2"/>
        <v>6.5</v>
      </c>
      <c r="K37" s="16">
        <f>REITORIA_SEMS!P86+REITORIA_SEMS!Q86+REITORIA_BU!P86+REITORIA_BU!Q86+REITORIA_MUSEU!P86+REITORIA_MUSEU!Q86+FAED!P86+FAED!Q86+CEAD!P86+CEAD!Q86+CEART!P86+CEART!Q86+CEFID!P86+CEFID!Q86+ESAG!P86+ESAG!Q86+CERES!P86+CERES!Q86+CEAVI!P86+CEAVI!Q86+CESFI!P86+CESFI!Q86</f>
        <v>0</v>
      </c>
      <c r="L37" s="11">
        <f t="shared" si="3"/>
        <v>27</v>
      </c>
      <c r="M37" s="5">
        <f t="shared" si="0"/>
        <v>106400</v>
      </c>
      <c r="N37" s="5">
        <f t="shared" si="4"/>
        <v>0</v>
      </c>
      <c r="O37" s="6">
        <f t="shared" si="1"/>
        <v>3800</v>
      </c>
    </row>
    <row r="38" spans="1:15" ht="36.75" customHeight="1" x14ac:dyDescent="0.25">
      <c r="A38" s="254"/>
      <c r="B38" s="255"/>
      <c r="C38" s="47">
        <v>35</v>
      </c>
      <c r="D38" s="74" t="s">
        <v>85</v>
      </c>
      <c r="E38" s="47" t="s">
        <v>107</v>
      </c>
      <c r="F38" s="80">
        <v>650</v>
      </c>
      <c r="G38" s="112">
        <f>REITORIA_SEMS!K38+REITORIA_BU!K38+REITORIA_MUSEU!K38+FAED!K38+CEAD!K38+CEART!K38+CEFID!K38+ESAG!K38+CERES!K38+CEAVI!K38+CESFI!K38</f>
        <v>42</v>
      </c>
      <c r="H38" s="113">
        <f>REITORIA_SEMS!L38+REITORIA_BU!L38+REITORIA_MUSEU!L38+FAED!L38+CEAD!L38+CEART!L38+CEFID!L38+ESAG!L38+CERES!L38+CEAVI!L38+CESFI!L38</f>
        <v>18</v>
      </c>
      <c r="I38" s="114">
        <f>REITORIA_SEMS!M38++REITORIA_BU!M38+REITORIA_MUSEU!M38+FAED!M38+CEAD!M38+CEART!M38+CEFID!M38+ESAG!M38+CERES!M38+CEAVI!M38+CESFI!M38</f>
        <v>18</v>
      </c>
      <c r="J38" s="16">
        <f t="shared" si="2"/>
        <v>10</v>
      </c>
      <c r="K38" s="16">
        <f>REITORIA_SEMS!P87+REITORIA_SEMS!Q87+REITORIA_BU!P87+REITORIA_BU!Q87+REITORIA_MUSEU!P87+REITORIA_MUSEU!Q87+FAED!P87+FAED!Q87+CEAD!P87+CEAD!Q87+CEART!P87+CEART!Q87+CEFID!P87+CEFID!Q87+ESAG!P87+ESAG!Q87+CERES!P87+CERES!Q87+CEAVI!P87+CEAVI!Q87+CESFI!P87+CESFI!Q87</f>
        <v>0</v>
      </c>
      <c r="L38" s="11">
        <f t="shared" si="3"/>
        <v>24</v>
      </c>
      <c r="M38" s="5">
        <f t="shared" si="0"/>
        <v>27300</v>
      </c>
      <c r="N38" s="5">
        <f t="shared" si="4"/>
        <v>0</v>
      </c>
      <c r="O38" s="6">
        <f t="shared" si="1"/>
        <v>11700</v>
      </c>
    </row>
    <row r="39" spans="1:15" ht="36.75" customHeight="1" x14ac:dyDescent="0.25">
      <c r="A39" s="254">
        <v>14</v>
      </c>
      <c r="B39" s="255" t="s">
        <v>213</v>
      </c>
      <c r="C39" s="47">
        <v>36</v>
      </c>
      <c r="D39" s="60" t="s">
        <v>86</v>
      </c>
      <c r="E39" s="47" t="s">
        <v>101</v>
      </c>
      <c r="F39" s="80">
        <v>131.41999999999999</v>
      </c>
      <c r="G39" s="112">
        <f>REITORIA_SEMS!K39+REITORIA_BU!K39+REITORIA_MUSEU!K39+FAED!K39+CEAD!K39+CEART!K39+CEFID!K39+ESAG!K39+CERES!K39+CEAVI!K39+CESFI!K39</f>
        <v>580</v>
      </c>
      <c r="H39" s="113">
        <f>REITORIA_SEMS!L39+REITORIA_BU!L39+REITORIA_MUSEU!L39+FAED!L39+CEAD!L39+CEART!L39+CEFID!L39+ESAG!L39+CERES!L39+CEAVI!L39+CESFI!L39</f>
        <v>300</v>
      </c>
      <c r="I39" s="114">
        <f>REITORIA_SEMS!M39++REITORIA_BU!M39+REITORIA_MUSEU!M39+FAED!M39+CEAD!M39+CEART!M39+CEFID!M39+ESAG!M39+CERES!M39+CEAVI!M39+CESFI!M39</f>
        <v>300</v>
      </c>
      <c r="J39" s="16">
        <f t="shared" si="2"/>
        <v>144.5</v>
      </c>
      <c r="K39" s="16">
        <f>REITORIA_SEMS!P88+REITORIA_SEMS!Q88+REITORIA_BU!P88+REITORIA_BU!Q88+REITORIA_MUSEU!P88+REITORIA_MUSEU!Q88+FAED!P88+FAED!Q88+CEAD!P88+CEAD!Q88+CEART!P88+CEART!Q88+CEFID!P88+CEFID!Q88+ESAG!P88+ESAG!Q88+CERES!P88+CERES!Q88+CEAVI!P88+CEAVI!Q88+CESFI!P88+CESFI!Q88</f>
        <v>0</v>
      </c>
      <c r="L39" s="11">
        <f t="shared" si="3"/>
        <v>280</v>
      </c>
      <c r="M39" s="5">
        <f t="shared" si="0"/>
        <v>76223.599999999991</v>
      </c>
      <c r="N39" s="5">
        <f t="shared" si="4"/>
        <v>0</v>
      </c>
      <c r="O39" s="6">
        <f t="shared" si="1"/>
        <v>39425.999999999993</v>
      </c>
    </row>
    <row r="40" spans="1:15" ht="36.75" customHeight="1" x14ac:dyDescent="0.25">
      <c r="A40" s="254"/>
      <c r="B40" s="255"/>
      <c r="C40" s="47">
        <v>37</v>
      </c>
      <c r="D40" s="60" t="s">
        <v>87</v>
      </c>
      <c r="E40" s="47" t="s">
        <v>101</v>
      </c>
      <c r="F40" s="80">
        <v>7.68</v>
      </c>
      <c r="G40" s="112">
        <f>REITORIA_SEMS!K40+REITORIA_BU!K40+REITORIA_MUSEU!K40+FAED!K40+CEAD!K40+CEART!K40+CEFID!K40+ESAG!K40+CERES!K40+CEAVI!K40+CESFI!K40</f>
        <v>230</v>
      </c>
      <c r="H40" s="113">
        <f>REITORIA_SEMS!L40+REITORIA_BU!L40+REITORIA_MUSEU!L40+FAED!L40+CEAD!L40+CEART!L40+CEFID!L40+ESAG!L40+CERES!L40+CEAVI!L40+CESFI!L40</f>
        <v>75</v>
      </c>
      <c r="I40" s="114">
        <f>REITORIA_SEMS!M40++REITORIA_BU!M40+REITORIA_MUSEU!M40+FAED!M40+CEAD!M40+CEART!M40+CEFID!M40+ESAG!M40+CERES!M40+CEAVI!M40+CESFI!M40</f>
        <v>75</v>
      </c>
      <c r="J40" s="16">
        <f t="shared" si="2"/>
        <v>57</v>
      </c>
      <c r="K40" s="16">
        <f>REITORIA_SEMS!P89+REITORIA_SEMS!Q89+REITORIA_BU!P89+REITORIA_BU!Q89+REITORIA_MUSEU!P89+REITORIA_MUSEU!Q89+FAED!P89+FAED!Q89+CEAD!P89+CEAD!Q89+CEART!P89+CEART!Q89+CEFID!P89+CEFID!Q89+ESAG!P89+ESAG!Q89+CERES!P89+CERES!Q89+CEAVI!P89+CEAVI!Q89+CESFI!P89+CESFI!Q89</f>
        <v>0</v>
      </c>
      <c r="L40" s="11">
        <f t="shared" si="3"/>
        <v>155</v>
      </c>
      <c r="M40" s="5">
        <f t="shared" si="0"/>
        <v>1766.3999999999999</v>
      </c>
      <c r="N40" s="5">
        <f t="shared" si="4"/>
        <v>0</v>
      </c>
      <c r="O40" s="6">
        <f t="shared" si="1"/>
        <v>576</v>
      </c>
    </row>
    <row r="41" spans="1:15" ht="36.75" customHeight="1" x14ac:dyDescent="0.25">
      <c r="A41" s="254">
        <v>15</v>
      </c>
      <c r="B41" s="255" t="s">
        <v>211</v>
      </c>
      <c r="C41" s="47">
        <v>38</v>
      </c>
      <c r="D41" s="60" t="s">
        <v>88</v>
      </c>
      <c r="E41" s="47" t="s">
        <v>99</v>
      </c>
      <c r="F41" s="80">
        <v>220</v>
      </c>
      <c r="G41" s="112">
        <f>REITORIA_SEMS!K41+REITORIA_BU!K41+REITORIA_MUSEU!K41+FAED!K41+CEAD!K41+CEART!K41+CEFID!K41+ESAG!K41+CERES!K41+CEAVI!K41+CESFI!K41</f>
        <v>30</v>
      </c>
      <c r="H41" s="113">
        <f>REITORIA_SEMS!L41+REITORIA_BU!L41+REITORIA_MUSEU!L41+FAED!L41+CEAD!L41+CEART!L41+CEFID!L41+ESAG!L41+CERES!L41+CEAVI!L41+CESFI!L41</f>
        <v>30</v>
      </c>
      <c r="I41" s="114">
        <f>REITORIA_SEMS!M41++REITORIA_BU!M41+REITORIA_MUSEU!M41+FAED!M41+CEAD!M41+CEART!M41+CEFID!M41+ESAG!M41+CERES!M41+CEAVI!M41+CESFI!M41</f>
        <v>30</v>
      </c>
      <c r="J41" s="16">
        <f t="shared" si="2"/>
        <v>7</v>
      </c>
      <c r="K41" s="16">
        <f>REITORIA_SEMS!P90+REITORIA_SEMS!Q90+REITORIA_BU!P90+REITORIA_BU!Q90+REITORIA_MUSEU!P90+REITORIA_MUSEU!Q90+FAED!P90+FAED!Q90+CEAD!P90+CEAD!Q90+CEART!P90+CEART!Q90+CEFID!P90+CEFID!Q90+ESAG!P90+ESAG!Q90+CERES!P90+CERES!Q90+CEAVI!P90+CEAVI!Q90+CESFI!P90+CESFI!Q90</f>
        <v>0</v>
      </c>
      <c r="L41" s="11">
        <f t="shared" si="3"/>
        <v>0</v>
      </c>
      <c r="M41" s="5">
        <f t="shared" si="0"/>
        <v>6600</v>
      </c>
      <c r="N41" s="5">
        <f t="shared" si="4"/>
        <v>0</v>
      </c>
      <c r="O41" s="6">
        <f t="shared" si="1"/>
        <v>6600</v>
      </c>
    </row>
    <row r="42" spans="1:15" ht="36.75" customHeight="1" x14ac:dyDescent="0.25">
      <c r="A42" s="254"/>
      <c r="B42" s="255"/>
      <c r="C42" s="47">
        <v>39</v>
      </c>
      <c r="D42" s="60" t="s">
        <v>89</v>
      </c>
      <c r="E42" s="47" t="s">
        <v>99</v>
      </c>
      <c r="F42" s="80">
        <v>530</v>
      </c>
      <c r="G42" s="112">
        <f>REITORIA_SEMS!K42+REITORIA_BU!K42+REITORIA_MUSEU!K42+FAED!K42+CEAD!K42+CEART!K42+CEFID!K42+ESAG!K42+CERES!K42+CEAVI!K42+CESFI!K42</f>
        <v>30</v>
      </c>
      <c r="H42" s="113">
        <f>REITORIA_SEMS!L42+REITORIA_BU!L42+REITORIA_MUSEU!L42+FAED!L42+CEAD!L42+CEART!L42+CEFID!L42+ESAG!L42+CERES!L42+CEAVI!L42+CESFI!L42</f>
        <v>15</v>
      </c>
      <c r="I42" s="114">
        <f>REITORIA_SEMS!M42++REITORIA_BU!M42+REITORIA_MUSEU!M42+FAED!M42+CEAD!M42+CEART!M42+CEFID!M42+ESAG!M42+CERES!M42+CEAVI!M42+CESFI!M42</f>
        <v>15</v>
      </c>
      <c r="J42" s="16">
        <f t="shared" si="2"/>
        <v>7</v>
      </c>
      <c r="K42" s="16">
        <f>REITORIA_SEMS!P91+REITORIA_SEMS!Q91+REITORIA_BU!P91+REITORIA_BU!Q91+REITORIA_MUSEU!P91+REITORIA_MUSEU!Q91+FAED!P91+FAED!Q91+CEAD!P91+CEAD!Q91+CEART!P91+CEART!Q91+CEFID!P91+CEFID!Q91+ESAG!P91+ESAG!Q91+CERES!P91+CERES!Q91+CEAVI!P91+CEAVI!Q91+CESFI!P91+CESFI!Q91</f>
        <v>0</v>
      </c>
      <c r="L42" s="11">
        <f t="shared" si="3"/>
        <v>15</v>
      </c>
      <c r="M42" s="5">
        <f t="shared" si="0"/>
        <v>15900</v>
      </c>
      <c r="N42" s="5">
        <f t="shared" si="4"/>
        <v>0</v>
      </c>
      <c r="O42" s="6">
        <f t="shared" si="1"/>
        <v>7950</v>
      </c>
    </row>
    <row r="43" spans="1:15" ht="36.75" customHeight="1" x14ac:dyDescent="0.25">
      <c r="A43" s="254"/>
      <c r="B43" s="255"/>
      <c r="C43" s="47">
        <v>40</v>
      </c>
      <c r="D43" s="60" t="s">
        <v>90</v>
      </c>
      <c r="E43" s="47" t="s">
        <v>99</v>
      </c>
      <c r="F43" s="80">
        <v>530</v>
      </c>
      <c r="G43" s="112">
        <f>REITORIA_SEMS!K43+REITORIA_BU!K43+REITORIA_MUSEU!K43+FAED!K43+CEAD!K43+CEART!K43+CEFID!K43+ESAG!K43+CERES!K43+CEAVI!K43+CESFI!K43</f>
        <v>26</v>
      </c>
      <c r="H43" s="113">
        <f>REITORIA_SEMS!L43+REITORIA_BU!L43+REITORIA_MUSEU!L43+FAED!L43+CEAD!L43+CEART!L43+CEFID!L43+ESAG!L43+CERES!L43+CEAVI!L43+CESFI!L43</f>
        <v>0</v>
      </c>
      <c r="I43" s="114">
        <f>REITORIA_SEMS!M43++REITORIA_BU!M43+REITORIA_MUSEU!M43+FAED!M43+CEAD!M43+CEART!M43+CEFID!M43+ESAG!M43+CERES!M43+CEAVI!M43+CESFI!M43</f>
        <v>0</v>
      </c>
      <c r="J43" s="16">
        <f t="shared" si="2"/>
        <v>6</v>
      </c>
      <c r="K43" s="16">
        <f>REITORIA_SEMS!P92+REITORIA_SEMS!Q92+REITORIA_BU!P92+REITORIA_BU!Q92+REITORIA_MUSEU!P92+REITORIA_MUSEU!Q92+FAED!P92+FAED!Q92+CEAD!P92+CEAD!Q92+CEART!P92+CEART!Q92+CEFID!P92+CEFID!Q92+ESAG!P92+ESAG!Q92+CERES!P92+CERES!Q92+CEAVI!P92+CEAVI!Q92+CESFI!P92+CESFI!Q92</f>
        <v>0</v>
      </c>
      <c r="L43" s="11">
        <f t="shared" si="3"/>
        <v>26</v>
      </c>
      <c r="M43" s="5">
        <f t="shared" si="0"/>
        <v>13780</v>
      </c>
      <c r="N43" s="5">
        <f t="shared" si="4"/>
        <v>0</v>
      </c>
      <c r="O43" s="6">
        <f t="shared" si="1"/>
        <v>0</v>
      </c>
    </row>
    <row r="44" spans="1:15" ht="36.75" customHeight="1" x14ac:dyDescent="0.25">
      <c r="A44" s="254"/>
      <c r="B44" s="255"/>
      <c r="C44" s="47">
        <v>41</v>
      </c>
      <c r="D44" s="75" t="s">
        <v>91</v>
      </c>
      <c r="E44" s="47" t="s">
        <v>99</v>
      </c>
      <c r="F44" s="80">
        <v>700</v>
      </c>
      <c r="G44" s="112">
        <f>REITORIA_SEMS!K44+REITORIA_BU!K44+REITORIA_MUSEU!K44+FAED!K44+CEAD!K44+CEART!K44+CEFID!K44+ESAG!K44+CERES!K44+CEAVI!K44+CESFI!K44</f>
        <v>11</v>
      </c>
      <c r="H44" s="113">
        <f>REITORIA_SEMS!L44+REITORIA_BU!L44+REITORIA_MUSEU!L44+FAED!L44+CEAD!L44+CEART!L44+CEFID!L44+ESAG!L44+CERES!L44+CEAVI!L44+CESFI!L44</f>
        <v>4</v>
      </c>
      <c r="I44" s="114">
        <f>REITORIA_SEMS!M44++REITORIA_BU!M44+REITORIA_MUSEU!M44+FAED!M44+CEAD!M44+CEART!M44+CEFID!M44+ESAG!M44+CERES!M44+CEAVI!M44+CESFI!M44</f>
        <v>4</v>
      </c>
      <c r="J44" s="16">
        <f t="shared" si="2"/>
        <v>2.25</v>
      </c>
      <c r="K44" s="16">
        <f>REITORIA_SEMS!P93+REITORIA_SEMS!Q93+REITORIA_BU!P93+REITORIA_BU!Q93+REITORIA_MUSEU!P93+REITORIA_MUSEU!Q93+FAED!P93+FAED!Q93+CEAD!P93+CEAD!Q93+CEART!P93+CEART!Q93+CEFID!P93+CEFID!Q93+ESAG!P93+ESAG!Q93+CERES!P93+CERES!Q93+CEAVI!P93+CEAVI!Q93+CESFI!P93+CESFI!Q93</f>
        <v>0</v>
      </c>
      <c r="L44" s="11">
        <f t="shared" si="3"/>
        <v>7</v>
      </c>
      <c r="M44" s="5">
        <f t="shared" si="0"/>
        <v>7700</v>
      </c>
      <c r="N44" s="5">
        <f t="shared" si="4"/>
        <v>0</v>
      </c>
      <c r="O44" s="6">
        <f t="shared" si="1"/>
        <v>2800</v>
      </c>
    </row>
    <row r="45" spans="1:15" ht="36.75" customHeight="1" x14ac:dyDescent="0.25">
      <c r="A45" s="254"/>
      <c r="B45" s="255"/>
      <c r="C45" s="47">
        <v>42</v>
      </c>
      <c r="D45" s="60" t="s">
        <v>92</v>
      </c>
      <c r="E45" s="47" t="s">
        <v>99</v>
      </c>
      <c r="F45" s="80">
        <v>200</v>
      </c>
      <c r="G45" s="112">
        <f>REITORIA_SEMS!K45+REITORIA_BU!K45+REITORIA_MUSEU!K45+FAED!K45+CEAD!K45+CEART!K45+CEFID!K45+ESAG!K45+CERES!K45+CEAVI!K45+CESFI!K45</f>
        <v>4</v>
      </c>
      <c r="H45" s="113">
        <f>REITORIA_SEMS!L45+REITORIA_BU!L45+REITORIA_MUSEU!L45+FAED!L45+CEAD!L45+CEART!L45+CEFID!L45+ESAG!L45+CERES!L45+CEAVI!L45+CESFI!L45</f>
        <v>2</v>
      </c>
      <c r="I45" s="114">
        <f>REITORIA_SEMS!M45++REITORIA_BU!M45+REITORIA_MUSEU!M45+FAED!M45+CEAD!M45+CEART!M45+CEFID!M45+ESAG!M45+CERES!M45+CEAVI!M45+CESFI!M45</f>
        <v>2</v>
      </c>
      <c r="J45" s="16">
        <f t="shared" si="2"/>
        <v>0.5</v>
      </c>
      <c r="K45" s="16">
        <f>REITORIA_SEMS!P94+REITORIA_SEMS!Q94+REITORIA_BU!P94+REITORIA_BU!Q94+REITORIA_MUSEU!P94+REITORIA_MUSEU!Q94+FAED!P94+FAED!Q94+CEAD!P94+CEAD!Q94+CEART!P94+CEART!Q94+CEFID!P94+CEFID!Q94+ESAG!P94+ESAG!Q94+CERES!P94+CERES!Q94+CEAVI!P94+CEAVI!Q94+CESFI!P94+CESFI!Q94</f>
        <v>0</v>
      </c>
      <c r="L45" s="11">
        <f t="shared" si="3"/>
        <v>2</v>
      </c>
      <c r="M45" s="5">
        <f t="shared" si="0"/>
        <v>800</v>
      </c>
      <c r="N45" s="5">
        <f t="shared" si="4"/>
        <v>0</v>
      </c>
      <c r="O45" s="6">
        <f t="shared" si="1"/>
        <v>400</v>
      </c>
    </row>
    <row r="46" spans="1:15" ht="36.75" customHeight="1" x14ac:dyDescent="0.25">
      <c r="A46" s="254">
        <v>16</v>
      </c>
      <c r="B46" s="255" t="s">
        <v>213</v>
      </c>
      <c r="C46" s="47">
        <v>43</v>
      </c>
      <c r="D46" s="60" t="s">
        <v>175</v>
      </c>
      <c r="E46" s="47" t="s">
        <v>101</v>
      </c>
      <c r="F46" s="80">
        <v>121.83</v>
      </c>
      <c r="G46" s="112">
        <f>REITORIA_SEMS!K46+REITORIA_BU!K46+REITORIA_MUSEU!K46+FAED!K46+CEAD!K46+CEART!K46+CEFID!K46+ESAG!K46+CERES!K46+CEAVI!K46+CESFI!K46</f>
        <v>600</v>
      </c>
      <c r="H46" s="113">
        <f>REITORIA_SEMS!L46+REITORIA_BU!L46+REITORIA_MUSEU!L46+FAED!L46+CEAD!L46+CEART!L46+CEFID!L46+ESAG!L46+CERES!L46+CEAVI!L46+CESFI!L46</f>
        <v>0</v>
      </c>
      <c r="I46" s="114">
        <f>REITORIA_SEMS!M46++REITORIA_BU!M46+REITORIA_MUSEU!M46+FAED!M46+CEAD!M46+CEART!M46+CEFID!M46+ESAG!M46+CERES!M46+CEAVI!M46+CESFI!M46</f>
        <v>0</v>
      </c>
      <c r="J46" s="16">
        <f t="shared" si="2"/>
        <v>149.5</v>
      </c>
      <c r="K46" s="16">
        <f>REITORIA_SEMS!P95+REITORIA_SEMS!Q95+REITORIA_BU!P95+REITORIA_BU!Q95+REITORIA_MUSEU!P95+REITORIA_MUSEU!Q95+FAED!P95+FAED!Q95+CEAD!P95+CEAD!Q95+CEART!P95+CEART!Q95+CEFID!P95+CEFID!Q95+ESAG!P95+ESAG!Q95+CERES!P95+CERES!Q95+CEAVI!P95+CEAVI!Q95+CESFI!P95+CESFI!Q95</f>
        <v>0</v>
      </c>
      <c r="L46" s="11">
        <f t="shared" si="3"/>
        <v>600</v>
      </c>
      <c r="M46" s="5">
        <f t="shared" si="0"/>
        <v>73098</v>
      </c>
      <c r="N46" s="5">
        <f t="shared" si="4"/>
        <v>0</v>
      </c>
      <c r="O46" s="6">
        <f t="shared" si="1"/>
        <v>0</v>
      </c>
    </row>
    <row r="47" spans="1:15" ht="36.75" customHeight="1" x14ac:dyDescent="0.25">
      <c r="A47" s="254"/>
      <c r="B47" s="255"/>
      <c r="C47" s="47">
        <v>44</v>
      </c>
      <c r="D47" s="77" t="s">
        <v>93</v>
      </c>
      <c r="E47" s="47" t="s">
        <v>101</v>
      </c>
      <c r="F47" s="80">
        <v>590</v>
      </c>
      <c r="G47" s="112">
        <f>REITORIA_SEMS!K47+REITORIA_BU!K47+REITORIA_MUSEU!K47+FAED!K47+CEAD!K47+CEART!K47+CEFID!K47+ESAG!K47+CERES!K47+CEAVI!K47+CESFI!K47</f>
        <v>10</v>
      </c>
      <c r="H47" s="113">
        <f>REITORIA_SEMS!L47+REITORIA_BU!L47+REITORIA_MUSEU!L47+FAED!L47+CEAD!L47+CEART!L47+CEFID!L47+ESAG!L47+CERES!L47+CEAVI!L47+CESFI!L47</f>
        <v>0</v>
      </c>
      <c r="I47" s="114">
        <f>REITORIA_SEMS!M47++REITORIA_BU!M47+REITORIA_MUSEU!M47+FAED!M47+CEAD!M47+CEART!M47+CEFID!M47+ESAG!M47+CERES!M47+CEAVI!M47+CESFI!M47</f>
        <v>0</v>
      </c>
      <c r="J47" s="16">
        <f t="shared" si="2"/>
        <v>2</v>
      </c>
      <c r="K47" s="16">
        <f>REITORIA_SEMS!P96+REITORIA_SEMS!Q96+REITORIA_BU!P96+REITORIA_BU!Q96+REITORIA_MUSEU!P96+REITORIA_MUSEU!Q96+FAED!P96+FAED!Q96+CEAD!P96+CEAD!Q96+CEART!P96+CEART!Q96+CEFID!P96+CEFID!Q96+ESAG!P96+ESAG!Q96+CERES!P96+CERES!Q96+CEAVI!P96+CEAVI!Q96+CESFI!P96+CESFI!Q96</f>
        <v>0</v>
      </c>
      <c r="L47" s="11">
        <f t="shared" si="3"/>
        <v>10</v>
      </c>
      <c r="M47" s="5">
        <f t="shared" si="0"/>
        <v>5900</v>
      </c>
      <c r="N47" s="5">
        <f t="shared" si="4"/>
        <v>0</v>
      </c>
      <c r="O47" s="6">
        <f t="shared" si="1"/>
        <v>0</v>
      </c>
    </row>
    <row r="48" spans="1:15" ht="36.75" customHeight="1" x14ac:dyDescent="0.25">
      <c r="A48" s="68">
        <v>17</v>
      </c>
      <c r="B48" s="69" t="s">
        <v>221</v>
      </c>
      <c r="C48" s="47">
        <v>45</v>
      </c>
      <c r="D48" s="74" t="s">
        <v>94</v>
      </c>
      <c r="E48" s="47" t="s">
        <v>101</v>
      </c>
      <c r="F48" s="80">
        <v>321</v>
      </c>
      <c r="G48" s="112">
        <f>REITORIA_SEMS!K48+REITORIA_BU!K48+REITORIA_MUSEU!K48+FAED!K48+CEAD!K48+CEART!K48+CEFID!K48+ESAG!K48+CERES!K48+CEAVI!K48+CESFI!K48</f>
        <v>30</v>
      </c>
      <c r="H48" s="113">
        <f>REITORIA_SEMS!L48+REITORIA_BU!L48+REITORIA_MUSEU!L48+FAED!L48+CEAD!L48+CEART!L48+CEFID!L48+ESAG!L48+CERES!L48+CEAVI!L48+CESFI!L48</f>
        <v>30</v>
      </c>
      <c r="I48" s="114">
        <f>REITORIA_SEMS!M48++REITORIA_BU!M48+REITORIA_MUSEU!M48+FAED!M48+CEAD!M48+CEART!M48+CEFID!M48+ESAG!M48+CERES!M48+CEAVI!M48+CESFI!M48</f>
        <v>30</v>
      </c>
      <c r="J48" s="16">
        <f t="shared" si="2"/>
        <v>7</v>
      </c>
      <c r="K48" s="16">
        <f>REITORIA_SEMS!P97+REITORIA_SEMS!Q97+REITORIA_BU!P97+REITORIA_BU!Q97+REITORIA_MUSEU!P97+REITORIA_MUSEU!Q97+FAED!P97+FAED!Q97+CEAD!P97+CEAD!Q97+CEART!P97+CEART!Q97+CEFID!P97+CEFID!Q97+ESAG!P97+ESAG!Q97+CERES!P97+CERES!Q97+CEAVI!P97+CEAVI!Q97+CESFI!P97+CESFI!Q97</f>
        <v>0</v>
      </c>
      <c r="L48" s="11">
        <f t="shared" si="3"/>
        <v>0</v>
      </c>
      <c r="M48" s="5">
        <f t="shared" si="0"/>
        <v>9630</v>
      </c>
      <c r="N48" s="5">
        <f t="shared" si="4"/>
        <v>0</v>
      </c>
      <c r="O48" s="6">
        <f t="shared" si="1"/>
        <v>9630</v>
      </c>
    </row>
    <row r="49" spans="1:15" ht="36.75" customHeight="1" x14ac:dyDescent="0.25">
      <c r="A49" s="68">
        <v>18</v>
      </c>
      <c r="B49" s="69" t="s">
        <v>211</v>
      </c>
      <c r="C49" s="47">
        <v>46</v>
      </c>
      <c r="D49" s="60" t="s">
        <v>95</v>
      </c>
      <c r="E49" s="47" t="s">
        <v>101</v>
      </c>
      <c r="F49" s="80">
        <v>52.5</v>
      </c>
      <c r="G49" s="112">
        <f>REITORIA_SEMS!K49+REITORIA_BU!K49+REITORIA_MUSEU!K49+FAED!K49+CEAD!K49+CEART!K49+CEFID!K49+ESAG!K49+CERES!K49+CEAVI!K49+CESFI!K49</f>
        <v>4000</v>
      </c>
      <c r="H49" s="113">
        <f>REITORIA_SEMS!L49+REITORIA_BU!L49+REITORIA_MUSEU!L49+FAED!L49+CEAD!L49+CEART!L49+CEFID!L49+ESAG!L49+CERES!L49+CEAVI!L49+CESFI!L49</f>
        <v>1000</v>
      </c>
      <c r="I49" s="114">
        <f>REITORIA_SEMS!M49++REITORIA_BU!M49+REITORIA_MUSEU!M49+FAED!M49+CEAD!M49+CEART!M49+CEFID!M49+ESAG!M49+CERES!M49+CEAVI!M49+CESFI!M49</f>
        <v>1000</v>
      </c>
      <c r="J49" s="16">
        <f t="shared" si="2"/>
        <v>999.5</v>
      </c>
      <c r="K49" s="16">
        <f>REITORIA_SEMS!P98+REITORIA_SEMS!Q98+REITORIA_BU!P98+REITORIA_BU!Q98+REITORIA_MUSEU!P98+REITORIA_MUSEU!Q98+FAED!P98+FAED!Q98+CEAD!P98+CEAD!Q98+CEART!P98+CEART!Q98+CEFID!P98+CEFID!Q98+ESAG!P98+ESAG!Q98+CERES!P98+CERES!Q98+CEAVI!P98+CEAVI!Q98+CESFI!P98+CESFI!Q98</f>
        <v>0</v>
      </c>
      <c r="L49" s="11">
        <f t="shared" si="3"/>
        <v>3000</v>
      </c>
      <c r="M49" s="5">
        <f t="shared" si="0"/>
        <v>210000</v>
      </c>
      <c r="N49" s="5">
        <f t="shared" si="4"/>
        <v>0</v>
      </c>
      <c r="O49" s="6">
        <f t="shared" si="1"/>
        <v>52500</v>
      </c>
    </row>
    <row r="50" spans="1:15" ht="36.75" customHeight="1" x14ac:dyDescent="0.25">
      <c r="A50" s="68">
        <v>19</v>
      </c>
      <c r="B50" s="69" t="s">
        <v>213</v>
      </c>
      <c r="C50" s="47">
        <v>47</v>
      </c>
      <c r="D50" s="60" t="s">
        <v>96</v>
      </c>
      <c r="E50" s="47" t="s">
        <v>101</v>
      </c>
      <c r="F50" s="80">
        <v>153.33000000000001</v>
      </c>
      <c r="G50" s="112">
        <f>REITORIA_SEMS!K50+REITORIA_BU!K50+REITORIA_MUSEU!K50+FAED!K50+CEAD!K50+CEART!K50+CEFID!K50+ESAG!K50+CERES!K50+CEAVI!K50+CESFI!K50</f>
        <v>300</v>
      </c>
      <c r="H50" s="113">
        <f>REITORIA_SEMS!L50+REITORIA_BU!L50+REITORIA_MUSEU!L50+FAED!L50+CEAD!L50+CEART!L50+CEFID!L50+ESAG!L50+CERES!L50+CEAVI!L50+CESFI!L50</f>
        <v>0</v>
      </c>
      <c r="I50" s="114">
        <f>REITORIA_SEMS!M50++REITORIA_BU!M50+REITORIA_MUSEU!M50+FAED!M50+CEAD!M50+CEART!M50+CEFID!M50+ESAG!M50+CERES!M50+CEAVI!M50+CESFI!M50</f>
        <v>0</v>
      </c>
      <c r="J50" s="16">
        <f t="shared" si="2"/>
        <v>74.5</v>
      </c>
      <c r="K50" s="16">
        <f>REITORIA_SEMS!P99+REITORIA_SEMS!Q99+REITORIA_BU!P99+REITORIA_BU!Q99+REITORIA_MUSEU!P99+REITORIA_MUSEU!Q99+FAED!P99+FAED!Q99+CEAD!P99+CEAD!Q99+CEART!P99+CEART!Q99+CEFID!P99+CEFID!Q99+ESAG!P99+ESAG!Q99+CERES!P99+CERES!Q99+CEAVI!P99+CEAVI!Q99+CESFI!P99+CESFI!Q99</f>
        <v>0</v>
      </c>
      <c r="L50" s="11">
        <f t="shared" si="3"/>
        <v>300</v>
      </c>
      <c r="M50" s="5">
        <f t="shared" si="0"/>
        <v>45999.000000000007</v>
      </c>
      <c r="N50" s="5">
        <f t="shared" si="4"/>
        <v>0</v>
      </c>
      <c r="O50" s="6">
        <f t="shared" si="1"/>
        <v>0</v>
      </c>
    </row>
    <row r="51" spans="1:15" ht="36.75" customHeight="1" x14ac:dyDescent="0.25">
      <c r="A51" s="254">
        <v>20</v>
      </c>
      <c r="B51" s="255" t="s">
        <v>217</v>
      </c>
      <c r="C51" s="47">
        <v>48</v>
      </c>
      <c r="D51" s="60" t="s">
        <v>97</v>
      </c>
      <c r="E51" s="47" t="s">
        <v>101</v>
      </c>
      <c r="F51" s="80">
        <v>953.86</v>
      </c>
      <c r="G51" s="112">
        <f>REITORIA_SEMS!K51+REITORIA_BU!K51+REITORIA_MUSEU!K51+FAED!K51+CEAD!K51+CEART!K51+CEFID!K51+ESAG!K51+CERES!K51+CEAVI!K51+CESFI!K51</f>
        <v>110</v>
      </c>
      <c r="H51" s="113">
        <f>REITORIA_SEMS!L51+REITORIA_BU!L51+REITORIA_MUSEU!L51+FAED!L51+CEAD!L51+CEART!L51+CEFID!L51+ESAG!L51+CERES!L51+CEAVI!L51+CESFI!L51</f>
        <v>0</v>
      </c>
      <c r="I51" s="114">
        <f>REITORIA_SEMS!M51++REITORIA_BU!M51+REITORIA_MUSEU!M51+FAED!M51+CEAD!M51+CEART!M51+CEFID!M51+ESAG!M51+CERES!M51+CEAVI!M51+CESFI!M51</f>
        <v>0</v>
      </c>
      <c r="J51" s="16">
        <f t="shared" si="2"/>
        <v>27</v>
      </c>
      <c r="K51" s="16">
        <f>REITORIA_SEMS!P100+REITORIA_SEMS!Q100+REITORIA_BU!P100+REITORIA_BU!Q100+REITORIA_MUSEU!P100+REITORIA_MUSEU!Q100+FAED!P100+FAED!Q100+CEAD!P100+CEAD!Q100+CEART!P100+CEART!Q100+CEFID!P100+CEFID!Q100+ESAG!P100+ESAG!Q100+CERES!P100+CERES!Q100+CEAVI!P100+CEAVI!Q100+CESFI!P100+CESFI!Q100</f>
        <v>0</v>
      </c>
      <c r="L51" s="11">
        <f t="shared" si="3"/>
        <v>110</v>
      </c>
      <c r="M51" s="5">
        <f t="shared" si="0"/>
        <v>104924.6</v>
      </c>
      <c r="N51" s="5">
        <f t="shared" si="4"/>
        <v>0</v>
      </c>
      <c r="O51" s="6">
        <f t="shared" si="1"/>
        <v>0</v>
      </c>
    </row>
    <row r="52" spans="1:15" ht="54" customHeight="1" x14ac:dyDescent="0.25">
      <c r="A52" s="254"/>
      <c r="B52" s="255"/>
      <c r="C52" s="47">
        <v>49</v>
      </c>
      <c r="D52" s="60" t="s">
        <v>98</v>
      </c>
      <c r="E52" s="47" t="s">
        <v>101</v>
      </c>
      <c r="F52" s="80">
        <v>1290.8399999999999</v>
      </c>
      <c r="G52" s="112">
        <f>REITORIA_SEMS!K52+REITORIA_BU!K52+REITORIA_MUSEU!K52+FAED!K52+CEAD!K52+CEART!K52+CEFID!K52+ESAG!K52+CERES!K52+CEAVI!K52+CESFI!K52</f>
        <v>110</v>
      </c>
      <c r="H52" s="113">
        <f>REITORIA_SEMS!L52+REITORIA_BU!L52+REITORIA_MUSEU!L52+FAED!L52+CEAD!L52+CEART!L52+CEFID!L52+ESAG!L52+CERES!L52+CEAVI!L52+CESFI!L52</f>
        <v>0</v>
      </c>
      <c r="I52" s="114">
        <f>REITORIA_SEMS!M52++REITORIA_BU!M52+REITORIA_MUSEU!M52+FAED!M52+CEAD!M52+CEART!M52+CEFID!M52+ESAG!M52+CERES!M52+CEAVI!M52+CESFI!M52</f>
        <v>0</v>
      </c>
      <c r="J52" s="16">
        <f t="shared" si="2"/>
        <v>27</v>
      </c>
      <c r="K52" s="16">
        <f>REITORIA_SEMS!P101+REITORIA_SEMS!Q101+REITORIA_BU!P101+REITORIA_BU!Q101+REITORIA_MUSEU!P101+REITORIA_MUSEU!Q101+FAED!P101+FAED!Q101+CEAD!P101+CEAD!Q101+CEART!P101+CEART!Q101+CEFID!P101+CEFID!Q101+ESAG!P101+ESAG!Q101+CERES!P101+CERES!Q101+CEAVI!P101+CEAVI!Q101+CESFI!P101+CESFI!Q101</f>
        <v>0</v>
      </c>
      <c r="L52" s="11">
        <f t="shared" si="3"/>
        <v>110</v>
      </c>
      <c r="M52" s="5">
        <f t="shared" si="0"/>
        <v>141992.4</v>
      </c>
      <c r="N52" s="5">
        <f t="shared" si="4"/>
        <v>0</v>
      </c>
      <c r="O52" s="6">
        <f t="shared" si="1"/>
        <v>0</v>
      </c>
    </row>
    <row r="53" spans="1:15" ht="36.75" customHeight="1" x14ac:dyDescent="0.25">
      <c r="B53" s="93"/>
      <c r="F53" s="111">
        <f>SUM(F4:F52)</f>
        <v>15973.230000000001</v>
      </c>
      <c r="G53" s="116">
        <f>SUM(G4:G52)</f>
        <v>37986</v>
      </c>
      <c r="H53" s="4"/>
      <c r="I53" s="15">
        <f>SUM(I4:I52)</f>
        <v>5106.6099999999997</v>
      </c>
      <c r="J53" s="15"/>
      <c r="K53" s="15"/>
      <c r="L53" s="4">
        <f>SUM(L4:L52)</f>
        <v>32879.39</v>
      </c>
      <c r="M53" s="37">
        <f>SUM(M4:M52)</f>
        <v>3885641.13</v>
      </c>
      <c r="N53" s="37">
        <f>SUM(N4:N52)</f>
        <v>0</v>
      </c>
      <c r="O53" s="37">
        <f>SUM(O4:O52)</f>
        <v>524827.53839999996</v>
      </c>
    </row>
    <row r="54" spans="1:15" ht="15" x14ac:dyDescent="0.25"/>
    <row r="55" spans="1:15" ht="15" customHeight="1" x14ac:dyDescent="0.25">
      <c r="F55" s="256" t="str">
        <f>A1</f>
        <v>PE 0637/2026 SRP - (SGPE DE ORIGEM: 41139.2025)</v>
      </c>
      <c r="G55" s="257"/>
      <c r="H55" s="257"/>
      <c r="I55" s="257"/>
      <c r="J55" s="257"/>
      <c r="K55" s="257"/>
      <c r="L55" s="257"/>
      <c r="M55" s="257"/>
      <c r="N55" s="257"/>
      <c r="O55" s="258"/>
    </row>
    <row r="56" spans="1:15" ht="18.95" customHeight="1" x14ac:dyDescent="0.25">
      <c r="F56" s="256" t="str">
        <f>D1</f>
        <v>OBJETO: Aquisição de Divisórias, Vidros, Cortinas e Similares para o CAMPUS I, CERES, CESFI, CEAVI da Universidade do Estado de Santa Catarina (UDESC)</v>
      </c>
      <c r="G56" s="257"/>
      <c r="H56" s="257"/>
      <c r="I56" s="257"/>
      <c r="J56" s="257"/>
      <c r="K56" s="257"/>
      <c r="L56" s="257"/>
      <c r="M56" s="257"/>
      <c r="N56" s="257"/>
      <c r="O56" s="258"/>
    </row>
    <row r="57" spans="1:15" ht="15" customHeight="1" x14ac:dyDescent="0.25">
      <c r="F57" s="256" t="str">
        <f>I1</f>
        <v>VIGÊNCIA DA ATA: 28/04/2026 a 28/04/2027</v>
      </c>
      <c r="G57" s="257"/>
      <c r="H57" s="257"/>
      <c r="I57" s="257"/>
      <c r="J57" s="257"/>
      <c r="K57" s="257"/>
      <c r="L57" s="257"/>
      <c r="M57" s="257"/>
      <c r="N57" s="257"/>
      <c r="O57" s="258"/>
    </row>
    <row r="58" spans="1:15" ht="31.5" x14ac:dyDescent="0.25">
      <c r="F58" s="17" t="s">
        <v>54</v>
      </c>
      <c r="G58" s="18" t="s">
        <v>55</v>
      </c>
      <c r="H58" s="17" t="s">
        <v>56</v>
      </c>
      <c r="I58" s="36" t="s">
        <v>57</v>
      </c>
      <c r="J58" s="17" t="s">
        <v>70</v>
      </c>
      <c r="K58" s="18" t="s">
        <v>58</v>
      </c>
      <c r="L58" s="39" t="s">
        <v>59</v>
      </c>
      <c r="M58" s="17" t="s">
        <v>227</v>
      </c>
      <c r="N58" s="36" t="s">
        <v>60</v>
      </c>
      <c r="O58" s="125" t="s">
        <v>61</v>
      </c>
    </row>
    <row r="59" spans="1:15" ht="15.75" x14ac:dyDescent="0.25">
      <c r="F59" s="121" t="s">
        <v>210</v>
      </c>
      <c r="G59" s="122">
        <f>REITORIA_SEMS!K$54</f>
        <v>291330</v>
      </c>
      <c r="H59" s="21">
        <f>REITORIA_SEMS!L54</f>
        <v>48863.531000000003</v>
      </c>
      <c r="I59" s="23">
        <f>H59/G59</f>
        <v>0.16772570967631209</v>
      </c>
      <c r="J59" s="34">
        <f>REITORIA_SEMS!N54</f>
        <v>735</v>
      </c>
      <c r="K59" s="27">
        <f>REITORIA_SEMS!P54+REITORIA_SEMS!Q54</f>
        <v>0</v>
      </c>
      <c r="L59" s="23">
        <f>K59/G59</f>
        <v>0</v>
      </c>
      <c r="M59" s="21">
        <f>REITORIA_SEMS!M54</f>
        <v>48863.531000000003</v>
      </c>
      <c r="N59" s="22">
        <f>M59/G59</f>
        <v>0.16772570967631209</v>
      </c>
      <c r="O59" s="24">
        <f>K59+H59</f>
        <v>48863.531000000003</v>
      </c>
    </row>
    <row r="60" spans="1:15" ht="15.75" x14ac:dyDescent="0.25">
      <c r="F60" s="118" t="s">
        <v>223</v>
      </c>
      <c r="G60" s="123">
        <f>REITORIA_BU!K$54</f>
        <v>229999.5</v>
      </c>
      <c r="H60" s="25">
        <f>REITORIA_BU!L54</f>
        <v>101597</v>
      </c>
      <c r="I60" s="28">
        <f t="shared" ref="I60:I67" si="5">H60/G60</f>
        <v>0.44172704723271139</v>
      </c>
      <c r="J60" s="35">
        <f>REITORIA_BU!N54</f>
        <v>7200</v>
      </c>
      <c r="K60" s="27">
        <f>REITORIA_BU!P54+REITORIA_BU!Q54</f>
        <v>0</v>
      </c>
      <c r="L60" s="28">
        <f>K60/G60</f>
        <v>0</v>
      </c>
      <c r="M60" s="25">
        <f>REITORIA_BU!M54</f>
        <v>101597</v>
      </c>
      <c r="N60" s="26">
        <f>M60/G60</f>
        <v>0.44172704723271139</v>
      </c>
      <c r="O60" s="29">
        <f t="shared" ref="O60:O67" si="6">K60+H60</f>
        <v>101597</v>
      </c>
    </row>
    <row r="61" spans="1:15" ht="15.75" x14ac:dyDescent="0.25">
      <c r="F61" s="118" t="s">
        <v>224</v>
      </c>
      <c r="G61" s="123">
        <f>REITORIA_MUSEU!K$54</f>
        <v>193.95000000000002</v>
      </c>
      <c r="H61" s="25">
        <f>REITORIA_MUSEU!L54</f>
        <v>193.95000000000002</v>
      </c>
      <c r="I61" s="28">
        <f t="shared" si="5"/>
        <v>1</v>
      </c>
      <c r="J61" s="35">
        <f>REITORIA_MUSEU!N54</f>
        <v>0</v>
      </c>
      <c r="K61" s="27">
        <f>REITORIA_MUSEU!P54+REITORIA_MUSEU!Q54</f>
        <v>0</v>
      </c>
      <c r="L61" s="28">
        <f t="shared" ref="L61:L67" si="7">K61/G61</f>
        <v>0</v>
      </c>
      <c r="M61" s="25">
        <f>REITORIA_MUSEU!M54</f>
        <v>193.95000000000002</v>
      </c>
      <c r="N61" s="26">
        <f t="shared" ref="N61:N67" si="8">M61/G61</f>
        <v>1</v>
      </c>
      <c r="O61" s="29">
        <f t="shared" si="6"/>
        <v>193.95000000000002</v>
      </c>
    </row>
    <row r="62" spans="1:15" ht="15.75" x14ac:dyDescent="0.25">
      <c r="F62" s="118" t="s">
        <v>65</v>
      </c>
      <c r="G62" s="123">
        <f>FAED!K$54</f>
        <v>254523.2</v>
      </c>
      <c r="H62" s="25">
        <f>FAED!L54</f>
        <v>38740.479999999996</v>
      </c>
      <c r="I62" s="28">
        <f t="shared" si="5"/>
        <v>0.15220805018953085</v>
      </c>
      <c r="J62" s="35">
        <f>FAED!N54</f>
        <v>23025</v>
      </c>
      <c r="K62" s="27">
        <f>FAED!P54+FAED!Q54</f>
        <v>0</v>
      </c>
      <c r="L62" s="28">
        <f t="shared" si="7"/>
        <v>0</v>
      </c>
      <c r="M62" s="25">
        <f>FAED!M54</f>
        <v>38740.479999999996</v>
      </c>
      <c r="N62" s="26">
        <f t="shared" si="8"/>
        <v>0.15220805018953085</v>
      </c>
      <c r="O62" s="29">
        <f t="shared" si="6"/>
        <v>38740.479999999996</v>
      </c>
    </row>
    <row r="63" spans="1:15" ht="15.75" x14ac:dyDescent="0.25">
      <c r="F63" s="118" t="s">
        <v>66</v>
      </c>
      <c r="G63" s="123">
        <f>CEAD!K$54</f>
        <v>25046.400000000001</v>
      </c>
      <c r="H63" s="25">
        <f>CEAD!L54</f>
        <v>1623.94</v>
      </c>
      <c r="I63" s="28">
        <f t="shared" si="5"/>
        <v>6.483726204165069E-2</v>
      </c>
      <c r="J63" s="35">
        <f>CEAD!N54</f>
        <v>0</v>
      </c>
      <c r="K63" s="27">
        <f>CEAD!P54+CEAD!Q54</f>
        <v>0</v>
      </c>
      <c r="L63" s="28">
        <f t="shared" si="7"/>
        <v>0</v>
      </c>
      <c r="M63" s="25">
        <f>CEAD!M54</f>
        <v>1623.94</v>
      </c>
      <c r="N63" s="26">
        <f t="shared" si="8"/>
        <v>6.483726204165069E-2</v>
      </c>
      <c r="O63" s="29">
        <f t="shared" si="6"/>
        <v>1623.94</v>
      </c>
    </row>
    <row r="64" spans="1:15" ht="15.75" x14ac:dyDescent="0.25">
      <c r="F64" s="119" t="s">
        <v>64</v>
      </c>
      <c r="G64" s="123">
        <f>CEART!K$54</f>
        <v>381663.25</v>
      </c>
      <c r="H64" s="25">
        <f>CEART!L54</f>
        <v>9630</v>
      </c>
      <c r="I64" s="28">
        <f t="shared" si="5"/>
        <v>2.5231666921035754E-2</v>
      </c>
      <c r="J64" s="35">
        <f>CEART!N54</f>
        <v>5495.8499999999995</v>
      </c>
      <c r="K64" s="27">
        <f>CEART!P54+CEART!Q54</f>
        <v>0</v>
      </c>
      <c r="L64" s="28">
        <f t="shared" si="7"/>
        <v>0</v>
      </c>
      <c r="M64" s="25">
        <f>CEART!M54</f>
        <v>9630</v>
      </c>
      <c r="N64" s="26">
        <f t="shared" si="8"/>
        <v>2.5231666921035754E-2</v>
      </c>
      <c r="O64" s="29">
        <f t="shared" si="6"/>
        <v>9630</v>
      </c>
    </row>
    <row r="65" spans="6:15" ht="15.75" x14ac:dyDescent="0.25">
      <c r="F65" s="119" t="s">
        <v>67</v>
      </c>
      <c r="G65" s="123">
        <f>CEFID!K$54</f>
        <v>480876.10000000009</v>
      </c>
      <c r="H65" s="25">
        <f>CEFID!L54</f>
        <v>182055.7874</v>
      </c>
      <c r="I65" s="28">
        <f t="shared" si="5"/>
        <v>0.3785918813598762</v>
      </c>
      <c r="J65" s="35">
        <f>CEFID!N54</f>
        <v>604.25</v>
      </c>
      <c r="K65" s="27">
        <f>CEFID!P54+CEFID!Q54</f>
        <v>0</v>
      </c>
      <c r="L65" s="28">
        <f t="shared" si="7"/>
        <v>0</v>
      </c>
      <c r="M65" s="25">
        <f>CEFID!M54</f>
        <v>182055.7874</v>
      </c>
      <c r="N65" s="26">
        <f t="shared" si="8"/>
        <v>0.3785918813598762</v>
      </c>
      <c r="O65" s="29">
        <f t="shared" si="6"/>
        <v>182055.7874</v>
      </c>
    </row>
    <row r="66" spans="6:15" ht="15.75" x14ac:dyDescent="0.25">
      <c r="F66" s="118" t="s">
        <v>63</v>
      </c>
      <c r="G66" s="123">
        <f>ESAG!K$54</f>
        <v>1116631.55</v>
      </c>
      <c r="H66" s="25">
        <f>ESAG!L54</f>
        <v>127179.81999999999</v>
      </c>
      <c r="I66" s="28">
        <f t="shared" si="5"/>
        <v>0.11389595789228774</v>
      </c>
      <c r="J66" s="35">
        <f>ESAG!N54</f>
        <v>-41793.550000000003</v>
      </c>
      <c r="K66" s="27">
        <f>ESAG!P54+ESAG!Q54</f>
        <v>0</v>
      </c>
      <c r="L66" s="28">
        <f t="shared" si="7"/>
        <v>0</v>
      </c>
      <c r="M66" s="25">
        <f>ESAG!M54</f>
        <v>127179.81999999999</v>
      </c>
      <c r="N66" s="26">
        <f t="shared" si="8"/>
        <v>0.11389595789228774</v>
      </c>
      <c r="O66" s="29">
        <f t="shared" si="6"/>
        <v>127179.81999999999</v>
      </c>
    </row>
    <row r="67" spans="6:15" ht="15.75" x14ac:dyDescent="0.25">
      <c r="F67" s="118" t="s">
        <v>68</v>
      </c>
      <c r="G67" s="123">
        <f>CERES!K$54</f>
        <v>927670.78</v>
      </c>
      <c r="H67" s="25">
        <f>CERES!L54</f>
        <v>4371.2800000000007</v>
      </c>
      <c r="I67" s="28">
        <f t="shared" si="5"/>
        <v>4.7121027138528615E-3</v>
      </c>
      <c r="J67" s="35">
        <f>CERES!N54</f>
        <v>-3600.0499999999997</v>
      </c>
      <c r="K67" s="27">
        <f>CERES!P54+CERES!Q54</f>
        <v>0</v>
      </c>
      <c r="L67" s="28">
        <f t="shared" si="7"/>
        <v>0</v>
      </c>
      <c r="M67" s="25">
        <f>CERES!M54</f>
        <v>4371.2800000000007</v>
      </c>
      <c r="N67" s="26">
        <f t="shared" si="8"/>
        <v>4.7121027138528615E-3</v>
      </c>
      <c r="O67" s="29">
        <f t="shared" si="6"/>
        <v>4371.2800000000007</v>
      </c>
    </row>
    <row r="68" spans="6:15" ht="15.75" x14ac:dyDescent="0.25">
      <c r="F68" s="118" t="s">
        <v>225</v>
      </c>
      <c r="G68" s="123">
        <f>CEAVI!K$54</f>
        <v>10280.9</v>
      </c>
      <c r="H68" s="25">
        <f>CEAVI!L54</f>
        <v>8851.5</v>
      </c>
      <c r="I68" s="28">
        <f t="shared" ref="I68:I69" si="9">H68/G68</f>
        <v>0.86096547967590387</v>
      </c>
      <c r="J68" s="35">
        <f>CEAVI!N54</f>
        <v>8333.5</v>
      </c>
      <c r="K68" s="27">
        <f>CEAVI!P54+CEAVI!Q54</f>
        <v>0</v>
      </c>
      <c r="L68" s="28">
        <f t="shared" ref="L68" si="10">K68/G68</f>
        <v>0</v>
      </c>
      <c r="M68" s="25">
        <f>CEAVI!M54</f>
        <v>8851.5</v>
      </c>
      <c r="N68" s="26">
        <f t="shared" ref="N68:N69" si="11">M68/G68</f>
        <v>0.86096547967590387</v>
      </c>
      <c r="O68" s="29">
        <f t="shared" ref="O68:O69" si="12">K68+H68</f>
        <v>8851.5</v>
      </c>
    </row>
    <row r="69" spans="6:15" ht="15.75" x14ac:dyDescent="0.25">
      <c r="F69" s="118" t="s">
        <v>62</v>
      </c>
      <c r="G69" s="123">
        <f>CESFI!K$54</f>
        <v>167425.5</v>
      </c>
      <c r="H69" s="120">
        <f>CESFI!L54</f>
        <v>1720.25</v>
      </c>
      <c r="I69" s="28">
        <f t="shared" si="9"/>
        <v>1.0274719203466617E-2</v>
      </c>
      <c r="J69" s="35">
        <f>CESFI!N54</f>
        <v>0</v>
      </c>
      <c r="K69" s="27">
        <f>CESFI!P54+CESFI!Q54</f>
        <v>0</v>
      </c>
      <c r="L69" s="28">
        <f>K69/G69</f>
        <v>0</v>
      </c>
      <c r="M69" s="25">
        <f>CESFI!M54</f>
        <v>1720.25</v>
      </c>
      <c r="N69" s="26">
        <f t="shared" si="11"/>
        <v>1.0274719203466617E-2</v>
      </c>
      <c r="O69" s="29">
        <f t="shared" si="12"/>
        <v>1720.25</v>
      </c>
    </row>
    <row r="70" spans="6:15" ht="18.75" x14ac:dyDescent="0.25">
      <c r="F70" s="30" t="s">
        <v>69</v>
      </c>
      <c r="G70" s="31">
        <f>SUM(G59:G69)</f>
        <v>3885641.1300000004</v>
      </c>
      <c r="H70" s="124">
        <f>SUM(H59:H69)</f>
        <v>524827.53839999996</v>
      </c>
      <c r="I70" s="19">
        <f>H70/G70</f>
        <v>0.13506845352957234</v>
      </c>
      <c r="J70" s="33">
        <f>SUM(J59:J69)</f>
        <v>-3.637978807091713E-12</v>
      </c>
      <c r="K70" s="32">
        <f>SUM(K59:K69)</f>
        <v>0</v>
      </c>
      <c r="L70" s="19">
        <f>K70/G70</f>
        <v>0</v>
      </c>
      <c r="M70" s="32">
        <f>SUM(M59:M69)</f>
        <v>524827.53839999996</v>
      </c>
      <c r="N70" s="20">
        <f>M70/G70</f>
        <v>0.13506845352957234</v>
      </c>
      <c r="O70" s="31">
        <f>K70+H70</f>
        <v>524827.53839999996</v>
      </c>
    </row>
    <row r="71" spans="6:15" ht="22.5" customHeight="1" x14ac:dyDescent="0.25">
      <c r="F71" s="268" t="s">
        <v>329</v>
      </c>
      <c r="G71" s="269"/>
      <c r="H71" s="269"/>
      <c r="I71" s="269"/>
      <c r="J71" s="269"/>
      <c r="K71" s="269"/>
      <c r="L71" s="269"/>
      <c r="M71" s="269"/>
      <c r="N71" s="269"/>
      <c r="O71" s="270"/>
    </row>
  </sheetData>
  <autoFilter ref="A3:O53" xr:uid="{00000000-0001-0000-0A00-000000000000}"/>
  <sortState xmlns:xlrd2="http://schemas.microsoft.com/office/spreadsheetml/2017/richdata2" ref="G59:O67">
    <sortCondition descending="1" ref="J59:J67"/>
  </sortState>
  <mergeCells count="34">
    <mergeCell ref="B35:B38"/>
    <mergeCell ref="A51:A52"/>
    <mergeCell ref="B51:B52"/>
    <mergeCell ref="F71:O71"/>
    <mergeCell ref="A39:A40"/>
    <mergeCell ref="B39:B40"/>
    <mergeCell ref="A41:A45"/>
    <mergeCell ref="B41:B45"/>
    <mergeCell ref="A46:A47"/>
    <mergeCell ref="B46:B47"/>
    <mergeCell ref="F56:O56"/>
    <mergeCell ref="F57:O57"/>
    <mergeCell ref="D1:H1"/>
    <mergeCell ref="I1:O1"/>
    <mergeCell ref="A1:C1"/>
    <mergeCell ref="A2:O2"/>
    <mergeCell ref="A4:A8"/>
    <mergeCell ref="B4:B8"/>
    <mergeCell ref="A9:A14"/>
    <mergeCell ref="B9:B14"/>
    <mergeCell ref="F55:O55"/>
    <mergeCell ref="A16:A17"/>
    <mergeCell ref="B16:B17"/>
    <mergeCell ref="A18:A21"/>
    <mergeCell ref="B18:B21"/>
    <mergeCell ref="A22:A24"/>
    <mergeCell ref="B22:B24"/>
    <mergeCell ref="A26:A27"/>
    <mergeCell ref="B26:B27"/>
    <mergeCell ref="A29:A31"/>
    <mergeCell ref="B29:B31"/>
    <mergeCell ref="A32:A33"/>
    <mergeCell ref="B32:B33"/>
    <mergeCell ref="A35:A38"/>
  </mergeCells>
  <phoneticPr fontId="11" type="noConversion"/>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CFF8A-5B1B-47C7-8A37-A76695CEC5ED}">
  <sheetPr filterMode="1">
    <tabColor rgb="FF00B0F0"/>
  </sheetPr>
  <dimension ref="A1:AI61"/>
  <sheetViews>
    <sheetView zoomScale="60" zoomScaleNormal="60" workbookViewId="0">
      <selection activeCell="E18" sqref="E18"/>
    </sheetView>
  </sheetViews>
  <sheetFormatPr defaultRowHeight="33.950000000000003" customHeight="1" x14ac:dyDescent="0.2"/>
  <cols>
    <col min="1" max="1" width="8.85546875" bestFit="1" customWidth="1"/>
    <col min="2" max="2" width="12.42578125" customWidth="1"/>
    <col min="3" max="3" width="21.7109375" customWidth="1"/>
    <col min="4" max="4" width="11.7109375" customWidth="1"/>
    <col min="5" max="5" width="9.7109375" customWidth="1"/>
    <col min="6" max="12" width="15.28515625" customWidth="1"/>
    <col min="13" max="22" width="15.28515625" hidden="1" customWidth="1"/>
    <col min="23" max="23" width="20.7109375" customWidth="1"/>
    <col min="24" max="24" width="23.140625" customWidth="1"/>
    <col min="25" max="26" width="20.85546875" customWidth="1"/>
    <col min="27" max="27" width="20.7109375" customWidth="1"/>
    <col min="28" max="35" width="17.85546875" customWidth="1"/>
  </cols>
  <sheetData>
    <row r="1" spans="1:35" ht="51" customHeight="1" x14ac:dyDescent="0.2">
      <c r="A1" s="271" t="s">
        <v>208</v>
      </c>
      <c r="B1" s="272"/>
      <c r="C1" s="271" t="s">
        <v>209</v>
      </c>
      <c r="D1" s="273"/>
      <c r="E1" s="273"/>
      <c r="F1" s="272"/>
      <c r="G1" s="274" t="s">
        <v>228</v>
      </c>
      <c r="H1" s="275"/>
      <c r="I1" s="275"/>
      <c r="J1" s="275"/>
      <c r="K1" s="275"/>
      <c r="L1" s="275"/>
      <c r="M1" s="275"/>
      <c r="N1" s="275"/>
      <c r="O1" s="275"/>
      <c r="P1" s="275"/>
      <c r="Q1" s="275"/>
      <c r="R1" s="275"/>
      <c r="S1" s="275"/>
      <c r="T1" s="275"/>
      <c r="U1" s="275"/>
      <c r="V1" s="275"/>
      <c r="W1" s="275"/>
      <c r="X1" s="276"/>
      <c r="Y1" s="135" t="s">
        <v>229</v>
      </c>
      <c r="Z1" s="126" t="s">
        <v>229</v>
      </c>
      <c r="AA1" s="135" t="s">
        <v>229</v>
      </c>
      <c r="AB1" s="135" t="s">
        <v>229</v>
      </c>
      <c r="AC1" s="135" t="s">
        <v>229</v>
      </c>
      <c r="AD1" s="135" t="s">
        <v>229</v>
      </c>
      <c r="AE1" s="135" t="s">
        <v>229</v>
      </c>
      <c r="AF1" s="135" t="s">
        <v>229</v>
      </c>
      <c r="AG1" s="135" t="s">
        <v>229</v>
      </c>
      <c r="AH1" s="135" t="s">
        <v>229</v>
      </c>
      <c r="AI1" s="135" t="s">
        <v>229</v>
      </c>
    </row>
    <row r="2" spans="1:35" ht="20.45" customHeight="1" thickBot="1" x14ac:dyDescent="0.25">
      <c r="A2" s="277" t="s">
        <v>266</v>
      </c>
      <c r="B2" s="277"/>
      <c r="C2" s="277"/>
      <c r="D2" s="277"/>
      <c r="E2" s="277"/>
      <c r="F2" s="278"/>
      <c r="G2" s="279" t="s">
        <v>254</v>
      </c>
      <c r="H2" s="280"/>
      <c r="I2" s="281"/>
      <c r="J2" s="282" t="s">
        <v>255</v>
      </c>
      <c r="K2" s="283"/>
      <c r="L2" s="284"/>
      <c r="M2" s="285" t="s">
        <v>230</v>
      </c>
      <c r="N2" s="286"/>
      <c r="O2" s="287"/>
      <c r="P2" s="288" t="s">
        <v>231</v>
      </c>
      <c r="Q2" s="289"/>
      <c r="R2" s="290"/>
      <c r="S2" s="291" t="s">
        <v>69</v>
      </c>
      <c r="T2" s="292"/>
      <c r="U2" s="292"/>
      <c r="V2" s="293"/>
      <c r="W2" s="294" t="s">
        <v>232</v>
      </c>
      <c r="X2" s="295"/>
      <c r="Y2" s="136" t="s">
        <v>254</v>
      </c>
      <c r="Z2" s="149" t="s">
        <v>255</v>
      </c>
      <c r="AA2" s="136" t="s">
        <v>255</v>
      </c>
      <c r="AB2" s="136" t="s">
        <v>255</v>
      </c>
      <c r="AC2" s="127" t="s">
        <v>255</v>
      </c>
      <c r="AD2" s="127" t="s">
        <v>233</v>
      </c>
      <c r="AE2" s="127" t="s">
        <v>233</v>
      </c>
      <c r="AF2" s="127" t="s">
        <v>233</v>
      </c>
      <c r="AG2" s="127" t="s">
        <v>233</v>
      </c>
      <c r="AH2" s="127" t="s">
        <v>233</v>
      </c>
      <c r="AI2" s="127" t="s">
        <v>233</v>
      </c>
    </row>
    <row r="3" spans="1:35" ht="59.1" customHeight="1" x14ac:dyDescent="0.2">
      <c r="A3" s="169" t="s">
        <v>2</v>
      </c>
      <c r="B3" s="170" t="s">
        <v>14</v>
      </c>
      <c r="C3" s="169" t="s">
        <v>15</v>
      </c>
      <c r="D3" s="169" t="s">
        <v>243</v>
      </c>
      <c r="E3" s="169" t="s">
        <v>234</v>
      </c>
      <c r="F3" s="171" t="s">
        <v>267</v>
      </c>
      <c r="G3" s="172" t="s">
        <v>235</v>
      </c>
      <c r="H3" s="173" t="s">
        <v>236</v>
      </c>
      <c r="I3" s="174" t="s">
        <v>237</v>
      </c>
      <c r="J3" s="175" t="s">
        <v>235</v>
      </c>
      <c r="K3" s="176" t="s">
        <v>236</v>
      </c>
      <c r="L3" s="175" t="s">
        <v>237</v>
      </c>
      <c r="M3" s="177" t="s">
        <v>235</v>
      </c>
      <c r="N3" s="178" t="s">
        <v>236</v>
      </c>
      <c r="O3" s="177" t="s">
        <v>237</v>
      </c>
      <c r="P3" s="179" t="s">
        <v>235</v>
      </c>
      <c r="Q3" s="180" t="s">
        <v>236</v>
      </c>
      <c r="R3" s="181" t="s">
        <v>237</v>
      </c>
      <c r="S3" s="163" t="s">
        <v>235</v>
      </c>
      <c r="T3" s="163" t="s">
        <v>238</v>
      </c>
      <c r="U3" s="182" t="s">
        <v>239</v>
      </c>
      <c r="V3" s="183" t="s">
        <v>237</v>
      </c>
      <c r="W3" s="184" t="s">
        <v>240</v>
      </c>
      <c r="X3" s="185" t="s">
        <v>241</v>
      </c>
      <c r="Y3" s="186" t="s">
        <v>256</v>
      </c>
      <c r="Z3" s="186" t="s">
        <v>257</v>
      </c>
      <c r="AA3" s="186" t="s">
        <v>284</v>
      </c>
      <c r="AB3" s="186" t="s">
        <v>285</v>
      </c>
      <c r="AC3" s="186" t="s">
        <v>288</v>
      </c>
      <c r="AD3" s="187" t="s">
        <v>242</v>
      </c>
      <c r="AE3" s="187" t="s">
        <v>242</v>
      </c>
      <c r="AF3" s="187" t="s">
        <v>242</v>
      </c>
      <c r="AG3" s="187" t="s">
        <v>242</v>
      </c>
      <c r="AH3" s="187" t="s">
        <v>242</v>
      </c>
      <c r="AI3" s="187" t="s">
        <v>242</v>
      </c>
    </row>
    <row r="4" spans="1:35" ht="33.950000000000003" hidden="1" customHeight="1" x14ac:dyDescent="0.2">
      <c r="A4" s="188">
        <v>1</v>
      </c>
      <c r="B4" s="302" t="s">
        <v>211</v>
      </c>
      <c r="C4" s="189" t="s">
        <v>268</v>
      </c>
      <c r="D4" s="190" t="s">
        <v>99</v>
      </c>
      <c r="E4" s="191" t="s">
        <v>8</v>
      </c>
      <c r="F4" s="192">
        <v>512</v>
      </c>
      <c r="G4" s="193">
        <f t="shared" ref="G4:G52" si="0">IF(ROUNDDOWN($F4*0.5,0)&gt;$V4,$V4+H4,ROUNDDOWN($F4*0.5,0))</f>
        <v>256</v>
      </c>
      <c r="H4" s="194">
        <f t="shared" ref="H4:H52" si="1">SUMIF($Y$2:$AI$2,$G$2,Y4:AI4)</f>
        <v>0</v>
      </c>
      <c r="I4" s="194">
        <f>G4-H4</f>
        <v>256</v>
      </c>
      <c r="J4" s="195">
        <f t="shared" ref="J4:J52" si="2">IF(ROUNDDOWN($F4*0.5,0)&gt;$V4,$V4+K4,ROUNDDOWN($F4*0.5,0))</f>
        <v>256</v>
      </c>
      <c r="K4" s="196">
        <f t="shared" ref="K4:K52" si="3">SUMIF($Y$2:$AI$2,$J$2,Y4:AI4)</f>
        <v>0</v>
      </c>
      <c r="L4" s="196">
        <f>J4-K4</f>
        <v>256</v>
      </c>
      <c r="M4" s="197">
        <f t="shared" ref="M4:M52" si="4">IF(ROUNDDOWN($F4*0.5,0)&gt;$V4,$V4+N4,ROUNDDOWN($F4*0.5,0))</f>
        <v>256</v>
      </c>
      <c r="N4" s="198">
        <f t="shared" ref="N4:N52" si="5">SUMIF($Y$2:$AI$2,$M$2,Y4:AI4)</f>
        <v>0</v>
      </c>
      <c r="O4" s="198">
        <f>M4-N4</f>
        <v>256</v>
      </c>
      <c r="P4" s="199">
        <f t="shared" ref="P4:P52" si="6">IF(ROUNDDOWN($F4*0.5,0)&gt;$V4,$V4+Q4,ROUNDDOWN($F4*0.5,0))</f>
        <v>256</v>
      </c>
      <c r="Q4" s="200">
        <f t="shared" ref="Q4:Q52" si="7">SUMIF($Y$2:$AI$2,$P$2,Y4:AI4)</f>
        <v>0</v>
      </c>
      <c r="R4" s="201">
        <f>P4-Q4</f>
        <v>256</v>
      </c>
      <c r="S4" s="163">
        <f>F4*2</f>
        <v>1024</v>
      </c>
      <c r="T4" s="164">
        <f>GESTOR!K7</f>
        <v>0</v>
      </c>
      <c r="U4" s="164">
        <f>(SUM(Y4:AI4))</f>
        <v>0</v>
      </c>
      <c r="V4" s="165">
        <f>S4-U4-T4</f>
        <v>1024</v>
      </c>
      <c r="W4" s="202">
        <v>150</v>
      </c>
      <c r="X4" s="202">
        <f>F4*W4</f>
        <v>76800</v>
      </c>
      <c r="Y4" s="203"/>
      <c r="Z4" s="203"/>
      <c r="AA4" s="203"/>
      <c r="AB4" s="203"/>
      <c r="AC4" s="203"/>
      <c r="AD4" s="203"/>
      <c r="AE4" s="203"/>
      <c r="AF4" s="203"/>
      <c r="AG4" s="203"/>
      <c r="AH4" s="203"/>
      <c r="AI4" s="203"/>
    </row>
    <row r="5" spans="1:35" ht="33.950000000000003" hidden="1" customHeight="1" x14ac:dyDescent="0.2">
      <c r="A5" s="188">
        <v>2</v>
      </c>
      <c r="B5" s="302"/>
      <c r="C5" s="204" t="s">
        <v>269</v>
      </c>
      <c r="D5" s="190" t="s">
        <v>99</v>
      </c>
      <c r="E5" s="205" t="s">
        <v>8</v>
      </c>
      <c r="F5" s="192">
        <v>220</v>
      </c>
      <c r="G5" s="193">
        <f t="shared" si="0"/>
        <v>110</v>
      </c>
      <c r="H5" s="194">
        <f t="shared" si="1"/>
        <v>0</v>
      </c>
      <c r="I5" s="194">
        <f t="shared" ref="I5:I52" si="8">G5-H5</f>
        <v>110</v>
      </c>
      <c r="J5" s="195">
        <f t="shared" si="2"/>
        <v>110</v>
      </c>
      <c r="K5" s="196">
        <f t="shared" si="3"/>
        <v>0</v>
      </c>
      <c r="L5" s="196">
        <f t="shared" ref="L5:L52" si="9">J5-K5</f>
        <v>110</v>
      </c>
      <c r="M5" s="197">
        <f t="shared" si="4"/>
        <v>110</v>
      </c>
      <c r="N5" s="198">
        <f t="shared" si="5"/>
        <v>0</v>
      </c>
      <c r="O5" s="198">
        <f t="shared" ref="O5:O52" si="10">M5-N5</f>
        <v>110</v>
      </c>
      <c r="P5" s="199">
        <f t="shared" si="6"/>
        <v>110</v>
      </c>
      <c r="Q5" s="200">
        <f t="shared" si="7"/>
        <v>0</v>
      </c>
      <c r="R5" s="201">
        <f t="shared" ref="R5:R52" si="11">P5-Q5</f>
        <v>110</v>
      </c>
      <c r="S5" s="163">
        <f t="shared" ref="S5:S52" si="12">F5*2</f>
        <v>440</v>
      </c>
      <c r="T5" s="164">
        <f>GESTOR!K8</f>
        <v>0</v>
      </c>
      <c r="U5" s="164">
        <f t="shared" ref="U5:U52" si="13">(SUM(Y5:AI5))</f>
        <v>0</v>
      </c>
      <c r="V5" s="165">
        <f t="shared" ref="V5:V52" si="14">S5-U5-T5</f>
        <v>440</v>
      </c>
      <c r="W5" s="202">
        <v>70</v>
      </c>
      <c r="X5" s="202">
        <f t="shared" ref="X5:X52" si="15">F5*W5</f>
        <v>15400</v>
      </c>
      <c r="Y5" s="203"/>
      <c r="Z5" s="203"/>
      <c r="AA5" s="168"/>
      <c r="AB5" s="203"/>
      <c r="AC5" s="203"/>
      <c r="AD5" s="203"/>
      <c r="AE5" s="203"/>
      <c r="AF5" s="203"/>
      <c r="AG5" s="203"/>
      <c r="AH5" s="203"/>
      <c r="AI5" s="203"/>
    </row>
    <row r="6" spans="1:35" ht="33.950000000000003" hidden="1" customHeight="1" x14ac:dyDescent="0.2">
      <c r="A6" s="188">
        <v>3</v>
      </c>
      <c r="B6" s="302"/>
      <c r="C6" s="189" t="s">
        <v>270</v>
      </c>
      <c r="D6" s="190" t="s">
        <v>99</v>
      </c>
      <c r="E6" s="205" t="s">
        <v>8</v>
      </c>
      <c r="F6" s="192">
        <v>169</v>
      </c>
      <c r="G6" s="193">
        <f t="shared" si="0"/>
        <v>84</v>
      </c>
      <c r="H6" s="194">
        <f t="shared" si="1"/>
        <v>0</v>
      </c>
      <c r="I6" s="194">
        <f t="shared" si="8"/>
        <v>84</v>
      </c>
      <c r="J6" s="195">
        <f t="shared" si="2"/>
        <v>84</v>
      </c>
      <c r="K6" s="196">
        <f t="shared" si="3"/>
        <v>0</v>
      </c>
      <c r="L6" s="196">
        <f t="shared" si="9"/>
        <v>84</v>
      </c>
      <c r="M6" s="197">
        <f t="shared" si="4"/>
        <v>84</v>
      </c>
      <c r="N6" s="198">
        <f t="shared" si="5"/>
        <v>0</v>
      </c>
      <c r="O6" s="198">
        <f t="shared" si="10"/>
        <v>84</v>
      </c>
      <c r="P6" s="199">
        <f t="shared" si="6"/>
        <v>84</v>
      </c>
      <c r="Q6" s="200">
        <f t="shared" si="7"/>
        <v>0</v>
      </c>
      <c r="R6" s="201">
        <f t="shared" si="11"/>
        <v>84</v>
      </c>
      <c r="S6" s="163">
        <f t="shared" si="12"/>
        <v>338</v>
      </c>
      <c r="T6" s="164">
        <f>GESTOR!K9</f>
        <v>0</v>
      </c>
      <c r="U6" s="164">
        <f t="shared" si="13"/>
        <v>0</v>
      </c>
      <c r="V6" s="165">
        <f t="shared" si="14"/>
        <v>338</v>
      </c>
      <c r="W6" s="202">
        <v>90</v>
      </c>
      <c r="X6" s="202">
        <f t="shared" si="15"/>
        <v>15210</v>
      </c>
      <c r="Y6" s="203"/>
      <c r="Z6" s="203"/>
      <c r="AA6" s="203"/>
      <c r="AB6" s="203"/>
      <c r="AC6" s="203"/>
      <c r="AD6" s="203"/>
      <c r="AE6" s="203"/>
      <c r="AF6" s="203"/>
      <c r="AG6" s="203"/>
      <c r="AH6" s="203"/>
      <c r="AI6" s="203"/>
    </row>
    <row r="7" spans="1:35" ht="33.950000000000003" hidden="1" customHeight="1" x14ac:dyDescent="0.2">
      <c r="A7" s="188">
        <v>4</v>
      </c>
      <c r="B7" s="302"/>
      <c r="C7" s="189" t="s">
        <v>271</v>
      </c>
      <c r="D7" s="190" t="s">
        <v>99</v>
      </c>
      <c r="E7" s="205" t="s">
        <v>8</v>
      </c>
      <c r="F7" s="192">
        <v>656</v>
      </c>
      <c r="G7" s="193">
        <f t="shared" si="0"/>
        <v>328</v>
      </c>
      <c r="H7" s="194">
        <f t="shared" si="1"/>
        <v>0</v>
      </c>
      <c r="I7" s="194">
        <f t="shared" si="8"/>
        <v>328</v>
      </c>
      <c r="J7" s="195">
        <f t="shared" si="2"/>
        <v>328</v>
      </c>
      <c r="K7" s="196">
        <f t="shared" si="3"/>
        <v>0</v>
      </c>
      <c r="L7" s="196">
        <f t="shared" si="9"/>
        <v>328</v>
      </c>
      <c r="M7" s="197">
        <f t="shared" si="4"/>
        <v>328</v>
      </c>
      <c r="N7" s="198">
        <f t="shared" si="5"/>
        <v>0</v>
      </c>
      <c r="O7" s="198">
        <f t="shared" si="10"/>
        <v>328</v>
      </c>
      <c r="P7" s="199">
        <f t="shared" si="6"/>
        <v>328</v>
      </c>
      <c r="Q7" s="200">
        <f t="shared" si="7"/>
        <v>0</v>
      </c>
      <c r="R7" s="201">
        <f t="shared" si="11"/>
        <v>328</v>
      </c>
      <c r="S7" s="163">
        <f t="shared" si="12"/>
        <v>1312</v>
      </c>
      <c r="T7" s="164">
        <f>GESTOR!K10</f>
        <v>0</v>
      </c>
      <c r="U7" s="164">
        <f t="shared" si="13"/>
        <v>0</v>
      </c>
      <c r="V7" s="165">
        <f t="shared" si="14"/>
        <v>1312</v>
      </c>
      <c r="W7" s="202">
        <v>125</v>
      </c>
      <c r="X7" s="202">
        <f t="shared" si="15"/>
        <v>82000</v>
      </c>
      <c r="Y7" s="203"/>
      <c r="Z7" s="203"/>
      <c r="AA7" s="203"/>
      <c r="AB7" s="203"/>
      <c r="AC7" s="203"/>
      <c r="AD7" s="203"/>
      <c r="AE7" s="203"/>
      <c r="AF7" s="203"/>
      <c r="AG7" s="203"/>
      <c r="AH7" s="203"/>
      <c r="AI7" s="203"/>
    </row>
    <row r="8" spans="1:35" ht="33.950000000000003" hidden="1" customHeight="1" x14ac:dyDescent="0.2">
      <c r="A8" s="188">
        <v>5</v>
      </c>
      <c r="B8" s="302"/>
      <c r="C8" s="189" t="s">
        <v>272</v>
      </c>
      <c r="D8" s="190" t="s">
        <v>99</v>
      </c>
      <c r="E8" s="191" t="s">
        <v>8</v>
      </c>
      <c r="F8" s="192">
        <v>853</v>
      </c>
      <c r="G8" s="193">
        <f t="shared" si="0"/>
        <v>426</v>
      </c>
      <c r="H8" s="194">
        <f t="shared" si="1"/>
        <v>0</v>
      </c>
      <c r="I8" s="194">
        <f t="shared" si="8"/>
        <v>426</v>
      </c>
      <c r="J8" s="195">
        <f t="shared" si="2"/>
        <v>426</v>
      </c>
      <c r="K8" s="196">
        <f t="shared" si="3"/>
        <v>0</v>
      </c>
      <c r="L8" s="196">
        <f t="shared" si="9"/>
        <v>426</v>
      </c>
      <c r="M8" s="197">
        <f t="shared" si="4"/>
        <v>426</v>
      </c>
      <c r="N8" s="198">
        <f t="shared" si="5"/>
        <v>0</v>
      </c>
      <c r="O8" s="198">
        <f t="shared" si="10"/>
        <v>426</v>
      </c>
      <c r="P8" s="199">
        <f t="shared" si="6"/>
        <v>426</v>
      </c>
      <c r="Q8" s="200">
        <f t="shared" si="7"/>
        <v>0</v>
      </c>
      <c r="R8" s="201">
        <f t="shared" si="11"/>
        <v>426</v>
      </c>
      <c r="S8" s="163">
        <f t="shared" si="12"/>
        <v>1706</v>
      </c>
      <c r="T8" s="164">
        <f>GESTOR!K11</f>
        <v>0</v>
      </c>
      <c r="U8" s="164">
        <f t="shared" si="13"/>
        <v>0</v>
      </c>
      <c r="V8" s="165">
        <f t="shared" si="14"/>
        <v>1706</v>
      </c>
      <c r="W8" s="202">
        <v>100</v>
      </c>
      <c r="X8" s="202">
        <f t="shared" si="15"/>
        <v>85300</v>
      </c>
      <c r="Y8" s="203"/>
      <c r="Z8" s="203"/>
      <c r="AA8" s="203"/>
      <c r="AB8" s="203"/>
      <c r="AC8" s="203"/>
      <c r="AD8" s="203"/>
      <c r="AE8" s="203"/>
      <c r="AF8" s="203"/>
      <c r="AG8" s="203"/>
      <c r="AH8" s="203"/>
      <c r="AI8" s="203"/>
    </row>
    <row r="9" spans="1:35" ht="33.950000000000003" hidden="1" customHeight="1" x14ac:dyDescent="0.2">
      <c r="A9" s="188">
        <v>6</v>
      </c>
      <c r="B9" s="302" t="s">
        <v>212</v>
      </c>
      <c r="C9" s="204" t="s">
        <v>273</v>
      </c>
      <c r="D9" s="190" t="s">
        <v>100</v>
      </c>
      <c r="E9" s="205" t="s">
        <v>8</v>
      </c>
      <c r="F9" s="192">
        <v>2880</v>
      </c>
      <c r="G9" s="193">
        <f t="shared" si="0"/>
        <v>1440</v>
      </c>
      <c r="H9" s="194">
        <f t="shared" si="1"/>
        <v>0</v>
      </c>
      <c r="I9" s="194">
        <f t="shared" si="8"/>
        <v>1440</v>
      </c>
      <c r="J9" s="195">
        <f t="shared" si="2"/>
        <v>1440</v>
      </c>
      <c r="K9" s="196">
        <f t="shared" si="3"/>
        <v>0</v>
      </c>
      <c r="L9" s="196">
        <f t="shared" si="9"/>
        <v>1440</v>
      </c>
      <c r="M9" s="197">
        <f t="shared" si="4"/>
        <v>1440</v>
      </c>
      <c r="N9" s="198">
        <f t="shared" si="5"/>
        <v>0</v>
      </c>
      <c r="O9" s="198">
        <f t="shared" si="10"/>
        <v>1440</v>
      </c>
      <c r="P9" s="199">
        <f t="shared" si="6"/>
        <v>1440</v>
      </c>
      <c r="Q9" s="200">
        <f t="shared" si="7"/>
        <v>0</v>
      </c>
      <c r="R9" s="201">
        <f t="shared" si="11"/>
        <v>1440</v>
      </c>
      <c r="S9" s="163">
        <f t="shared" si="12"/>
        <v>5760</v>
      </c>
      <c r="T9" s="164">
        <f>GESTOR!K12</f>
        <v>0</v>
      </c>
      <c r="U9" s="164">
        <f t="shared" si="13"/>
        <v>0</v>
      </c>
      <c r="V9" s="165">
        <f t="shared" si="14"/>
        <v>5760</v>
      </c>
      <c r="W9" s="202">
        <v>93.99</v>
      </c>
      <c r="X9" s="202">
        <f t="shared" si="15"/>
        <v>270691.20000000001</v>
      </c>
      <c r="Y9" s="203"/>
      <c r="Z9" s="203"/>
      <c r="AA9" s="203"/>
      <c r="AB9" s="203"/>
      <c r="AC9" s="203"/>
      <c r="AD9" s="203"/>
      <c r="AE9" s="203"/>
      <c r="AF9" s="203"/>
      <c r="AG9" s="203"/>
      <c r="AH9" s="203"/>
      <c r="AI9" s="203"/>
    </row>
    <row r="10" spans="1:35" ht="33.950000000000003" hidden="1" customHeight="1" x14ac:dyDescent="0.2">
      <c r="A10" s="188">
        <v>7</v>
      </c>
      <c r="B10" s="302"/>
      <c r="C10" s="204" t="s">
        <v>274</v>
      </c>
      <c r="D10" s="190" t="s">
        <v>100</v>
      </c>
      <c r="E10" s="191" t="s">
        <v>8</v>
      </c>
      <c r="F10" s="192">
        <v>1730</v>
      </c>
      <c r="G10" s="193">
        <f t="shared" si="0"/>
        <v>865</v>
      </c>
      <c r="H10" s="194">
        <f t="shared" si="1"/>
        <v>0</v>
      </c>
      <c r="I10" s="194">
        <f t="shared" si="8"/>
        <v>865</v>
      </c>
      <c r="J10" s="195">
        <f t="shared" si="2"/>
        <v>865</v>
      </c>
      <c r="K10" s="196">
        <f t="shared" si="3"/>
        <v>0</v>
      </c>
      <c r="L10" s="196">
        <f t="shared" si="9"/>
        <v>865</v>
      </c>
      <c r="M10" s="197">
        <f t="shared" si="4"/>
        <v>865</v>
      </c>
      <c r="N10" s="198">
        <f t="shared" si="5"/>
        <v>0</v>
      </c>
      <c r="O10" s="198">
        <f t="shared" si="10"/>
        <v>865</v>
      </c>
      <c r="P10" s="199">
        <f t="shared" si="6"/>
        <v>865</v>
      </c>
      <c r="Q10" s="200">
        <f t="shared" si="7"/>
        <v>0</v>
      </c>
      <c r="R10" s="201">
        <f t="shared" si="11"/>
        <v>865</v>
      </c>
      <c r="S10" s="163">
        <f t="shared" si="12"/>
        <v>3460</v>
      </c>
      <c r="T10" s="164">
        <f>GESTOR!K13</f>
        <v>0</v>
      </c>
      <c r="U10" s="164">
        <f t="shared" si="13"/>
        <v>0</v>
      </c>
      <c r="V10" s="165">
        <f t="shared" si="14"/>
        <v>3460</v>
      </c>
      <c r="W10" s="202">
        <v>115</v>
      </c>
      <c r="X10" s="202">
        <f t="shared" si="15"/>
        <v>198950</v>
      </c>
      <c r="Y10" s="203"/>
      <c r="Z10" s="203"/>
      <c r="AA10" s="203"/>
      <c r="AB10" s="203"/>
      <c r="AC10" s="203"/>
      <c r="AD10" s="203"/>
      <c r="AE10" s="203"/>
      <c r="AF10" s="203"/>
      <c r="AG10" s="203"/>
      <c r="AH10" s="203"/>
      <c r="AI10" s="203"/>
    </row>
    <row r="11" spans="1:35" ht="33.950000000000003" hidden="1" customHeight="1" x14ac:dyDescent="0.2">
      <c r="A11" s="188">
        <v>8</v>
      </c>
      <c r="B11" s="302"/>
      <c r="C11" s="206" t="s">
        <v>275</v>
      </c>
      <c r="D11" s="190" t="s">
        <v>100</v>
      </c>
      <c r="E11" s="191" t="s">
        <v>111</v>
      </c>
      <c r="F11" s="192">
        <v>146</v>
      </c>
      <c r="G11" s="193">
        <f t="shared" si="0"/>
        <v>73</v>
      </c>
      <c r="H11" s="194">
        <f t="shared" si="1"/>
        <v>0</v>
      </c>
      <c r="I11" s="194">
        <f t="shared" si="8"/>
        <v>73</v>
      </c>
      <c r="J11" s="195">
        <f t="shared" si="2"/>
        <v>73</v>
      </c>
      <c r="K11" s="196">
        <f t="shared" si="3"/>
        <v>0</v>
      </c>
      <c r="L11" s="196">
        <f t="shared" si="9"/>
        <v>73</v>
      </c>
      <c r="M11" s="197">
        <f t="shared" si="4"/>
        <v>73</v>
      </c>
      <c r="N11" s="198">
        <f t="shared" si="5"/>
        <v>0</v>
      </c>
      <c r="O11" s="198">
        <f t="shared" si="10"/>
        <v>73</v>
      </c>
      <c r="P11" s="199">
        <f t="shared" si="6"/>
        <v>73</v>
      </c>
      <c r="Q11" s="200">
        <f t="shared" si="7"/>
        <v>0</v>
      </c>
      <c r="R11" s="201">
        <f t="shared" si="11"/>
        <v>73</v>
      </c>
      <c r="S11" s="163">
        <f t="shared" si="12"/>
        <v>292</v>
      </c>
      <c r="T11" s="164">
        <f>GESTOR!K14</f>
        <v>0</v>
      </c>
      <c r="U11" s="164">
        <f t="shared" si="13"/>
        <v>0</v>
      </c>
      <c r="V11" s="165">
        <f t="shared" si="14"/>
        <v>292</v>
      </c>
      <c r="W11" s="202">
        <v>260</v>
      </c>
      <c r="X11" s="202">
        <f t="shared" si="15"/>
        <v>37960</v>
      </c>
      <c r="Y11" s="203"/>
      <c r="Z11" s="203"/>
      <c r="AA11" s="203"/>
      <c r="AB11" s="203"/>
      <c r="AC11" s="203"/>
      <c r="AD11" s="203"/>
      <c r="AE11" s="203"/>
      <c r="AF11" s="203"/>
      <c r="AG11" s="203"/>
      <c r="AH11" s="203"/>
      <c r="AI11" s="203"/>
    </row>
    <row r="12" spans="1:35" ht="33.950000000000003" hidden="1" customHeight="1" x14ac:dyDescent="0.2">
      <c r="A12" s="188">
        <v>9</v>
      </c>
      <c r="B12" s="302"/>
      <c r="C12" s="206" t="s">
        <v>276</v>
      </c>
      <c r="D12" s="190" t="s">
        <v>100</v>
      </c>
      <c r="E12" s="191" t="s">
        <v>111</v>
      </c>
      <c r="F12" s="192">
        <v>118</v>
      </c>
      <c r="G12" s="193">
        <f t="shared" si="0"/>
        <v>59</v>
      </c>
      <c r="H12" s="194">
        <f t="shared" si="1"/>
        <v>0</v>
      </c>
      <c r="I12" s="194">
        <f t="shared" si="8"/>
        <v>59</v>
      </c>
      <c r="J12" s="195">
        <f t="shared" si="2"/>
        <v>59</v>
      </c>
      <c r="K12" s="196">
        <f t="shared" si="3"/>
        <v>0</v>
      </c>
      <c r="L12" s="196">
        <f t="shared" si="9"/>
        <v>59</v>
      </c>
      <c r="M12" s="197">
        <f t="shared" si="4"/>
        <v>59</v>
      </c>
      <c r="N12" s="198">
        <f t="shared" si="5"/>
        <v>0</v>
      </c>
      <c r="O12" s="198">
        <f t="shared" si="10"/>
        <v>59</v>
      </c>
      <c r="P12" s="199">
        <f t="shared" si="6"/>
        <v>59</v>
      </c>
      <c r="Q12" s="200">
        <f t="shared" si="7"/>
        <v>0</v>
      </c>
      <c r="R12" s="201">
        <f t="shared" si="11"/>
        <v>59</v>
      </c>
      <c r="S12" s="163">
        <f t="shared" si="12"/>
        <v>236</v>
      </c>
      <c r="T12" s="164">
        <f>GESTOR!K15</f>
        <v>0</v>
      </c>
      <c r="U12" s="164">
        <f t="shared" si="13"/>
        <v>0</v>
      </c>
      <c r="V12" s="165">
        <f t="shared" si="14"/>
        <v>236</v>
      </c>
      <c r="W12" s="202">
        <v>250</v>
      </c>
      <c r="X12" s="202">
        <f t="shared" si="15"/>
        <v>29500</v>
      </c>
      <c r="Y12" s="203"/>
      <c r="Z12" s="203"/>
      <c r="AA12" s="203"/>
      <c r="AB12" s="203"/>
      <c r="AC12" s="203"/>
      <c r="AD12" s="203"/>
      <c r="AE12" s="203"/>
      <c r="AF12" s="203"/>
      <c r="AG12" s="203"/>
      <c r="AH12" s="203"/>
      <c r="AI12" s="203"/>
    </row>
    <row r="13" spans="1:35" ht="33.950000000000003" hidden="1" customHeight="1" x14ac:dyDescent="0.2">
      <c r="A13" s="188">
        <v>10</v>
      </c>
      <c r="B13" s="302"/>
      <c r="C13" s="204" t="s">
        <v>19</v>
      </c>
      <c r="D13" s="190" t="s">
        <v>101</v>
      </c>
      <c r="E13" s="205" t="s">
        <v>8</v>
      </c>
      <c r="F13" s="192">
        <v>3450</v>
      </c>
      <c r="G13" s="193">
        <f t="shared" si="0"/>
        <v>1725</v>
      </c>
      <c r="H13" s="194">
        <f t="shared" si="1"/>
        <v>0</v>
      </c>
      <c r="I13" s="194">
        <f t="shared" si="8"/>
        <v>1725</v>
      </c>
      <c r="J13" s="195">
        <f t="shared" si="2"/>
        <v>1725</v>
      </c>
      <c r="K13" s="196">
        <f t="shared" si="3"/>
        <v>0</v>
      </c>
      <c r="L13" s="196">
        <f t="shared" si="9"/>
        <v>1725</v>
      </c>
      <c r="M13" s="197">
        <f t="shared" si="4"/>
        <v>1725</v>
      </c>
      <c r="N13" s="198">
        <f t="shared" si="5"/>
        <v>0</v>
      </c>
      <c r="O13" s="198">
        <f t="shared" si="10"/>
        <v>1725</v>
      </c>
      <c r="P13" s="199">
        <f t="shared" si="6"/>
        <v>1725</v>
      </c>
      <c r="Q13" s="200">
        <f t="shared" si="7"/>
        <v>0</v>
      </c>
      <c r="R13" s="201">
        <f t="shared" si="11"/>
        <v>1725</v>
      </c>
      <c r="S13" s="163">
        <f t="shared" si="12"/>
        <v>6900</v>
      </c>
      <c r="T13" s="164">
        <f>GESTOR!K16</f>
        <v>0</v>
      </c>
      <c r="U13" s="164">
        <f t="shared" si="13"/>
        <v>0</v>
      </c>
      <c r="V13" s="165">
        <f t="shared" si="14"/>
        <v>6900</v>
      </c>
      <c r="W13" s="202">
        <v>8</v>
      </c>
      <c r="X13" s="202">
        <f t="shared" si="15"/>
        <v>27600</v>
      </c>
      <c r="Y13" s="203"/>
      <c r="Z13" s="203"/>
      <c r="AA13" s="203"/>
      <c r="AB13" s="203"/>
      <c r="AC13" s="203"/>
      <c r="AD13" s="203"/>
      <c r="AE13" s="203"/>
      <c r="AF13" s="203"/>
      <c r="AG13" s="203"/>
      <c r="AH13" s="203"/>
      <c r="AI13" s="203"/>
    </row>
    <row r="14" spans="1:35" ht="33.950000000000003" hidden="1" customHeight="1" x14ac:dyDescent="0.2">
      <c r="A14" s="188">
        <v>11</v>
      </c>
      <c r="B14" s="302"/>
      <c r="C14" s="204" t="s">
        <v>20</v>
      </c>
      <c r="D14" s="190" t="s">
        <v>101</v>
      </c>
      <c r="E14" s="205" t="s">
        <v>8</v>
      </c>
      <c r="F14" s="192">
        <v>2040</v>
      </c>
      <c r="G14" s="193">
        <f t="shared" si="0"/>
        <v>1020</v>
      </c>
      <c r="H14" s="194">
        <f t="shared" si="1"/>
        <v>0</v>
      </c>
      <c r="I14" s="194">
        <f t="shared" si="8"/>
        <v>1020</v>
      </c>
      <c r="J14" s="195">
        <f t="shared" si="2"/>
        <v>1020</v>
      </c>
      <c r="K14" s="196">
        <f t="shared" si="3"/>
        <v>0</v>
      </c>
      <c r="L14" s="196">
        <f t="shared" si="9"/>
        <v>1020</v>
      </c>
      <c r="M14" s="197">
        <f t="shared" si="4"/>
        <v>1020</v>
      </c>
      <c r="N14" s="198">
        <f t="shared" si="5"/>
        <v>0</v>
      </c>
      <c r="O14" s="198">
        <f t="shared" si="10"/>
        <v>1020</v>
      </c>
      <c r="P14" s="199">
        <f t="shared" si="6"/>
        <v>1020</v>
      </c>
      <c r="Q14" s="200">
        <f t="shared" si="7"/>
        <v>0</v>
      </c>
      <c r="R14" s="201">
        <f t="shared" si="11"/>
        <v>1020</v>
      </c>
      <c r="S14" s="163">
        <f t="shared" si="12"/>
        <v>4080</v>
      </c>
      <c r="T14" s="164">
        <f>GESTOR!K17</f>
        <v>0</v>
      </c>
      <c r="U14" s="164">
        <f t="shared" si="13"/>
        <v>0</v>
      </c>
      <c r="V14" s="165">
        <f t="shared" si="14"/>
        <v>4080</v>
      </c>
      <c r="W14" s="202">
        <v>7</v>
      </c>
      <c r="X14" s="202">
        <f t="shared" si="15"/>
        <v>14280</v>
      </c>
      <c r="Y14" s="203"/>
      <c r="Z14" s="203"/>
      <c r="AA14" s="203"/>
      <c r="AB14" s="203"/>
      <c r="AC14" s="203"/>
      <c r="AD14" s="203"/>
      <c r="AE14" s="203"/>
      <c r="AF14" s="203"/>
      <c r="AG14" s="203"/>
      <c r="AH14" s="203"/>
      <c r="AI14" s="203"/>
    </row>
    <row r="15" spans="1:35" ht="33.950000000000003" hidden="1" customHeight="1" x14ac:dyDescent="0.2">
      <c r="A15" s="188">
        <v>12</v>
      </c>
      <c r="B15" s="207" t="s">
        <v>213</v>
      </c>
      <c r="C15" s="204" t="s">
        <v>277</v>
      </c>
      <c r="D15" s="190" t="s">
        <v>101</v>
      </c>
      <c r="E15" s="205" t="s">
        <v>116</v>
      </c>
      <c r="F15" s="192">
        <v>2665</v>
      </c>
      <c r="G15" s="193">
        <f t="shared" si="0"/>
        <v>1332</v>
      </c>
      <c r="H15" s="194">
        <f t="shared" si="1"/>
        <v>0</v>
      </c>
      <c r="I15" s="194">
        <f t="shared" si="8"/>
        <v>1332</v>
      </c>
      <c r="J15" s="195">
        <f t="shared" si="2"/>
        <v>1332</v>
      </c>
      <c r="K15" s="196">
        <f t="shared" si="3"/>
        <v>0</v>
      </c>
      <c r="L15" s="196">
        <f t="shared" si="9"/>
        <v>1332</v>
      </c>
      <c r="M15" s="197">
        <f t="shared" si="4"/>
        <v>1332</v>
      </c>
      <c r="N15" s="198">
        <f t="shared" si="5"/>
        <v>0</v>
      </c>
      <c r="O15" s="198">
        <f t="shared" si="10"/>
        <v>1332</v>
      </c>
      <c r="P15" s="199">
        <f t="shared" si="6"/>
        <v>1332</v>
      </c>
      <c r="Q15" s="200">
        <f t="shared" si="7"/>
        <v>0</v>
      </c>
      <c r="R15" s="201">
        <f t="shared" si="11"/>
        <v>1332</v>
      </c>
      <c r="S15" s="163">
        <f t="shared" si="12"/>
        <v>5330</v>
      </c>
      <c r="T15" s="164">
        <f>GESTOR!K18</f>
        <v>0</v>
      </c>
      <c r="U15" s="164">
        <f t="shared" si="13"/>
        <v>0</v>
      </c>
      <c r="V15" s="165">
        <f t="shared" si="14"/>
        <v>5330</v>
      </c>
      <c r="W15" s="202">
        <v>48.78</v>
      </c>
      <c r="X15" s="202">
        <f t="shared" si="15"/>
        <v>129998.7</v>
      </c>
      <c r="Y15" s="203"/>
      <c r="Z15" s="203"/>
      <c r="AA15" s="203"/>
      <c r="AB15" s="203"/>
      <c r="AC15" s="203"/>
      <c r="AD15" s="203"/>
      <c r="AE15" s="203"/>
      <c r="AF15" s="203"/>
      <c r="AG15" s="203"/>
      <c r="AH15" s="203"/>
      <c r="AI15" s="203"/>
    </row>
    <row r="16" spans="1:35" s="237" customFormat="1" ht="33.950000000000003" hidden="1" customHeight="1" x14ac:dyDescent="0.25">
      <c r="A16" s="150">
        <v>13</v>
      </c>
      <c r="B16" s="306" t="s">
        <v>244</v>
      </c>
      <c r="C16" s="235" t="s">
        <v>33</v>
      </c>
      <c r="D16" s="151" t="s">
        <v>101</v>
      </c>
      <c r="E16" s="152" t="s">
        <v>8</v>
      </c>
      <c r="F16" s="153">
        <v>860</v>
      </c>
      <c r="G16" s="154">
        <f t="shared" si="0"/>
        <v>430</v>
      </c>
      <c r="H16" s="155">
        <f t="shared" si="1"/>
        <v>0</v>
      </c>
      <c r="I16" s="155">
        <f t="shared" si="8"/>
        <v>430</v>
      </c>
      <c r="J16" s="156">
        <f t="shared" si="2"/>
        <v>430</v>
      </c>
      <c r="K16" s="157">
        <f t="shared" si="3"/>
        <v>321.72999999999996</v>
      </c>
      <c r="L16" s="236">
        <f t="shared" si="9"/>
        <v>108.27000000000004</v>
      </c>
      <c r="M16" s="158">
        <f t="shared" si="4"/>
        <v>430</v>
      </c>
      <c r="N16" s="159">
        <f t="shared" si="5"/>
        <v>0</v>
      </c>
      <c r="O16" s="159">
        <f t="shared" si="10"/>
        <v>430</v>
      </c>
      <c r="P16" s="160">
        <f t="shared" si="6"/>
        <v>430</v>
      </c>
      <c r="Q16" s="161">
        <f t="shared" si="7"/>
        <v>0</v>
      </c>
      <c r="R16" s="162">
        <f t="shared" si="11"/>
        <v>430</v>
      </c>
      <c r="S16" s="163">
        <f t="shared" si="12"/>
        <v>1720</v>
      </c>
      <c r="T16" s="164">
        <f>GESTOR!K19</f>
        <v>0</v>
      </c>
      <c r="U16" s="164">
        <f t="shared" si="13"/>
        <v>321.72999999999996</v>
      </c>
      <c r="V16" s="165">
        <f t="shared" si="14"/>
        <v>1398.27</v>
      </c>
      <c r="W16" s="166">
        <v>102.5</v>
      </c>
      <c r="X16" s="166">
        <f t="shared" si="15"/>
        <v>88150</v>
      </c>
      <c r="Y16" s="167"/>
      <c r="Z16" s="233">
        <v>285.77999999999997</v>
      </c>
      <c r="AA16" s="232"/>
      <c r="AB16" s="232">
        <v>35.950000000000003</v>
      </c>
      <c r="AC16" s="167"/>
      <c r="AD16" s="167"/>
      <c r="AE16" s="167"/>
      <c r="AF16" s="167"/>
      <c r="AG16" s="167"/>
      <c r="AH16" s="167"/>
      <c r="AI16" s="167"/>
    </row>
    <row r="17" spans="1:35" s="234" customFormat="1" ht="33.950000000000003" hidden="1" customHeight="1" x14ac:dyDescent="0.2">
      <c r="A17" s="188">
        <v>14</v>
      </c>
      <c r="B17" s="306"/>
      <c r="C17" s="204" t="s">
        <v>37</v>
      </c>
      <c r="D17" s="190" t="s">
        <v>101</v>
      </c>
      <c r="E17" s="205" t="s">
        <v>8</v>
      </c>
      <c r="F17" s="192">
        <v>340</v>
      </c>
      <c r="G17" s="193">
        <f t="shared" si="0"/>
        <v>170</v>
      </c>
      <c r="H17" s="194">
        <f t="shared" si="1"/>
        <v>0</v>
      </c>
      <c r="I17" s="194">
        <f t="shared" si="8"/>
        <v>170</v>
      </c>
      <c r="J17" s="195">
        <f t="shared" si="2"/>
        <v>170</v>
      </c>
      <c r="K17" s="196">
        <f t="shared" si="3"/>
        <v>0</v>
      </c>
      <c r="L17" s="196">
        <f t="shared" si="9"/>
        <v>170</v>
      </c>
      <c r="M17" s="197">
        <f t="shared" si="4"/>
        <v>170</v>
      </c>
      <c r="N17" s="198">
        <f t="shared" si="5"/>
        <v>0</v>
      </c>
      <c r="O17" s="198">
        <f t="shared" si="10"/>
        <v>170</v>
      </c>
      <c r="P17" s="199">
        <f t="shared" si="6"/>
        <v>170</v>
      </c>
      <c r="Q17" s="200">
        <f t="shared" si="7"/>
        <v>0</v>
      </c>
      <c r="R17" s="201">
        <f t="shared" si="11"/>
        <v>170</v>
      </c>
      <c r="S17" s="163">
        <f t="shared" si="12"/>
        <v>680</v>
      </c>
      <c r="T17" s="164">
        <f>GESTOR!K20</f>
        <v>0</v>
      </c>
      <c r="U17" s="164">
        <f t="shared" si="13"/>
        <v>0</v>
      </c>
      <c r="V17" s="165">
        <f t="shared" si="14"/>
        <v>680</v>
      </c>
      <c r="W17" s="202">
        <v>102.5</v>
      </c>
      <c r="X17" s="202">
        <f t="shared" si="15"/>
        <v>34850</v>
      </c>
      <c r="Y17" s="203"/>
      <c r="Z17" s="203"/>
      <c r="AA17" s="203"/>
      <c r="AB17" s="203"/>
      <c r="AC17" s="203"/>
      <c r="AD17" s="203"/>
      <c r="AE17" s="203"/>
      <c r="AF17" s="203"/>
      <c r="AG17" s="203"/>
      <c r="AH17" s="203"/>
      <c r="AI17" s="203"/>
    </row>
    <row r="18" spans="1:35" ht="33.950000000000003" customHeight="1" x14ac:dyDescent="0.2">
      <c r="A18" s="188">
        <v>15</v>
      </c>
      <c r="B18" s="302" t="s">
        <v>215</v>
      </c>
      <c r="C18" s="204" t="s">
        <v>278</v>
      </c>
      <c r="D18" s="190" t="s">
        <v>102</v>
      </c>
      <c r="E18" s="205" t="s">
        <v>8</v>
      </c>
      <c r="F18" s="192">
        <v>920</v>
      </c>
      <c r="G18" s="193">
        <f t="shared" si="0"/>
        <v>460</v>
      </c>
      <c r="H18" s="194">
        <f t="shared" si="1"/>
        <v>0</v>
      </c>
      <c r="I18" s="194">
        <f t="shared" si="8"/>
        <v>460</v>
      </c>
      <c r="J18" s="195">
        <f t="shared" si="2"/>
        <v>460</v>
      </c>
      <c r="K18" s="196">
        <f t="shared" si="3"/>
        <v>24.5</v>
      </c>
      <c r="L18" s="196">
        <f t="shared" si="9"/>
        <v>435.5</v>
      </c>
      <c r="M18" s="197">
        <f t="shared" si="4"/>
        <v>460</v>
      </c>
      <c r="N18" s="198">
        <f t="shared" si="5"/>
        <v>0</v>
      </c>
      <c r="O18" s="198">
        <f t="shared" si="10"/>
        <v>460</v>
      </c>
      <c r="P18" s="199">
        <f t="shared" si="6"/>
        <v>460</v>
      </c>
      <c r="Q18" s="200">
        <f t="shared" si="7"/>
        <v>0</v>
      </c>
      <c r="R18" s="201">
        <f t="shared" si="11"/>
        <v>460</v>
      </c>
      <c r="S18" s="163">
        <f t="shared" si="12"/>
        <v>1840</v>
      </c>
      <c r="T18" s="164">
        <f>GESTOR!K21</f>
        <v>0</v>
      </c>
      <c r="U18" s="164">
        <f t="shared" si="13"/>
        <v>24.5</v>
      </c>
      <c r="V18" s="165">
        <f t="shared" si="14"/>
        <v>1815.5</v>
      </c>
      <c r="W18" s="202">
        <v>105</v>
      </c>
      <c r="X18" s="202">
        <f t="shared" si="15"/>
        <v>96600</v>
      </c>
      <c r="Y18" s="203"/>
      <c r="Z18" s="203"/>
      <c r="AA18" s="203"/>
      <c r="AB18" s="203"/>
      <c r="AC18" s="238">
        <v>24.5</v>
      </c>
      <c r="AD18" s="203"/>
      <c r="AE18" s="203"/>
      <c r="AF18" s="203"/>
      <c r="AG18" s="203"/>
      <c r="AH18" s="203"/>
      <c r="AI18" s="203"/>
    </row>
    <row r="19" spans="1:35" s="234" customFormat="1" ht="33.950000000000003" hidden="1" customHeight="1" x14ac:dyDescent="0.2">
      <c r="A19" s="188">
        <v>16</v>
      </c>
      <c r="B19" s="302"/>
      <c r="C19" s="204" t="s">
        <v>283</v>
      </c>
      <c r="D19" s="190" t="s">
        <v>102</v>
      </c>
      <c r="E19" s="205" t="s">
        <v>8</v>
      </c>
      <c r="F19" s="192">
        <v>830</v>
      </c>
      <c r="G19" s="193">
        <f t="shared" si="0"/>
        <v>415</v>
      </c>
      <c r="H19" s="194">
        <f t="shared" si="1"/>
        <v>0</v>
      </c>
      <c r="I19" s="194">
        <f t="shared" si="8"/>
        <v>415</v>
      </c>
      <c r="J19" s="195">
        <f t="shared" si="2"/>
        <v>415</v>
      </c>
      <c r="K19" s="196">
        <f t="shared" si="3"/>
        <v>36.35</v>
      </c>
      <c r="L19" s="196">
        <f t="shared" si="9"/>
        <v>378.65</v>
      </c>
      <c r="M19" s="197">
        <f t="shared" si="4"/>
        <v>415</v>
      </c>
      <c r="N19" s="198">
        <f t="shared" si="5"/>
        <v>0</v>
      </c>
      <c r="O19" s="198">
        <f t="shared" si="10"/>
        <v>415</v>
      </c>
      <c r="P19" s="199">
        <f t="shared" si="6"/>
        <v>415</v>
      </c>
      <c r="Q19" s="200">
        <f t="shared" si="7"/>
        <v>0</v>
      </c>
      <c r="R19" s="201">
        <f t="shared" si="11"/>
        <v>415</v>
      </c>
      <c r="S19" s="163">
        <f t="shared" si="12"/>
        <v>1660</v>
      </c>
      <c r="T19" s="164">
        <f>GESTOR!K22</f>
        <v>0</v>
      </c>
      <c r="U19" s="164">
        <f t="shared" si="13"/>
        <v>36.35</v>
      </c>
      <c r="V19" s="165">
        <f t="shared" si="14"/>
        <v>1623.65</v>
      </c>
      <c r="W19" s="202">
        <v>80</v>
      </c>
      <c r="X19" s="202">
        <f t="shared" si="15"/>
        <v>66400</v>
      </c>
      <c r="Y19" s="203"/>
      <c r="Z19" s="203"/>
      <c r="AA19" s="168">
        <v>36.35</v>
      </c>
      <c r="AB19" s="203"/>
      <c r="AC19" s="203"/>
      <c r="AD19" s="203"/>
      <c r="AE19" s="203"/>
      <c r="AF19" s="203"/>
      <c r="AG19" s="203"/>
      <c r="AH19" s="203"/>
      <c r="AI19" s="203"/>
    </row>
    <row r="20" spans="1:35" ht="33.950000000000003" hidden="1" customHeight="1" x14ac:dyDescent="0.2">
      <c r="A20" s="188">
        <v>17</v>
      </c>
      <c r="B20" s="302"/>
      <c r="C20" s="204" t="s">
        <v>279</v>
      </c>
      <c r="D20" s="190" t="s">
        <v>102</v>
      </c>
      <c r="E20" s="205" t="s">
        <v>8</v>
      </c>
      <c r="F20" s="192">
        <v>349</v>
      </c>
      <c r="G20" s="193">
        <f t="shared" si="0"/>
        <v>174</v>
      </c>
      <c r="H20" s="194">
        <f t="shared" si="1"/>
        <v>0</v>
      </c>
      <c r="I20" s="194">
        <f t="shared" si="8"/>
        <v>174</v>
      </c>
      <c r="J20" s="195">
        <f t="shared" si="2"/>
        <v>174</v>
      </c>
      <c r="K20" s="196">
        <f t="shared" si="3"/>
        <v>0</v>
      </c>
      <c r="L20" s="196">
        <f t="shared" si="9"/>
        <v>174</v>
      </c>
      <c r="M20" s="197">
        <f t="shared" si="4"/>
        <v>174</v>
      </c>
      <c r="N20" s="198">
        <f t="shared" si="5"/>
        <v>0</v>
      </c>
      <c r="O20" s="198">
        <f t="shared" si="10"/>
        <v>174</v>
      </c>
      <c r="P20" s="199">
        <f t="shared" si="6"/>
        <v>174</v>
      </c>
      <c r="Q20" s="200">
        <f t="shared" si="7"/>
        <v>0</v>
      </c>
      <c r="R20" s="201">
        <f t="shared" si="11"/>
        <v>174</v>
      </c>
      <c r="S20" s="163">
        <f t="shared" si="12"/>
        <v>698</v>
      </c>
      <c r="T20" s="164">
        <f>GESTOR!K23</f>
        <v>0</v>
      </c>
      <c r="U20" s="164">
        <f t="shared" si="13"/>
        <v>0</v>
      </c>
      <c r="V20" s="165">
        <f t="shared" si="14"/>
        <v>698</v>
      </c>
      <c r="W20" s="202">
        <v>185</v>
      </c>
      <c r="X20" s="202">
        <f t="shared" si="15"/>
        <v>64565</v>
      </c>
      <c r="Y20" s="203"/>
      <c r="Z20" s="203"/>
      <c r="AA20" s="203"/>
      <c r="AB20" s="203"/>
      <c r="AC20" s="203"/>
      <c r="AD20" s="203"/>
      <c r="AE20" s="203"/>
      <c r="AF20" s="203"/>
      <c r="AG20" s="203"/>
      <c r="AH20" s="203"/>
      <c r="AI20" s="203"/>
    </row>
    <row r="21" spans="1:35" ht="33.950000000000003" hidden="1" customHeight="1" x14ac:dyDescent="0.2">
      <c r="A21" s="188">
        <v>18</v>
      </c>
      <c r="B21" s="302"/>
      <c r="C21" s="204" t="s">
        <v>280</v>
      </c>
      <c r="D21" s="190" t="s">
        <v>102</v>
      </c>
      <c r="E21" s="205" t="s">
        <v>8</v>
      </c>
      <c r="F21" s="192">
        <v>420</v>
      </c>
      <c r="G21" s="193">
        <f t="shared" si="0"/>
        <v>210</v>
      </c>
      <c r="H21" s="194">
        <f t="shared" si="1"/>
        <v>0</v>
      </c>
      <c r="I21" s="194">
        <f t="shared" si="8"/>
        <v>210</v>
      </c>
      <c r="J21" s="195">
        <f t="shared" si="2"/>
        <v>210</v>
      </c>
      <c r="K21" s="196">
        <f t="shared" si="3"/>
        <v>0</v>
      </c>
      <c r="L21" s="196">
        <f t="shared" si="9"/>
        <v>210</v>
      </c>
      <c r="M21" s="197">
        <f t="shared" si="4"/>
        <v>210</v>
      </c>
      <c r="N21" s="198">
        <f t="shared" si="5"/>
        <v>0</v>
      </c>
      <c r="O21" s="198">
        <f t="shared" si="10"/>
        <v>210</v>
      </c>
      <c r="P21" s="199">
        <f t="shared" si="6"/>
        <v>210</v>
      </c>
      <c r="Q21" s="200">
        <f t="shared" si="7"/>
        <v>0</v>
      </c>
      <c r="R21" s="201">
        <f t="shared" si="11"/>
        <v>210</v>
      </c>
      <c r="S21" s="163">
        <f t="shared" si="12"/>
        <v>840</v>
      </c>
      <c r="T21" s="164">
        <f>GESTOR!K24</f>
        <v>0</v>
      </c>
      <c r="U21" s="164">
        <f t="shared" si="13"/>
        <v>0</v>
      </c>
      <c r="V21" s="165">
        <f t="shared" si="14"/>
        <v>840</v>
      </c>
      <c r="W21" s="202">
        <v>185</v>
      </c>
      <c r="X21" s="202">
        <f t="shared" si="15"/>
        <v>77700</v>
      </c>
      <c r="Y21" s="203"/>
      <c r="Z21" s="203"/>
      <c r="AA21" s="203"/>
      <c r="AB21" s="203"/>
      <c r="AC21" s="203"/>
      <c r="AD21" s="203"/>
      <c r="AE21" s="203"/>
      <c r="AF21" s="203"/>
      <c r="AG21" s="203"/>
      <c r="AH21" s="203"/>
      <c r="AI21" s="203"/>
    </row>
    <row r="22" spans="1:35" ht="33.950000000000003" hidden="1" customHeight="1" x14ac:dyDescent="0.2">
      <c r="A22" s="188">
        <v>19</v>
      </c>
      <c r="B22" s="302" t="s">
        <v>216</v>
      </c>
      <c r="C22" s="204" t="s">
        <v>31</v>
      </c>
      <c r="D22" s="190" t="s">
        <v>101</v>
      </c>
      <c r="E22" s="205" t="s">
        <v>8</v>
      </c>
      <c r="F22" s="192">
        <v>660</v>
      </c>
      <c r="G22" s="193">
        <f t="shared" si="0"/>
        <v>330</v>
      </c>
      <c r="H22" s="194">
        <f t="shared" si="1"/>
        <v>0</v>
      </c>
      <c r="I22" s="194">
        <f t="shared" si="8"/>
        <v>330</v>
      </c>
      <c r="J22" s="195">
        <f t="shared" si="2"/>
        <v>330</v>
      </c>
      <c r="K22" s="196">
        <f t="shared" si="3"/>
        <v>0</v>
      </c>
      <c r="L22" s="196">
        <f t="shared" si="9"/>
        <v>330</v>
      </c>
      <c r="M22" s="197">
        <f t="shared" si="4"/>
        <v>330</v>
      </c>
      <c r="N22" s="198">
        <f t="shared" si="5"/>
        <v>0</v>
      </c>
      <c r="O22" s="198">
        <f t="shared" si="10"/>
        <v>330</v>
      </c>
      <c r="P22" s="199">
        <f t="shared" si="6"/>
        <v>330</v>
      </c>
      <c r="Q22" s="200">
        <f t="shared" si="7"/>
        <v>0</v>
      </c>
      <c r="R22" s="201">
        <f t="shared" si="11"/>
        <v>330</v>
      </c>
      <c r="S22" s="163">
        <f t="shared" si="12"/>
        <v>1320</v>
      </c>
      <c r="T22" s="164">
        <f>GESTOR!K25</f>
        <v>0</v>
      </c>
      <c r="U22" s="164">
        <f t="shared" si="13"/>
        <v>0</v>
      </c>
      <c r="V22" s="165">
        <f t="shared" si="14"/>
        <v>1320</v>
      </c>
      <c r="W22" s="202">
        <v>64.650000000000006</v>
      </c>
      <c r="X22" s="202">
        <f t="shared" si="15"/>
        <v>42669.000000000007</v>
      </c>
      <c r="Y22" s="203"/>
      <c r="Z22" s="203"/>
      <c r="AA22" s="203"/>
      <c r="AB22" s="203"/>
      <c r="AC22" s="203"/>
      <c r="AD22" s="203"/>
      <c r="AE22" s="203"/>
      <c r="AF22" s="203"/>
      <c r="AG22" s="203"/>
      <c r="AH22" s="203"/>
      <c r="AI22" s="203"/>
    </row>
    <row r="23" spans="1:35" ht="33.950000000000003" hidden="1" customHeight="1" x14ac:dyDescent="0.2">
      <c r="A23" s="188">
        <v>20</v>
      </c>
      <c r="B23" s="302"/>
      <c r="C23" s="204" t="s">
        <v>35</v>
      </c>
      <c r="D23" s="190" t="s">
        <v>101</v>
      </c>
      <c r="E23" s="205" t="s">
        <v>8</v>
      </c>
      <c r="F23" s="192">
        <v>673</v>
      </c>
      <c r="G23" s="193">
        <f t="shared" si="0"/>
        <v>336</v>
      </c>
      <c r="H23" s="194">
        <f t="shared" si="1"/>
        <v>0</v>
      </c>
      <c r="I23" s="194">
        <f t="shared" si="8"/>
        <v>336</v>
      </c>
      <c r="J23" s="195">
        <f t="shared" si="2"/>
        <v>336</v>
      </c>
      <c r="K23" s="196">
        <f t="shared" si="3"/>
        <v>0</v>
      </c>
      <c r="L23" s="196">
        <f t="shared" si="9"/>
        <v>336</v>
      </c>
      <c r="M23" s="197">
        <f t="shared" si="4"/>
        <v>336</v>
      </c>
      <c r="N23" s="198">
        <f t="shared" si="5"/>
        <v>0</v>
      </c>
      <c r="O23" s="198">
        <f t="shared" si="10"/>
        <v>336</v>
      </c>
      <c r="P23" s="199">
        <f t="shared" si="6"/>
        <v>336</v>
      </c>
      <c r="Q23" s="200">
        <f t="shared" si="7"/>
        <v>0</v>
      </c>
      <c r="R23" s="201">
        <f t="shared" si="11"/>
        <v>336</v>
      </c>
      <c r="S23" s="163">
        <f t="shared" si="12"/>
        <v>1346</v>
      </c>
      <c r="T23" s="164">
        <f>GESTOR!K26</f>
        <v>0</v>
      </c>
      <c r="U23" s="164">
        <f t="shared" si="13"/>
        <v>0</v>
      </c>
      <c r="V23" s="165">
        <f t="shared" si="14"/>
        <v>1346</v>
      </c>
      <c r="W23" s="202">
        <v>64.650000000000006</v>
      </c>
      <c r="X23" s="202">
        <f t="shared" si="15"/>
        <v>43509.450000000004</v>
      </c>
      <c r="Y23" s="203"/>
      <c r="Z23" s="203"/>
      <c r="AA23" s="203"/>
      <c r="AB23" s="203"/>
      <c r="AC23" s="203"/>
      <c r="AD23" s="203"/>
      <c r="AE23" s="203"/>
      <c r="AF23" s="203"/>
      <c r="AG23" s="203"/>
      <c r="AH23" s="203"/>
      <c r="AI23" s="203"/>
    </row>
    <row r="24" spans="1:35" ht="33.950000000000003" hidden="1" customHeight="1" x14ac:dyDescent="0.2">
      <c r="A24" s="188">
        <v>21</v>
      </c>
      <c r="B24" s="302"/>
      <c r="C24" s="204" t="s">
        <v>73</v>
      </c>
      <c r="D24" s="190" t="s">
        <v>101</v>
      </c>
      <c r="E24" s="205" t="s">
        <v>8</v>
      </c>
      <c r="F24" s="192">
        <v>800</v>
      </c>
      <c r="G24" s="193">
        <f t="shared" si="0"/>
        <v>400</v>
      </c>
      <c r="H24" s="194">
        <f t="shared" si="1"/>
        <v>0</v>
      </c>
      <c r="I24" s="194">
        <f t="shared" si="8"/>
        <v>400</v>
      </c>
      <c r="J24" s="195">
        <f t="shared" si="2"/>
        <v>400</v>
      </c>
      <c r="K24" s="196">
        <f t="shared" si="3"/>
        <v>0</v>
      </c>
      <c r="L24" s="196">
        <f t="shared" si="9"/>
        <v>400</v>
      </c>
      <c r="M24" s="197">
        <f t="shared" si="4"/>
        <v>400</v>
      </c>
      <c r="N24" s="198">
        <f t="shared" si="5"/>
        <v>0</v>
      </c>
      <c r="O24" s="198">
        <f t="shared" si="10"/>
        <v>400</v>
      </c>
      <c r="P24" s="199">
        <f t="shared" si="6"/>
        <v>400</v>
      </c>
      <c r="Q24" s="200">
        <f t="shared" si="7"/>
        <v>0</v>
      </c>
      <c r="R24" s="201">
        <f t="shared" si="11"/>
        <v>400</v>
      </c>
      <c r="S24" s="163">
        <f t="shared" si="12"/>
        <v>1600</v>
      </c>
      <c r="T24" s="164">
        <f>GESTOR!K27</f>
        <v>0</v>
      </c>
      <c r="U24" s="164">
        <f t="shared" si="13"/>
        <v>0</v>
      </c>
      <c r="V24" s="165">
        <f t="shared" si="14"/>
        <v>1600</v>
      </c>
      <c r="W24" s="202">
        <v>64.650000000000006</v>
      </c>
      <c r="X24" s="202">
        <f t="shared" si="15"/>
        <v>51720.000000000007</v>
      </c>
      <c r="Y24" s="203"/>
      <c r="Z24" s="203"/>
      <c r="AA24" s="203"/>
      <c r="AB24" s="203"/>
      <c r="AC24" s="203"/>
      <c r="AD24" s="203"/>
      <c r="AE24" s="203"/>
      <c r="AF24" s="203"/>
      <c r="AG24" s="203"/>
      <c r="AH24" s="203"/>
      <c r="AI24" s="203"/>
    </row>
    <row r="25" spans="1:35" ht="33.950000000000003" hidden="1" customHeight="1" x14ac:dyDescent="0.2">
      <c r="A25" s="188">
        <v>22</v>
      </c>
      <c r="B25" s="207" t="s">
        <v>217</v>
      </c>
      <c r="C25" s="204" t="s">
        <v>40</v>
      </c>
      <c r="D25" s="190" t="s">
        <v>101</v>
      </c>
      <c r="E25" s="205" t="s">
        <v>111</v>
      </c>
      <c r="F25" s="192">
        <v>95</v>
      </c>
      <c r="G25" s="193">
        <f t="shared" si="0"/>
        <v>47</v>
      </c>
      <c r="H25" s="194">
        <f t="shared" si="1"/>
        <v>0</v>
      </c>
      <c r="I25" s="194">
        <f t="shared" si="8"/>
        <v>47</v>
      </c>
      <c r="J25" s="195">
        <f t="shared" si="2"/>
        <v>47</v>
      </c>
      <c r="K25" s="196">
        <f t="shared" si="3"/>
        <v>0</v>
      </c>
      <c r="L25" s="196">
        <f t="shared" si="9"/>
        <v>47</v>
      </c>
      <c r="M25" s="197">
        <f t="shared" si="4"/>
        <v>47</v>
      </c>
      <c r="N25" s="198">
        <f t="shared" si="5"/>
        <v>0</v>
      </c>
      <c r="O25" s="198">
        <f t="shared" si="10"/>
        <v>47</v>
      </c>
      <c r="P25" s="199">
        <f t="shared" si="6"/>
        <v>47</v>
      </c>
      <c r="Q25" s="200">
        <f t="shared" si="7"/>
        <v>0</v>
      </c>
      <c r="R25" s="201">
        <f t="shared" si="11"/>
        <v>47</v>
      </c>
      <c r="S25" s="163">
        <f t="shared" si="12"/>
        <v>190</v>
      </c>
      <c r="T25" s="164">
        <f>GESTOR!K28</f>
        <v>0</v>
      </c>
      <c r="U25" s="164">
        <f t="shared" si="13"/>
        <v>0</v>
      </c>
      <c r="V25" s="165">
        <f t="shared" si="14"/>
        <v>190</v>
      </c>
      <c r="W25" s="202">
        <v>526.30999999999995</v>
      </c>
      <c r="X25" s="202">
        <f t="shared" si="15"/>
        <v>49999.45</v>
      </c>
      <c r="Y25" s="203"/>
      <c r="Z25" s="203"/>
      <c r="AA25" s="203"/>
      <c r="AB25" s="203"/>
      <c r="AC25" s="203"/>
      <c r="AD25" s="203"/>
      <c r="AE25" s="203"/>
      <c r="AF25" s="203"/>
      <c r="AG25" s="203"/>
      <c r="AH25" s="203"/>
      <c r="AI25" s="203"/>
    </row>
    <row r="26" spans="1:35" ht="33.950000000000003" hidden="1" customHeight="1" x14ac:dyDescent="0.2">
      <c r="A26" s="188">
        <v>23</v>
      </c>
      <c r="B26" s="302" t="s">
        <v>218</v>
      </c>
      <c r="C26" s="204" t="s">
        <v>74</v>
      </c>
      <c r="D26" s="190" t="s">
        <v>103</v>
      </c>
      <c r="E26" s="205" t="s">
        <v>8</v>
      </c>
      <c r="F26" s="192">
        <v>4450</v>
      </c>
      <c r="G26" s="193">
        <f t="shared" si="0"/>
        <v>2225</v>
      </c>
      <c r="H26" s="194">
        <f t="shared" si="1"/>
        <v>0</v>
      </c>
      <c r="I26" s="194">
        <f t="shared" si="8"/>
        <v>2225</v>
      </c>
      <c r="J26" s="195">
        <f t="shared" si="2"/>
        <v>2225</v>
      </c>
      <c r="K26" s="196">
        <f t="shared" si="3"/>
        <v>0</v>
      </c>
      <c r="L26" s="196">
        <f t="shared" si="9"/>
        <v>2225</v>
      </c>
      <c r="M26" s="197">
        <f t="shared" si="4"/>
        <v>2225</v>
      </c>
      <c r="N26" s="198">
        <f t="shared" si="5"/>
        <v>0</v>
      </c>
      <c r="O26" s="198">
        <f t="shared" si="10"/>
        <v>2225</v>
      </c>
      <c r="P26" s="199">
        <f t="shared" si="6"/>
        <v>2225</v>
      </c>
      <c r="Q26" s="200">
        <f t="shared" si="7"/>
        <v>0</v>
      </c>
      <c r="R26" s="201">
        <f t="shared" si="11"/>
        <v>2225</v>
      </c>
      <c r="S26" s="163">
        <f t="shared" si="12"/>
        <v>8900</v>
      </c>
      <c r="T26" s="164">
        <f>GESTOR!K29</f>
        <v>0</v>
      </c>
      <c r="U26" s="164">
        <f t="shared" si="13"/>
        <v>0</v>
      </c>
      <c r="V26" s="165">
        <f t="shared" si="14"/>
        <v>8900</v>
      </c>
      <c r="W26" s="202">
        <v>166.67</v>
      </c>
      <c r="X26" s="202">
        <f t="shared" si="15"/>
        <v>741681.5</v>
      </c>
      <c r="Y26" s="203"/>
      <c r="Z26" s="203"/>
      <c r="AA26" s="203"/>
      <c r="AB26" s="203"/>
      <c r="AC26" s="203"/>
      <c r="AD26" s="203"/>
      <c r="AE26" s="203"/>
      <c r="AF26" s="203"/>
      <c r="AG26" s="203"/>
      <c r="AH26" s="203"/>
      <c r="AI26" s="203"/>
    </row>
    <row r="27" spans="1:35" ht="33.950000000000003" hidden="1" customHeight="1" x14ac:dyDescent="0.2">
      <c r="A27" s="188">
        <v>24</v>
      </c>
      <c r="B27" s="302"/>
      <c r="C27" s="204" t="s">
        <v>75</v>
      </c>
      <c r="D27" s="190" t="s">
        <v>103</v>
      </c>
      <c r="E27" s="205" t="s">
        <v>8</v>
      </c>
      <c r="F27" s="192">
        <v>1075</v>
      </c>
      <c r="G27" s="193">
        <f t="shared" si="0"/>
        <v>537</v>
      </c>
      <c r="H27" s="194">
        <f t="shared" si="1"/>
        <v>0</v>
      </c>
      <c r="I27" s="194">
        <f t="shared" si="8"/>
        <v>537</v>
      </c>
      <c r="J27" s="195">
        <f t="shared" si="2"/>
        <v>537</v>
      </c>
      <c r="K27" s="196">
        <f t="shared" si="3"/>
        <v>0</v>
      </c>
      <c r="L27" s="196">
        <f t="shared" si="9"/>
        <v>537</v>
      </c>
      <c r="M27" s="197">
        <f t="shared" si="4"/>
        <v>537</v>
      </c>
      <c r="N27" s="198">
        <f t="shared" si="5"/>
        <v>0</v>
      </c>
      <c r="O27" s="198">
        <f t="shared" si="10"/>
        <v>537</v>
      </c>
      <c r="P27" s="199">
        <f t="shared" si="6"/>
        <v>537</v>
      </c>
      <c r="Q27" s="200">
        <f t="shared" si="7"/>
        <v>0</v>
      </c>
      <c r="R27" s="201">
        <f t="shared" si="11"/>
        <v>537</v>
      </c>
      <c r="S27" s="163">
        <f t="shared" si="12"/>
        <v>2150</v>
      </c>
      <c r="T27" s="164">
        <f>GESTOR!K30</f>
        <v>0</v>
      </c>
      <c r="U27" s="164">
        <f t="shared" si="13"/>
        <v>0</v>
      </c>
      <c r="V27" s="165">
        <f t="shared" si="14"/>
        <v>2150</v>
      </c>
      <c r="W27" s="202">
        <v>19.829999999999998</v>
      </c>
      <c r="X27" s="202">
        <f t="shared" si="15"/>
        <v>21317.249999999996</v>
      </c>
      <c r="Y27" s="203"/>
      <c r="Z27" s="203"/>
      <c r="AA27" s="203"/>
      <c r="AB27" s="203"/>
      <c r="AC27" s="203"/>
      <c r="AD27" s="203"/>
      <c r="AE27" s="203"/>
      <c r="AF27" s="203"/>
      <c r="AG27" s="203"/>
      <c r="AH27" s="203"/>
      <c r="AI27" s="203"/>
    </row>
    <row r="28" spans="1:35" ht="33.950000000000003" hidden="1" customHeight="1" x14ac:dyDescent="0.2">
      <c r="A28" s="188">
        <v>25</v>
      </c>
      <c r="B28" s="207" t="s">
        <v>213</v>
      </c>
      <c r="C28" s="204" t="s">
        <v>76</v>
      </c>
      <c r="D28" s="190" t="s">
        <v>101</v>
      </c>
      <c r="E28" s="205" t="s">
        <v>125</v>
      </c>
      <c r="F28" s="192">
        <v>20</v>
      </c>
      <c r="G28" s="193">
        <f t="shared" si="0"/>
        <v>10</v>
      </c>
      <c r="H28" s="194">
        <f t="shared" si="1"/>
        <v>0</v>
      </c>
      <c r="I28" s="194">
        <f t="shared" si="8"/>
        <v>10</v>
      </c>
      <c r="J28" s="195">
        <f t="shared" si="2"/>
        <v>10</v>
      </c>
      <c r="K28" s="196">
        <f t="shared" si="3"/>
        <v>0</v>
      </c>
      <c r="L28" s="196">
        <f t="shared" si="9"/>
        <v>10</v>
      </c>
      <c r="M28" s="197">
        <f t="shared" si="4"/>
        <v>10</v>
      </c>
      <c r="N28" s="198">
        <f t="shared" si="5"/>
        <v>0</v>
      </c>
      <c r="O28" s="198">
        <f t="shared" si="10"/>
        <v>10</v>
      </c>
      <c r="P28" s="199">
        <f t="shared" si="6"/>
        <v>10</v>
      </c>
      <c r="Q28" s="200">
        <f t="shared" si="7"/>
        <v>0</v>
      </c>
      <c r="R28" s="201">
        <f t="shared" si="11"/>
        <v>10</v>
      </c>
      <c r="S28" s="163">
        <f t="shared" si="12"/>
        <v>40</v>
      </c>
      <c r="T28" s="164">
        <f>GESTOR!K31</f>
        <v>0</v>
      </c>
      <c r="U28" s="164">
        <f t="shared" si="13"/>
        <v>0</v>
      </c>
      <c r="V28" s="165">
        <f t="shared" si="14"/>
        <v>40</v>
      </c>
      <c r="W28" s="202">
        <v>1150</v>
      </c>
      <c r="X28" s="202">
        <f t="shared" si="15"/>
        <v>23000</v>
      </c>
      <c r="Y28" s="203"/>
      <c r="Z28" s="203"/>
      <c r="AA28" s="203"/>
      <c r="AB28" s="203"/>
      <c r="AC28" s="203"/>
      <c r="AD28" s="203"/>
      <c r="AE28" s="203"/>
      <c r="AF28" s="203"/>
      <c r="AG28" s="203"/>
      <c r="AH28" s="203"/>
      <c r="AI28" s="203"/>
    </row>
    <row r="29" spans="1:35" ht="33.950000000000003" hidden="1" customHeight="1" x14ac:dyDescent="0.2">
      <c r="A29" s="188">
        <v>26</v>
      </c>
      <c r="B29" s="302" t="s">
        <v>217</v>
      </c>
      <c r="C29" s="204" t="s">
        <v>77</v>
      </c>
      <c r="D29" s="190" t="s">
        <v>101</v>
      </c>
      <c r="E29" s="205" t="s">
        <v>8</v>
      </c>
      <c r="F29" s="192">
        <v>100</v>
      </c>
      <c r="G29" s="193">
        <f t="shared" ref="G29:G51" si="16">IF(ROUNDDOWN($F29*0.5,0)&gt;$V29,$V29+H29,ROUNDDOWN($F29*0.5,0))</f>
        <v>50</v>
      </c>
      <c r="H29" s="194">
        <f t="shared" ref="H29:H51" si="17">SUMIF($Y$2:$AI$2,$G$2,Y29:AI29)</f>
        <v>0</v>
      </c>
      <c r="I29" s="194">
        <f t="shared" ref="I29:I51" si="18">G29-H29</f>
        <v>50</v>
      </c>
      <c r="J29" s="195">
        <f t="shared" ref="J29:J51" si="19">IF(ROUNDDOWN($F29*0.5,0)&gt;$V29,$V29+K29,ROUNDDOWN($F29*0.5,0))</f>
        <v>50</v>
      </c>
      <c r="K29" s="196">
        <f t="shared" ref="K29:K51" si="20">SUMIF($Y$2:$AI$2,$J$2,Y29:AI29)</f>
        <v>0</v>
      </c>
      <c r="L29" s="196">
        <f t="shared" ref="L29:L51" si="21">J29-K29</f>
        <v>50</v>
      </c>
      <c r="M29" s="197">
        <f t="shared" ref="M29:M51" si="22">IF(ROUNDDOWN($F29*0.5,0)&gt;$V29,$V29+N29,ROUNDDOWN($F29*0.5,0))</f>
        <v>50</v>
      </c>
      <c r="N29" s="198">
        <f t="shared" ref="N29:N51" si="23">SUMIF($Y$2:$AI$2,$M$2,Y29:AI29)</f>
        <v>0</v>
      </c>
      <c r="O29" s="198">
        <f t="shared" ref="O29:O51" si="24">M29-N29</f>
        <v>50</v>
      </c>
      <c r="P29" s="199">
        <f t="shared" ref="P29:P51" si="25">IF(ROUNDDOWN($F29*0.5,0)&gt;$V29,$V29+Q29,ROUNDDOWN($F29*0.5,0))</f>
        <v>50</v>
      </c>
      <c r="Q29" s="200">
        <f t="shared" ref="Q29:Q51" si="26">SUMIF($Y$2:$AI$2,$P$2,Y29:AI29)</f>
        <v>0</v>
      </c>
      <c r="R29" s="201">
        <f t="shared" ref="R29:R51" si="27">P29-Q29</f>
        <v>50</v>
      </c>
      <c r="S29" s="163">
        <f t="shared" ref="S29:S51" si="28">F29*2</f>
        <v>200</v>
      </c>
      <c r="T29" s="164">
        <f>GESTOR!K32</f>
        <v>0</v>
      </c>
      <c r="U29" s="164">
        <f t="shared" ref="U29:U51" si="29">(SUM(Y29:AI29))</f>
        <v>0</v>
      </c>
      <c r="V29" s="165">
        <f t="shared" ref="V29:V51" si="30">S29-U29-T29</f>
        <v>200</v>
      </c>
      <c r="W29" s="202">
        <v>550</v>
      </c>
      <c r="X29" s="202">
        <f t="shared" ref="X29:X51" si="31">F29*W29</f>
        <v>55000</v>
      </c>
      <c r="Y29" s="203"/>
      <c r="Z29" s="203"/>
      <c r="AA29" s="203"/>
      <c r="AB29" s="203"/>
      <c r="AC29" s="203"/>
      <c r="AD29" s="203"/>
      <c r="AE29" s="203"/>
      <c r="AF29" s="203"/>
      <c r="AG29" s="203"/>
      <c r="AH29" s="203"/>
      <c r="AI29" s="203"/>
    </row>
    <row r="30" spans="1:35" ht="33.950000000000003" hidden="1" customHeight="1" x14ac:dyDescent="0.2">
      <c r="A30" s="188">
        <v>27</v>
      </c>
      <c r="B30" s="302"/>
      <c r="C30" s="204" t="s">
        <v>78</v>
      </c>
      <c r="D30" s="190" t="s">
        <v>101</v>
      </c>
      <c r="E30" s="205" t="s">
        <v>8</v>
      </c>
      <c r="F30" s="192">
        <v>60</v>
      </c>
      <c r="G30" s="193">
        <f t="shared" si="16"/>
        <v>30</v>
      </c>
      <c r="H30" s="194">
        <f t="shared" si="17"/>
        <v>0</v>
      </c>
      <c r="I30" s="194">
        <f t="shared" si="18"/>
        <v>30</v>
      </c>
      <c r="J30" s="195">
        <f t="shared" si="19"/>
        <v>30</v>
      </c>
      <c r="K30" s="196">
        <f t="shared" si="20"/>
        <v>0</v>
      </c>
      <c r="L30" s="196">
        <f t="shared" si="21"/>
        <v>30</v>
      </c>
      <c r="M30" s="197">
        <f t="shared" si="22"/>
        <v>30</v>
      </c>
      <c r="N30" s="198">
        <f t="shared" si="23"/>
        <v>0</v>
      </c>
      <c r="O30" s="198">
        <f t="shared" si="24"/>
        <v>30</v>
      </c>
      <c r="P30" s="199">
        <f t="shared" si="25"/>
        <v>30</v>
      </c>
      <c r="Q30" s="200">
        <f t="shared" si="26"/>
        <v>0</v>
      </c>
      <c r="R30" s="201">
        <f t="shared" si="27"/>
        <v>30</v>
      </c>
      <c r="S30" s="163">
        <f t="shared" si="28"/>
        <v>120</v>
      </c>
      <c r="T30" s="164">
        <f>GESTOR!K33</f>
        <v>0</v>
      </c>
      <c r="U30" s="164">
        <f t="shared" si="29"/>
        <v>0</v>
      </c>
      <c r="V30" s="165">
        <f t="shared" si="30"/>
        <v>120</v>
      </c>
      <c r="W30" s="202">
        <v>376.66</v>
      </c>
      <c r="X30" s="202">
        <f t="shared" si="31"/>
        <v>22599.600000000002</v>
      </c>
      <c r="Y30" s="203"/>
      <c r="Z30" s="203"/>
      <c r="AA30" s="203"/>
      <c r="AB30" s="203"/>
      <c r="AC30" s="203"/>
      <c r="AD30" s="203"/>
      <c r="AE30" s="203"/>
      <c r="AF30" s="203"/>
      <c r="AG30" s="203"/>
      <c r="AH30" s="203"/>
      <c r="AI30" s="203"/>
    </row>
    <row r="31" spans="1:35" ht="33.950000000000003" hidden="1" customHeight="1" x14ac:dyDescent="0.2">
      <c r="A31" s="188">
        <v>28</v>
      </c>
      <c r="B31" s="302"/>
      <c r="C31" s="204" t="s">
        <v>79</v>
      </c>
      <c r="D31" s="190" t="s">
        <v>101</v>
      </c>
      <c r="E31" s="205" t="s">
        <v>8</v>
      </c>
      <c r="F31" s="192">
        <v>820</v>
      </c>
      <c r="G31" s="193">
        <f t="shared" si="16"/>
        <v>410</v>
      </c>
      <c r="H31" s="194">
        <f t="shared" si="17"/>
        <v>0</v>
      </c>
      <c r="I31" s="194">
        <f t="shared" si="18"/>
        <v>410</v>
      </c>
      <c r="J31" s="195">
        <f t="shared" si="19"/>
        <v>410</v>
      </c>
      <c r="K31" s="196">
        <f t="shared" si="20"/>
        <v>0</v>
      </c>
      <c r="L31" s="196">
        <f t="shared" si="21"/>
        <v>410</v>
      </c>
      <c r="M31" s="197">
        <f t="shared" si="22"/>
        <v>410</v>
      </c>
      <c r="N31" s="198">
        <f t="shared" si="23"/>
        <v>0</v>
      </c>
      <c r="O31" s="198">
        <f t="shared" si="24"/>
        <v>410</v>
      </c>
      <c r="P31" s="199">
        <f t="shared" si="25"/>
        <v>410</v>
      </c>
      <c r="Q31" s="200">
        <f t="shared" si="26"/>
        <v>0</v>
      </c>
      <c r="R31" s="201">
        <f t="shared" si="27"/>
        <v>410</v>
      </c>
      <c r="S31" s="163">
        <f t="shared" si="28"/>
        <v>1640</v>
      </c>
      <c r="T31" s="164">
        <f>GESTOR!K34</f>
        <v>0</v>
      </c>
      <c r="U31" s="164">
        <f t="shared" si="29"/>
        <v>0</v>
      </c>
      <c r="V31" s="165">
        <f t="shared" si="30"/>
        <v>1640</v>
      </c>
      <c r="W31" s="202">
        <v>320</v>
      </c>
      <c r="X31" s="202">
        <f t="shared" si="31"/>
        <v>262400</v>
      </c>
      <c r="Y31" s="203"/>
      <c r="Z31" s="203"/>
      <c r="AA31" s="203"/>
      <c r="AB31" s="203"/>
      <c r="AC31" s="203"/>
      <c r="AD31" s="203"/>
      <c r="AE31" s="203"/>
      <c r="AF31" s="203"/>
      <c r="AG31" s="203"/>
      <c r="AH31" s="203"/>
      <c r="AI31" s="203"/>
    </row>
    <row r="32" spans="1:35" ht="33.950000000000003" hidden="1" customHeight="1" x14ac:dyDescent="0.2">
      <c r="A32" s="188">
        <v>29</v>
      </c>
      <c r="B32" s="302" t="s">
        <v>219</v>
      </c>
      <c r="C32" s="204" t="s">
        <v>80</v>
      </c>
      <c r="D32" s="190" t="s">
        <v>104</v>
      </c>
      <c r="E32" s="205" t="s">
        <v>129</v>
      </c>
      <c r="F32" s="192">
        <v>260</v>
      </c>
      <c r="G32" s="193">
        <f t="shared" si="16"/>
        <v>130</v>
      </c>
      <c r="H32" s="194">
        <f t="shared" si="17"/>
        <v>0</v>
      </c>
      <c r="I32" s="194">
        <f t="shared" si="18"/>
        <v>130</v>
      </c>
      <c r="J32" s="195">
        <f t="shared" si="19"/>
        <v>130</v>
      </c>
      <c r="K32" s="196">
        <f t="shared" si="20"/>
        <v>0</v>
      </c>
      <c r="L32" s="196">
        <f t="shared" si="21"/>
        <v>130</v>
      </c>
      <c r="M32" s="197">
        <f t="shared" si="22"/>
        <v>130</v>
      </c>
      <c r="N32" s="198">
        <f t="shared" si="23"/>
        <v>0</v>
      </c>
      <c r="O32" s="198">
        <f t="shared" si="24"/>
        <v>130</v>
      </c>
      <c r="P32" s="199">
        <f t="shared" si="25"/>
        <v>130</v>
      </c>
      <c r="Q32" s="200">
        <f t="shared" si="26"/>
        <v>0</v>
      </c>
      <c r="R32" s="201">
        <f t="shared" si="27"/>
        <v>130</v>
      </c>
      <c r="S32" s="163">
        <f t="shared" si="28"/>
        <v>520</v>
      </c>
      <c r="T32" s="164">
        <f>GESTOR!K35</f>
        <v>0</v>
      </c>
      <c r="U32" s="164">
        <f t="shared" si="29"/>
        <v>0</v>
      </c>
      <c r="V32" s="165">
        <f t="shared" si="30"/>
        <v>520</v>
      </c>
      <c r="W32" s="202">
        <v>37.51</v>
      </c>
      <c r="X32" s="202">
        <f t="shared" si="31"/>
        <v>9752.6</v>
      </c>
      <c r="Y32" s="203"/>
      <c r="Z32" s="203"/>
      <c r="AA32" s="203"/>
      <c r="AB32" s="203"/>
      <c r="AC32" s="203"/>
      <c r="AD32" s="203"/>
      <c r="AE32" s="203"/>
      <c r="AF32" s="203"/>
      <c r="AG32" s="203"/>
      <c r="AH32" s="203"/>
      <c r="AI32" s="203"/>
    </row>
    <row r="33" spans="1:35" ht="33.950000000000003" hidden="1" customHeight="1" x14ac:dyDescent="0.2">
      <c r="A33" s="188">
        <v>30</v>
      </c>
      <c r="B33" s="302"/>
      <c r="C33" s="204" t="s">
        <v>81</v>
      </c>
      <c r="D33" s="190" t="s">
        <v>104</v>
      </c>
      <c r="E33" s="205" t="s">
        <v>111</v>
      </c>
      <c r="F33" s="192">
        <v>14</v>
      </c>
      <c r="G33" s="193">
        <f t="shared" si="16"/>
        <v>7</v>
      </c>
      <c r="H33" s="194">
        <f t="shared" si="17"/>
        <v>0</v>
      </c>
      <c r="I33" s="194">
        <f t="shared" si="18"/>
        <v>7</v>
      </c>
      <c r="J33" s="195">
        <f t="shared" si="19"/>
        <v>7</v>
      </c>
      <c r="K33" s="196">
        <f t="shared" si="20"/>
        <v>0</v>
      </c>
      <c r="L33" s="196">
        <f t="shared" si="21"/>
        <v>7</v>
      </c>
      <c r="M33" s="197">
        <f t="shared" si="22"/>
        <v>7</v>
      </c>
      <c r="N33" s="198">
        <f t="shared" si="23"/>
        <v>0</v>
      </c>
      <c r="O33" s="198">
        <f t="shared" si="24"/>
        <v>7</v>
      </c>
      <c r="P33" s="199">
        <f t="shared" si="25"/>
        <v>7</v>
      </c>
      <c r="Q33" s="200">
        <f t="shared" si="26"/>
        <v>0</v>
      </c>
      <c r="R33" s="201">
        <f t="shared" si="27"/>
        <v>7</v>
      </c>
      <c r="S33" s="163">
        <f t="shared" si="28"/>
        <v>28</v>
      </c>
      <c r="T33" s="164">
        <f>GESTOR!K36</f>
        <v>0</v>
      </c>
      <c r="U33" s="164">
        <f t="shared" si="29"/>
        <v>0</v>
      </c>
      <c r="V33" s="165">
        <f t="shared" si="30"/>
        <v>28</v>
      </c>
      <c r="W33" s="202">
        <v>17.670000000000002</v>
      </c>
      <c r="X33" s="202">
        <f t="shared" si="31"/>
        <v>247.38000000000002</v>
      </c>
      <c r="Y33" s="203"/>
      <c r="Z33" s="203"/>
      <c r="AA33" s="203"/>
      <c r="AB33" s="203"/>
      <c r="AC33" s="203"/>
      <c r="AD33" s="203"/>
      <c r="AE33" s="203"/>
      <c r="AF33" s="203"/>
      <c r="AG33" s="203"/>
      <c r="AH33" s="203"/>
      <c r="AI33" s="203"/>
    </row>
    <row r="34" spans="1:35" ht="33.950000000000003" hidden="1" customHeight="1" x14ac:dyDescent="0.2">
      <c r="A34" s="188">
        <v>31</v>
      </c>
      <c r="B34" s="207" t="s">
        <v>220</v>
      </c>
      <c r="C34" s="204" t="s">
        <v>21</v>
      </c>
      <c r="D34" s="190" t="s">
        <v>105</v>
      </c>
      <c r="E34" s="205" t="s">
        <v>111</v>
      </c>
      <c r="F34" s="192">
        <v>1640</v>
      </c>
      <c r="G34" s="193">
        <f t="shared" si="16"/>
        <v>820</v>
      </c>
      <c r="H34" s="194">
        <f t="shared" si="17"/>
        <v>0</v>
      </c>
      <c r="I34" s="194">
        <f t="shared" si="18"/>
        <v>820</v>
      </c>
      <c r="J34" s="195">
        <f t="shared" si="19"/>
        <v>820</v>
      </c>
      <c r="K34" s="196">
        <f t="shared" si="20"/>
        <v>0</v>
      </c>
      <c r="L34" s="196">
        <f t="shared" si="21"/>
        <v>820</v>
      </c>
      <c r="M34" s="197">
        <f t="shared" si="22"/>
        <v>820</v>
      </c>
      <c r="N34" s="198">
        <f t="shared" si="23"/>
        <v>0</v>
      </c>
      <c r="O34" s="198">
        <f t="shared" si="24"/>
        <v>820</v>
      </c>
      <c r="P34" s="199">
        <f t="shared" si="25"/>
        <v>820</v>
      </c>
      <c r="Q34" s="200">
        <f t="shared" si="26"/>
        <v>0</v>
      </c>
      <c r="R34" s="201">
        <f t="shared" si="27"/>
        <v>820</v>
      </c>
      <c r="S34" s="163">
        <f t="shared" si="28"/>
        <v>3280</v>
      </c>
      <c r="T34" s="164">
        <f>GESTOR!K37</f>
        <v>0</v>
      </c>
      <c r="U34" s="164">
        <f t="shared" si="29"/>
        <v>0</v>
      </c>
      <c r="V34" s="165">
        <f t="shared" si="30"/>
        <v>3280</v>
      </c>
      <c r="W34" s="202">
        <v>25.9</v>
      </c>
      <c r="X34" s="202">
        <f t="shared" si="31"/>
        <v>42476</v>
      </c>
      <c r="Y34" s="203"/>
      <c r="Z34" s="203"/>
      <c r="AA34" s="203"/>
      <c r="AB34" s="203"/>
      <c r="AC34" s="203"/>
      <c r="AD34" s="203"/>
      <c r="AE34" s="203"/>
      <c r="AF34" s="203"/>
      <c r="AG34" s="203"/>
      <c r="AH34" s="203"/>
      <c r="AI34" s="203"/>
    </row>
    <row r="35" spans="1:35" ht="33.950000000000003" hidden="1" customHeight="1" x14ac:dyDescent="0.2">
      <c r="A35" s="188">
        <v>32</v>
      </c>
      <c r="B35" s="302" t="s">
        <v>212</v>
      </c>
      <c r="C35" s="204" t="s">
        <v>82</v>
      </c>
      <c r="D35" s="190" t="s">
        <v>106</v>
      </c>
      <c r="E35" s="205" t="s">
        <v>8</v>
      </c>
      <c r="F35" s="192">
        <v>1520</v>
      </c>
      <c r="G35" s="193">
        <f t="shared" si="16"/>
        <v>760</v>
      </c>
      <c r="H35" s="194">
        <f t="shared" si="17"/>
        <v>0</v>
      </c>
      <c r="I35" s="194">
        <f t="shared" si="18"/>
        <v>760</v>
      </c>
      <c r="J35" s="195">
        <f t="shared" si="19"/>
        <v>760</v>
      </c>
      <c r="K35" s="196">
        <f t="shared" si="20"/>
        <v>0</v>
      </c>
      <c r="L35" s="196">
        <f t="shared" si="21"/>
        <v>760</v>
      </c>
      <c r="M35" s="197">
        <f t="shared" si="22"/>
        <v>760</v>
      </c>
      <c r="N35" s="198">
        <f t="shared" si="23"/>
        <v>0</v>
      </c>
      <c r="O35" s="198">
        <f t="shared" si="24"/>
        <v>760</v>
      </c>
      <c r="P35" s="199">
        <f t="shared" si="25"/>
        <v>760</v>
      </c>
      <c r="Q35" s="200">
        <f t="shared" si="26"/>
        <v>0</v>
      </c>
      <c r="R35" s="201">
        <f t="shared" si="27"/>
        <v>760</v>
      </c>
      <c r="S35" s="163">
        <f t="shared" si="28"/>
        <v>3040</v>
      </c>
      <c r="T35" s="164">
        <f>GESTOR!K38</f>
        <v>0</v>
      </c>
      <c r="U35" s="164">
        <f t="shared" si="29"/>
        <v>0</v>
      </c>
      <c r="V35" s="165">
        <f t="shared" si="30"/>
        <v>3040</v>
      </c>
      <c r="W35" s="202">
        <v>127.5</v>
      </c>
      <c r="X35" s="202">
        <f t="shared" si="31"/>
        <v>193800</v>
      </c>
      <c r="Y35" s="203"/>
      <c r="Z35" s="203"/>
      <c r="AA35" s="203"/>
      <c r="AB35" s="203"/>
      <c r="AC35" s="203"/>
      <c r="AD35" s="203"/>
      <c r="AE35" s="203"/>
      <c r="AF35" s="203"/>
      <c r="AG35" s="203"/>
      <c r="AH35" s="203"/>
      <c r="AI35" s="203"/>
    </row>
    <row r="36" spans="1:35" ht="33.950000000000003" hidden="1" customHeight="1" x14ac:dyDescent="0.2">
      <c r="A36" s="188">
        <v>33</v>
      </c>
      <c r="B36" s="302"/>
      <c r="C36" s="204" t="s">
        <v>83</v>
      </c>
      <c r="D36" s="190" t="s">
        <v>106</v>
      </c>
      <c r="E36" s="205" t="s">
        <v>8</v>
      </c>
      <c r="F36" s="192">
        <v>500</v>
      </c>
      <c r="G36" s="193">
        <f t="shared" si="16"/>
        <v>250</v>
      </c>
      <c r="H36" s="194">
        <f t="shared" si="17"/>
        <v>0</v>
      </c>
      <c r="I36" s="194">
        <f t="shared" si="18"/>
        <v>250</v>
      </c>
      <c r="J36" s="195">
        <f t="shared" si="19"/>
        <v>250</v>
      </c>
      <c r="K36" s="196">
        <f t="shared" si="20"/>
        <v>0</v>
      </c>
      <c r="L36" s="196">
        <f t="shared" si="21"/>
        <v>250</v>
      </c>
      <c r="M36" s="197">
        <f t="shared" si="22"/>
        <v>250</v>
      </c>
      <c r="N36" s="198">
        <f t="shared" si="23"/>
        <v>0</v>
      </c>
      <c r="O36" s="198">
        <f t="shared" si="24"/>
        <v>250</v>
      </c>
      <c r="P36" s="199">
        <f t="shared" si="25"/>
        <v>250</v>
      </c>
      <c r="Q36" s="200">
        <f t="shared" si="26"/>
        <v>0</v>
      </c>
      <c r="R36" s="201">
        <f t="shared" si="27"/>
        <v>250</v>
      </c>
      <c r="S36" s="163">
        <f t="shared" si="28"/>
        <v>1000</v>
      </c>
      <c r="T36" s="164">
        <f>GESTOR!K39</f>
        <v>0</v>
      </c>
      <c r="U36" s="164">
        <f t="shared" si="29"/>
        <v>0</v>
      </c>
      <c r="V36" s="165">
        <f t="shared" si="30"/>
        <v>1000</v>
      </c>
      <c r="W36" s="202">
        <v>131</v>
      </c>
      <c r="X36" s="202">
        <f t="shared" si="31"/>
        <v>65500</v>
      </c>
      <c r="Y36" s="203"/>
      <c r="Z36" s="203"/>
      <c r="AA36" s="203"/>
      <c r="AB36" s="203"/>
      <c r="AC36" s="203"/>
      <c r="AD36" s="203"/>
      <c r="AE36" s="203"/>
      <c r="AF36" s="203"/>
      <c r="AG36" s="203"/>
      <c r="AH36" s="203"/>
      <c r="AI36" s="203"/>
    </row>
    <row r="37" spans="1:35" ht="33.950000000000003" hidden="1" customHeight="1" x14ac:dyDescent="0.2">
      <c r="A37" s="188">
        <v>34</v>
      </c>
      <c r="B37" s="302"/>
      <c r="C37" s="204" t="s">
        <v>84</v>
      </c>
      <c r="D37" s="190" t="s">
        <v>107</v>
      </c>
      <c r="E37" s="205" t="s">
        <v>13</v>
      </c>
      <c r="F37" s="192">
        <v>28</v>
      </c>
      <c r="G37" s="193">
        <f t="shared" si="16"/>
        <v>14</v>
      </c>
      <c r="H37" s="194">
        <f t="shared" si="17"/>
        <v>0</v>
      </c>
      <c r="I37" s="194">
        <f t="shared" si="18"/>
        <v>14</v>
      </c>
      <c r="J37" s="195">
        <f t="shared" si="19"/>
        <v>14</v>
      </c>
      <c r="K37" s="196">
        <f t="shared" si="20"/>
        <v>0</v>
      </c>
      <c r="L37" s="196">
        <f t="shared" si="21"/>
        <v>14</v>
      </c>
      <c r="M37" s="197">
        <f t="shared" si="22"/>
        <v>14</v>
      </c>
      <c r="N37" s="198">
        <f t="shared" si="23"/>
        <v>0</v>
      </c>
      <c r="O37" s="198">
        <f t="shared" si="24"/>
        <v>14</v>
      </c>
      <c r="P37" s="199">
        <f t="shared" si="25"/>
        <v>14</v>
      </c>
      <c r="Q37" s="200">
        <f t="shared" si="26"/>
        <v>0</v>
      </c>
      <c r="R37" s="201">
        <f t="shared" si="27"/>
        <v>14</v>
      </c>
      <c r="S37" s="163">
        <f t="shared" si="28"/>
        <v>56</v>
      </c>
      <c r="T37" s="164">
        <f>GESTOR!K40</f>
        <v>0</v>
      </c>
      <c r="U37" s="164">
        <f t="shared" si="29"/>
        <v>0</v>
      </c>
      <c r="V37" s="165">
        <f t="shared" si="30"/>
        <v>56</v>
      </c>
      <c r="W37" s="202">
        <v>3800</v>
      </c>
      <c r="X37" s="202">
        <f t="shared" si="31"/>
        <v>106400</v>
      </c>
      <c r="Y37" s="203"/>
      <c r="Z37" s="203"/>
      <c r="AA37" s="203"/>
      <c r="AB37" s="203"/>
      <c r="AC37" s="203"/>
      <c r="AD37" s="203"/>
      <c r="AE37" s="203"/>
      <c r="AF37" s="203"/>
      <c r="AG37" s="203"/>
      <c r="AH37" s="203"/>
      <c r="AI37" s="203"/>
    </row>
    <row r="38" spans="1:35" ht="33.950000000000003" hidden="1" customHeight="1" x14ac:dyDescent="0.2">
      <c r="A38" s="188">
        <v>35</v>
      </c>
      <c r="B38" s="302"/>
      <c r="C38" s="208" t="s">
        <v>85</v>
      </c>
      <c r="D38" s="190" t="s">
        <v>107</v>
      </c>
      <c r="E38" s="205" t="s">
        <v>111</v>
      </c>
      <c r="F38" s="192">
        <v>42</v>
      </c>
      <c r="G38" s="193">
        <f t="shared" si="16"/>
        <v>21</v>
      </c>
      <c r="H38" s="194">
        <f t="shared" si="17"/>
        <v>0</v>
      </c>
      <c r="I38" s="194">
        <f t="shared" si="18"/>
        <v>21</v>
      </c>
      <c r="J38" s="195">
        <f t="shared" si="19"/>
        <v>21</v>
      </c>
      <c r="K38" s="196">
        <f t="shared" si="20"/>
        <v>0</v>
      </c>
      <c r="L38" s="196">
        <f t="shared" si="21"/>
        <v>21</v>
      </c>
      <c r="M38" s="197">
        <f t="shared" si="22"/>
        <v>21</v>
      </c>
      <c r="N38" s="198">
        <f t="shared" si="23"/>
        <v>0</v>
      </c>
      <c r="O38" s="198">
        <f t="shared" si="24"/>
        <v>21</v>
      </c>
      <c r="P38" s="199">
        <f t="shared" si="25"/>
        <v>21</v>
      </c>
      <c r="Q38" s="200">
        <f t="shared" si="26"/>
        <v>0</v>
      </c>
      <c r="R38" s="201">
        <f t="shared" si="27"/>
        <v>21</v>
      </c>
      <c r="S38" s="163">
        <f t="shared" si="28"/>
        <v>84</v>
      </c>
      <c r="T38" s="164">
        <f>GESTOR!K41</f>
        <v>0</v>
      </c>
      <c r="U38" s="164">
        <f t="shared" si="29"/>
        <v>0</v>
      </c>
      <c r="V38" s="165">
        <f t="shared" si="30"/>
        <v>84</v>
      </c>
      <c r="W38" s="202">
        <v>650</v>
      </c>
      <c r="X38" s="202">
        <f t="shared" si="31"/>
        <v>27300</v>
      </c>
      <c r="Y38" s="203"/>
      <c r="Z38" s="203"/>
      <c r="AA38" s="203"/>
      <c r="AB38" s="203"/>
      <c r="AC38" s="203"/>
      <c r="AD38" s="203"/>
      <c r="AE38" s="203"/>
      <c r="AF38" s="203"/>
      <c r="AG38" s="203"/>
      <c r="AH38" s="203"/>
      <c r="AI38" s="203"/>
    </row>
    <row r="39" spans="1:35" ht="33.950000000000003" hidden="1" customHeight="1" x14ac:dyDescent="0.2">
      <c r="A39" s="188">
        <v>36</v>
      </c>
      <c r="B39" s="302" t="s">
        <v>213</v>
      </c>
      <c r="C39" s="204" t="s">
        <v>86</v>
      </c>
      <c r="D39" s="190" t="s">
        <v>101</v>
      </c>
      <c r="E39" s="205" t="s">
        <v>135</v>
      </c>
      <c r="F39" s="192">
        <v>580</v>
      </c>
      <c r="G39" s="193">
        <f t="shared" si="16"/>
        <v>290</v>
      </c>
      <c r="H39" s="194">
        <f t="shared" si="17"/>
        <v>0</v>
      </c>
      <c r="I39" s="194">
        <f t="shared" si="18"/>
        <v>290</v>
      </c>
      <c r="J39" s="195">
        <f t="shared" si="19"/>
        <v>290</v>
      </c>
      <c r="K39" s="196">
        <f t="shared" si="20"/>
        <v>0</v>
      </c>
      <c r="L39" s="196">
        <f t="shared" si="21"/>
        <v>290</v>
      </c>
      <c r="M39" s="197">
        <f t="shared" si="22"/>
        <v>290</v>
      </c>
      <c r="N39" s="198">
        <f t="shared" si="23"/>
        <v>0</v>
      </c>
      <c r="O39" s="198">
        <f t="shared" si="24"/>
        <v>290</v>
      </c>
      <c r="P39" s="199">
        <f t="shared" si="25"/>
        <v>290</v>
      </c>
      <c r="Q39" s="200">
        <f t="shared" si="26"/>
        <v>0</v>
      </c>
      <c r="R39" s="201">
        <f t="shared" si="27"/>
        <v>290</v>
      </c>
      <c r="S39" s="163">
        <f t="shared" si="28"/>
        <v>1160</v>
      </c>
      <c r="T39" s="164">
        <f>GESTOR!K42</f>
        <v>0</v>
      </c>
      <c r="U39" s="164">
        <f t="shared" si="29"/>
        <v>0</v>
      </c>
      <c r="V39" s="165">
        <f t="shared" si="30"/>
        <v>1160</v>
      </c>
      <c r="W39" s="202">
        <v>131.41999999999999</v>
      </c>
      <c r="X39" s="202">
        <f t="shared" si="31"/>
        <v>76223.599999999991</v>
      </c>
      <c r="Y39" s="203"/>
      <c r="Z39" s="203"/>
      <c r="AA39" s="203"/>
      <c r="AB39" s="203"/>
      <c r="AC39" s="203"/>
      <c r="AD39" s="203"/>
      <c r="AE39" s="203"/>
      <c r="AF39" s="203"/>
      <c r="AG39" s="203"/>
      <c r="AH39" s="203"/>
      <c r="AI39" s="203"/>
    </row>
    <row r="40" spans="1:35" ht="33.950000000000003" hidden="1" customHeight="1" x14ac:dyDescent="0.2">
      <c r="A40" s="188">
        <v>37</v>
      </c>
      <c r="B40" s="302"/>
      <c r="C40" s="204" t="s">
        <v>87</v>
      </c>
      <c r="D40" s="190" t="s">
        <v>101</v>
      </c>
      <c r="E40" s="205" t="s">
        <v>8</v>
      </c>
      <c r="F40" s="192">
        <v>230</v>
      </c>
      <c r="G40" s="193">
        <f t="shared" si="16"/>
        <v>115</v>
      </c>
      <c r="H40" s="194">
        <f t="shared" si="17"/>
        <v>0</v>
      </c>
      <c r="I40" s="194">
        <f t="shared" si="18"/>
        <v>115</v>
      </c>
      <c r="J40" s="195">
        <f t="shared" si="19"/>
        <v>115</v>
      </c>
      <c r="K40" s="196">
        <f t="shared" si="20"/>
        <v>0</v>
      </c>
      <c r="L40" s="196">
        <f t="shared" si="21"/>
        <v>115</v>
      </c>
      <c r="M40" s="197">
        <f t="shared" si="22"/>
        <v>115</v>
      </c>
      <c r="N40" s="198">
        <f t="shared" si="23"/>
        <v>0</v>
      </c>
      <c r="O40" s="198">
        <f t="shared" si="24"/>
        <v>115</v>
      </c>
      <c r="P40" s="199">
        <f t="shared" si="25"/>
        <v>115</v>
      </c>
      <c r="Q40" s="200">
        <f t="shared" si="26"/>
        <v>0</v>
      </c>
      <c r="R40" s="201">
        <f t="shared" si="27"/>
        <v>115</v>
      </c>
      <c r="S40" s="163">
        <f t="shared" si="28"/>
        <v>460</v>
      </c>
      <c r="T40" s="164">
        <f>GESTOR!K43</f>
        <v>0</v>
      </c>
      <c r="U40" s="164">
        <f t="shared" si="29"/>
        <v>0</v>
      </c>
      <c r="V40" s="165">
        <f t="shared" si="30"/>
        <v>460</v>
      </c>
      <c r="W40" s="202">
        <v>7.68</v>
      </c>
      <c r="X40" s="202">
        <f t="shared" si="31"/>
        <v>1766.3999999999999</v>
      </c>
      <c r="Y40" s="203"/>
      <c r="Z40" s="203"/>
      <c r="AA40" s="203"/>
      <c r="AB40" s="203"/>
      <c r="AC40" s="203"/>
      <c r="AD40" s="203"/>
      <c r="AE40" s="203"/>
      <c r="AF40" s="203"/>
      <c r="AG40" s="203"/>
      <c r="AH40" s="203"/>
      <c r="AI40" s="203"/>
    </row>
    <row r="41" spans="1:35" ht="33.950000000000003" hidden="1" customHeight="1" x14ac:dyDescent="0.2">
      <c r="A41" s="188">
        <v>38</v>
      </c>
      <c r="B41" s="302" t="s">
        <v>211</v>
      </c>
      <c r="C41" s="204" t="s">
        <v>88</v>
      </c>
      <c r="D41" s="190" t="s">
        <v>99</v>
      </c>
      <c r="E41" s="205" t="s">
        <v>8</v>
      </c>
      <c r="F41" s="192">
        <v>30</v>
      </c>
      <c r="G41" s="193">
        <f t="shared" si="16"/>
        <v>15</v>
      </c>
      <c r="H41" s="194">
        <f t="shared" si="17"/>
        <v>0</v>
      </c>
      <c r="I41" s="194">
        <f t="shared" si="18"/>
        <v>15</v>
      </c>
      <c r="J41" s="195">
        <f t="shared" si="19"/>
        <v>15</v>
      </c>
      <c r="K41" s="196">
        <f t="shared" si="20"/>
        <v>0</v>
      </c>
      <c r="L41" s="196">
        <f t="shared" si="21"/>
        <v>15</v>
      </c>
      <c r="M41" s="197">
        <f t="shared" si="22"/>
        <v>15</v>
      </c>
      <c r="N41" s="198">
        <f t="shared" si="23"/>
        <v>0</v>
      </c>
      <c r="O41" s="198">
        <f t="shared" si="24"/>
        <v>15</v>
      </c>
      <c r="P41" s="199">
        <f t="shared" si="25"/>
        <v>15</v>
      </c>
      <c r="Q41" s="200">
        <f t="shared" si="26"/>
        <v>0</v>
      </c>
      <c r="R41" s="201">
        <f t="shared" si="27"/>
        <v>15</v>
      </c>
      <c r="S41" s="163">
        <f t="shared" si="28"/>
        <v>60</v>
      </c>
      <c r="T41" s="164">
        <f>GESTOR!K44</f>
        <v>0</v>
      </c>
      <c r="U41" s="164">
        <f t="shared" si="29"/>
        <v>0</v>
      </c>
      <c r="V41" s="165">
        <f t="shared" si="30"/>
        <v>60</v>
      </c>
      <c r="W41" s="202">
        <v>220</v>
      </c>
      <c r="X41" s="202">
        <f t="shared" si="31"/>
        <v>6600</v>
      </c>
      <c r="Y41" s="203"/>
      <c r="Z41" s="203"/>
      <c r="AA41" s="203"/>
      <c r="AB41" s="203"/>
      <c r="AC41" s="203"/>
      <c r="AD41" s="203"/>
      <c r="AE41" s="203"/>
      <c r="AF41" s="203"/>
      <c r="AG41" s="203"/>
      <c r="AH41" s="203"/>
      <c r="AI41" s="203"/>
    </row>
    <row r="42" spans="1:35" ht="33.950000000000003" hidden="1" customHeight="1" x14ac:dyDescent="0.2">
      <c r="A42" s="188">
        <v>39</v>
      </c>
      <c r="B42" s="302"/>
      <c r="C42" s="204" t="s">
        <v>89</v>
      </c>
      <c r="D42" s="190" t="s">
        <v>99</v>
      </c>
      <c r="E42" s="205" t="s">
        <v>8</v>
      </c>
      <c r="F42" s="192">
        <v>30</v>
      </c>
      <c r="G42" s="193">
        <f t="shared" si="16"/>
        <v>15</v>
      </c>
      <c r="H42" s="194">
        <f t="shared" si="17"/>
        <v>0</v>
      </c>
      <c r="I42" s="194">
        <f t="shared" si="18"/>
        <v>15</v>
      </c>
      <c r="J42" s="195">
        <f t="shared" si="19"/>
        <v>15</v>
      </c>
      <c r="K42" s="196">
        <f t="shared" si="20"/>
        <v>0</v>
      </c>
      <c r="L42" s="196">
        <f t="shared" si="21"/>
        <v>15</v>
      </c>
      <c r="M42" s="197">
        <f t="shared" si="22"/>
        <v>15</v>
      </c>
      <c r="N42" s="198">
        <f t="shared" si="23"/>
        <v>0</v>
      </c>
      <c r="O42" s="198">
        <f t="shared" si="24"/>
        <v>15</v>
      </c>
      <c r="P42" s="199">
        <f t="shared" si="25"/>
        <v>15</v>
      </c>
      <c r="Q42" s="200">
        <f t="shared" si="26"/>
        <v>0</v>
      </c>
      <c r="R42" s="201">
        <f t="shared" si="27"/>
        <v>15</v>
      </c>
      <c r="S42" s="163">
        <f t="shared" si="28"/>
        <v>60</v>
      </c>
      <c r="T42" s="164">
        <f>GESTOR!K45</f>
        <v>0</v>
      </c>
      <c r="U42" s="164">
        <f t="shared" si="29"/>
        <v>0</v>
      </c>
      <c r="V42" s="165">
        <f t="shared" si="30"/>
        <v>60</v>
      </c>
      <c r="W42" s="202">
        <v>530</v>
      </c>
      <c r="X42" s="202">
        <f t="shared" si="31"/>
        <v>15900</v>
      </c>
      <c r="Y42" s="203"/>
      <c r="Z42" s="203"/>
      <c r="AA42" s="203"/>
      <c r="AB42" s="203"/>
      <c r="AC42" s="203"/>
      <c r="AD42" s="203"/>
      <c r="AE42" s="203"/>
      <c r="AF42" s="203"/>
      <c r="AG42" s="203"/>
      <c r="AH42" s="203"/>
      <c r="AI42" s="203"/>
    </row>
    <row r="43" spans="1:35" ht="33.950000000000003" hidden="1" customHeight="1" x14ac:dyDescent="0.2">
      <c r="A43" s="188">
        <v>40</v>
      </c>
      <c r="B43" s="302"/>
      <c r="C43" s="204" t="s">
        <v>90</v>
      </c>
      <c r="D43" s="190" t="s">
        <v>99</v>
      </c>
      <c r="E43" s="205" t="s">
        <v>111</v>
      </c>
      <c r="F43" s="192">
        <v>26</v>
      </c>
      <c r="G43" s="193">
        <f t="shared" si="16"/>
        <v>13</v>
      </c>
      <c r="H43" s="194">
        <f t="shared" si="17"/>
        <v>0</v>
      </c>
      <c r="I43" s="194">
        <f t="shared" si="18"/>
        <v>13</v>
      </c>
      <c r="J43" s="195">
        <f t="shared" si="19"/>
        <v>13</v>
      </c>
      <c r="K43" s="196">
        <f t="shared" si="20"/>
        <v>0</v>
      </c>
      <c r="L43" s="196">
        <f t="shared" si="21"/>
        <v>13</v>
      </c>
      <c r="M43" s="197">
        <f t="shared" si="22"/>
        <v>13</v>
      </c>
      <c r="N43" s="198">
        <f t="shared" si="23"/>
        <v>0</v>
      </c>
      <c r="O43" s="198">
        <f t="shared" si="24"/>
        <v>13</v>
      </c>
      <c r="P43" s="199">
        <f t="shared" si="25"/>
        <v>13</v>
      </c>
      <c r="Q43" s="200">
        <f t="shared" si="26"/>
        <v>0</v>
      </c>
      <c r="R43" s="201">
        <f t="shared" si="27"/>
        <v>13</v>
      </c>
      <c r="S43" s="163">
        <f t="shared" si="28"/>
        <v>52</v>
      </c>
      <c r="T43" s="164">
        <f>GESTOR!K46</f>
        <v>0</v>
      </c>
      <c r="U43" s="164">
        <f t="shared" si="29"/>
        <v>0</v>
      </c>
      <c r="V43" s="165">
        <f t="shared" si="30"/>
        <v>52</v>
      </c>
      <c r="W43" s="202">
        <v>530</v>
      </c>
      <c r="X43" s="202">
        <f t="shared" si="31"/>
        <v>13780</v>
      </c>
      <c r="Y43" s="203"/>
      <c r="Z43" s="203"/>
      <c r="AA43" s="203"/>
      <c r="AB43" s="203"/>
      <c r="AC43" s="203"/>
      <c r="AD43" s="203"/>
      <c r="AE43" s="203"/>
      <c r="AF43" s="203"/>
      <c r="AG43" s="203"/>
      <c r="AH43" s="203"/>
      <c r="AI43" s="203"/>
    </row>
    <row r="44" spans="1:35" ht="33.950000000000003" hidden="1" customHeight="1" x14ac:dyDescent="0.2">
      <c r="A44" s="188">
        <v>41</v>
      </c>
      <c r="B44" s="302"/>
      <c r="C44" s="209" t="s">
        <v>91</v>
      </c>
      <c r="D44" s="190" t="s">
        <v>99</v>
      </c>
      <c r="E44" s="205" t="s">
        <v>111</v>
      </c>
      <c r="F44" s="192">
        <v>11</v>
      </c>
      <c r="G44" s="193">
        <f t="shared" si="16"/>
        <v>5</v>
      </c>
      <c r="H44" s="194">
        <f t="shared" si="17"/>
        <v>0</v>
      </c>
      <c r="I44" s="194">
        <f t="shared" si="18"/>
        <v>5</v>
      </c>
      <c r="J44" s="195">
        <f t="shared" si="19"/>
        <v>5</v>
      </c>
      <c r="K44" s="196">
        <f t="shared" si="20"/>
        <v>0</v>
      </c>
      <c r="L44" s="196">
        <f t="shared" si="21"/>
        <v>5</v>
      </c>
      <c r="M44" s="197">
        <f t="shared" si="22"/>
        <v>5</v>
      </c>
      <c r="N44" s="198">
        <f t="shared" si="23"/>
        <v>0</v>
      </c>
      <c r="O44" s="198">
        <f t="shared" si="24"/>
        <v>5</v>
      </c>
      <c r="P44" s="199">
        <f t="shared" si="25"/>
        <v>5</v>
      </c>
      <c r="Q44" s="200">
        <f t="shared" si="26"/>
        <v>0</v>
      </c>
      <c r="R44" s="201">
        <f t="shared" si="27"/>
        <v>5</v>
      </c>
      <c r="S44" s="163">
        <f t="shared" si="28"/>
        <v>22</v>
      </c>
      <c r="T44" s="164">
        <f>GESTOR!K47</f>
        <v>0</v>
      </c>
      <c r="U44" s="164">
        <f t="shared" si="29"/>
        <v>0</v>
      </c>
      <c r="V44" s="165">
        <f t="shared" si="30"/>
        <v>22</v>
      </c>
      <c r="W44" s="202">
        <v>700</v>
      </c>
      <c r="X44" s="202">
        <f t="shared" si="31"/>
        <v>7700</v>
      </c>
      <c r="Y44" s="203"/>
      <c r="Z44" s="203"/>
      <c r="AA44" s="203"/>
      <c r="AB44" s="203"/>
      <c r="AC44" s="203"/>
      <c r="AD44" s="203"/>
      <c r="AE44" s="203"/>
      <c r="AF44" s="203"/>
      <c r="AG44" s="203"/>
      <c r="AH44" s="203"/>
      <c r="AI44" s="203"/>
    </row>
    <row r="45" spans="1:35" ht="33.950000000000003" hidden="1" customHeight="1" x14ac:dyDescent="0.2">
      <c r="A45" s="188">
        <v>42</v>
      </c>
      <c r="B45" s="302"/>
      <c r="C45" s="204" t="s">
        <v>92</v>
      </c>
      <c r="D45" s="190" t="s">
        <v>99</v>
      </c>
      <c r="E45" s="205" t="s">
        <v>111</v>
      </c>
      <c r="F45" s="192">
        <v>4</v>
      </c>
      <c r="G45" s="193">
        <f t="shared" si="16"/>
        <v>2</v>
      </c>
      <c r="H45" s="194">
        <f t="shared" si="17"/>
        <v>0</v>
      </c>
      <c r="I45" s="194">
        <f t="shared" si="18"/>
        <v>2</v>
      </c>
      <c r="J45" s="195">
        <f t="shared" si="19"/>
        <v>2</v>
      </c>
      <c r="K45" s="196">
        <f t="shared" si="20"/>
        <v>0</v>
      </c>
      <c r="L45" s="196">
        <f t="shared" si="21"/>
        <v>2</v>
      </c>
      <c r="M45" s="197">
        <f t="shared" si="22"/>
        <v>2</v>
      </c>
      <c r="N45" s="198">
        <f t="shared" si="23"/>
        <v>0</v>
      </c>
      <c r="O45" s="198">
        <f t="shared" si="24"/>
        <v>2</v>
      </c>
      <c r="P45" s="199">
        <f t="shared" si="25"/>
        <v>2</v>
      </c>
      <c r="Q45" s="200">
        <f t="shared" si="26"/>
        <v>0</v>
      </c>
      <c r="R45" s="201">
        <f t="shared" si="27"/>
        <v>2</v>
      </c>
      <c r="S45" s="163">
        <f t="shared" si="28"/>
        <v>8</v>
      </c>
      <c r="T45" s="164">
        <f>GESTOR!K48</f>
        <v>0</v>
      </c>
      <c r="U45" s="164">
        <f t="shared" si="29"/>
        <v>0</v>
      </c>
      <c r="V45" s="165">
        <f t="shared" si="30"/>
        <v>8</v>
      </c>
      <c r="W45" s="202">
        <v>200</v>
      </c>
      <c r="X45" s="202">
        <f t="shared" si="31"/>
        <v>800</v>
      </c>
      <c r="Y45" s="203"/>
      <c r="Z45" s="203"/>
      <c r="AA45" s="203"/>
      <c r="AB45" s="203"/>
      <c r="AC45" s="203"/>
      <c r="AD45" s="203"/>
      <c r="AE45" s="203"/>
      <c r="AF45" s="203"/>
      <c r="AG45" s="203"/>
      <c r="AH45" s="203"/>
      <c r="AI45" s="203"/>
    </row>
    <row r="46" spans="1:35" ht="33.950000000000003" hidden="1" customHeight="1" x14ac:dyDescent="0.2">
      <c r="A46" s="188">
        <v>43</v>
      </c>
      <c r="B46" s="302" t="s">
        <v>213</v>
      </c>
      <c r="C46" s="204" t="s">
        <v>281</v>
      </c>
      <c r="D46" s="190" t="s">
        <v>101</v>
      </c>
      <c r="E46" s="205" t="s">
        <v>8</v>
      </c>
      <c r="F46" s="192">
        <v>600</v>
      </c>
      <c r="G46" s="193">
        <f t="shared" si="16"/>
        <v>300</v>
      </c>
      <c r="H46" s="194">
        <f t="shared" si="17"/>
        <v>0</v>
      </c>
      <c r="I46" s="194">
        <f t="shared" si="18"/>
        <v>300</v>
      </c>
      <c r="J46" s="195">
        <f t="shared" si="19"/>
        <v>300</v>
      </c>
      <c r="K46" s="196">
        <f t="shared" si="20"/>
        <v>0</v>
      </c>
      <c r="L46" s="196">
        <f t="shared" si="21"/>
        <v>300</v>
      </c>
      <c r="M46" s="197">
        <f t="shared" si="22"/>
        <v>300</v>
      </c>
      <c r="N46" s="198">
        <f t="shared" si="23"/>
        <v>0</v>
      </c>
      <c r="O46" s="198">
        <f t="shared" si="24"/>
        <v>300</v>
      </c>
      <c r="P46" s="199">
        <f t="shared" si="25"/>
        <v>300</v>
      </c>
      <c r="Q46" s="200">
        <f t="shared" si="26"/>
        <v>0</v>
      </c>
      <c r="R46" s="201">
        <f t="shared" si="27"/>
        <v>300</v>
      </c>
      <c r="S46" s="163">
        <f t="shared" si="28"/>
        <v>1200</v>
      </c>
      <c r="T46" s="164">
        <f>GESTOR!K49</f>
        <v>0</v>
      </c>
      <c r="U46" s="164">
        <f t="shared" si="29"/>
        <v>0</v>
      </c>
      <c r="V46" s="165">
        <f t="shared" si="30"/>
        <v>1200</v>
      </c>
      <c r="W46" s="202">
        <v>121.83</v>
      </c>
      <c r="X46" s="202">
        <f t="shared" si="31"/>
        <v>73098</v>
      </c>
      <c r="Y46" s="203"/>
      <c r="Z46" s="203"/>
      <c r="AA46" s="203"/>
      <c r="AB46" s="203"/>
      <c r="AC46" s="203"/>
      <c r="AD46" s="203"/>
      <c r="AE46" s="203"/>
      <c r="AF46" s="203"/>
      <c r="AG46" s="203"/>
      <c r="AH46" s="203"/>
      <c r="AI46" s="203"/>
    </row>
    <row r="47" spans="1:35" ht="33.950000000000003" hidden="1" customHeight="1" x14ac:dyDescent="0.2">
      <c r="A47" s="188">
        <v>44</v>
      </c>
      <c r="B47" s="302"/>
      <c r="C47" s="210" t="s">
        <v>93</v>
      </c>
      <c r="D47" s="190" t="s">
        <v>101</v>
      </c>
      <c r="E47" s="205" t="s">
        <v>111</v>
      </c>
      <c r="F47" s="192">
        <v>10</v>
      </c>
      <c r="G47" s="193">
        <f t="shared" si="16"/>
        <v>5</v>
      </c>
      <c r="H47" s="194">
        <f t="shared" si="17"/>
        <v>5</v>
      </c>
      <c r="I47" s="194">
        <f t="shared" si="18"/>
        <v>0</v>
      </c>
      <c r="J47" s="195">
        <f t="shared" si="19"/>
        <v>5</v>
      </c>
      <c r="K47" s="196">
        <f t="shared" si="20"/>
        <v>0</v>
      </c>
      <c r="L47" s="196">
        <f t="shared" si="21"/>
        <v>5</v>
      </c>
      <c r="M47" s="197">
        <f t="shared" si="22"/>
        <v>5</v>
      </c>
      <c r="N47" s="198">
        <f t="shared" si="23"/>
        <v>0</v>
      </c>
      <c r="O47" s="198">
        <f t="shared" si="24"/>
        <v>5</v>
      </c>
      <c r="P47" s="199">
        <f t="shared" si="25"/>
        <v>5</v>
      </c>
      <c r="Q47" s="200">
        <f t="shared" si="26"/>
        <v>0</v>
      </c>
      <c r="R47" s="201">
        <f t="shared" si="27"/>
        <v>5</v>
      </c>
      <c r="S47" s="163">
        <f t="shared" si="28"/>
        <v>20</v>
      </c>
      <c r="T47" s="164">
        <f>GESTOR!K50</f>
        <v>0</v>
      </c>
      <c r="U47" s="164">
        <f t="shared" si="29"/>
        <v>5</v>
      </c>
      <c r="V47" s="165">
        <f t="shared" si="30"/>
        <v>15</v>
      </c>
      <c r="W47" s="202">
        <v>590</v>
      </c>
      <c r="X47" s="202">
        <f t="shared" si="31"/>
        <v>5900</v>
      </c>
      <c r="Y47" s="203">
        <v>5</v>
      </c>
      <c r="Z47" s="203"/>
      <c r="AA47" s="203"/>
      <c r="AB47" s="203"/>
      <c r="AC47" s="203"/>
      <c r="AD47" s="203"/>
      <c r="AE47" s="203"/>
      <c r="AF47" s="203"/>
      <c r="AG47" s="203"/>
      <c r="AH47" s="203"/>
      <c r="AI47" s="203"/>
    </row>
    <row r="48" spans="1:35" ht="33.950000000000003" hidden="1" customHeight="1" x14ac:dyDescent="0.2">
      <c r="A48" s="188">
        <v>45</v>
      </c>
      <c r="B48" s="207" t="s">
        <v>221</v>
      </c>
      <c r="C48" s="208" t="s">
        <v>94</v>
      </c>
      <c r="D48" s="190" t="s">
        <v>101</v>
      </c>
      <c r="E48" s="205" t="s">
        <v>8</v>
      </c>
      <c r="F48" s="192">
        <v>30</v>
      </c>
      <c r="G48" s="193">
        <f t="shared" si="16"/>
        <v>15</v>
      </c>
      <c r="H48" s="194">
        <f t="shared" si="17"/>
        <v>0</v>
      </c>
      <c r="I48" s="194">
        <f t="shared" si="18"/>
        <v>15</v>
      </c>
      <c r="J48" s="195">
        <f t="shared" si="19"/>
        <v>15</v>
      </c>
      <c r="K48" s="196">
        <f t="shared" si="20"/>
        <v>0</v>
      </c>
      <c r="L48" s="196">
        <f t="shared" si="21"/>
        <v>15</v>
      </c>
      <c r="M48" s="197">
        <f t="shared" si="22"/>
        <v>15</v>
      </c>
      <c r="N48" s="198">
        <f t="shared" si="23"/>
        <v>0</v>
      </c>
      <c r="O48" s="198">
        <f t="shared" si="24"/>
        <v>15</v>
      </c>
      <c r="P48" s="199">
        <f t="shared" si="25"/>
        <v>15</v>
      </c>
      <c r="Q48" s="200">
        <f t="shared" si="26"/>
        <v>0</v>
      </c>
      <c r="R48" s="201">
        <f t="shared" si="27"/>
        <v>15</v>
      </c>
      <c r="S48" s="163">
        <f t="shared" si="28"/>
        <v>60</v>
      </c>
      <c r="T48" s="164">
        <f>GESTOR!K51</f>
        <v>0</v>
      </c>
      <c r="U48" s="164">
        <f t="shared" si="29"/>
        <v>0</v>
      </c>
      <c r="V48" s="165">
        <f t="shared" si="30"/>
        <v>60</v>
      </c>
      <c r="W48" s="202">
        <v>321</v>
      </c>
      <c r="X48" s="202">
        <f t="shared" si="31"/>
        <v>9630</v>
      </c>
      <c r="Y48" s="203"/>
      <c r="Z48" s="203"/>
      <c r="AA48" s="203"/>
      <c r="AB48" s="203"/>
      <c r="AC48" s="203"/>
      <c r="AD48" s="203"/>
      <c r="AE48" s="203"/>
      <c r="AF48" s="203"/>
      <c r="AG48" s="203"/>
      <c r="AH48" s="203"/>
      <c r="AI48" s="203"/>
    </row>
    <row r="49" spans="1:35" ht="33.950000000000003" hidden="1" customHeight="1" x14ac:dyDescent="0.2">
      <c r="A49" s="188">
        <v>46</v>
      </c>
      <c r="B49" s="207" t="s">
        <v>211</v>
      </c>
      <c r="C49" s="204" t="s">
        <v>95</v>
      </c>
      <c r="D49" s="190" t="s">
        <v>101</v>
      </c>
      <c r="E49" s="211" t="s">
        <v>147</v>
      </c>
      <c r="F49" s="192">
        <v>4000</v>
      </c>
      <c r="G49" s="193">
        <f t="shared" si="16"/>
        <v>2000</v>
      </c>
      <c r="H49" s="194">
        <f t="shared" si="17"/>
        <v>0</v>
      </c>
      <c r="I49" s="194">
        <f t="shared" si="18"/>
        <v>2000</v>
      </c>
      <c r="J49" s="195">
        <f t="shared" si="19"/>
        <v>2000</v>
      </c>
      <c r="K49" s="196">
        <f t="shared" si="20"/>
        <v>0</v>
      </c>
      <c r="L49" s="196">
        <f t="shared" si="21"/>
        <v>2000</v>
      </c>
      <c r="M49" s="197">
        <f t="shared" si="22"/>
        <v>2000</v>
      </c>
      <c r="N49" s="198">
        <f t="shared" si="23"/>
        <v>0</v>
      </c>
      <c r="O49" s="198">
        <f t="shared" si="24"/>
        <v>2000</v>
      </c>
      <c r="P49" s="199">
        <f t="shared" si="25"/>
        <v>2000</v>
      </c>
      <c r="Q49" s="200">
        <f t="shared" si="26"/>
        <v>0</v>
      </c>
      <c r="R49" s="201">
        <f t="shared" si="27"/>
        <v>2000</v>
      </c>
      <c r="S49" s="163">
        <f t="shared" si="28"/>
        <v>8000</v>
      </c>
      <c r="T49" s="164">
        <f>GESTOR!K52</f>
        <v>0</v>
      </c>
      <c r="U49" s="164">
        <f t="shared" si="29"/>
        <v>0</v>
      </c>
      <c r="V49" s="165">
        <f t="shared" si="30"/>
        <v>8000</v>
      </c>
      <c r="W49" s="202">
        <v>52.5</v>
      </c>
      <c r="X49" s="202">
        <f t="shared" si="31"/>
        <v>210000</v>
      </c>
      <c r="Y49" s="203"/>
      <c r="Z49" s="203"/>
      <c r="AA49" s="203"/>
      <c r="AB49" s="203"/>
      <c r="AC49" s="203"/>
      <c r="AD49" s="203"/>
      <c r="AE49" s="203"/>
      <c r="AF49" s="203"/>
      <c r="AG49" s="203"/>
      <c r="AH49" s="203"/>
      <c r="AI49" s="203"/>
    </row>
    <row r="50" spans="1:35" ht="33.950000000000003" hidden="1" customHeight="1" x14ac:dyDescent="0.2">
      <c r="A50" s="188">
        <v>47</v>
      </c>
      <c r="B50" s="207" t="s">
        <v>213</v>
      </c>
      <c r="C50" s="204" t="s">
        <v>96</v>
      </c>
      <c r="D50" s="190" t="s">
        <v>101</v>
      </c>
      <c r="E50" s="205" t="s">
        <v>8</v>
      </c>
      <c r="F50" s="192">
        <v>300</v>
      </c>
      <c r="G50" s="193">
        <f t="shared" si="16"/>
        <v>150</v>
      </c>
      <c r="H50" s="194">
        <f t="shared" si="17"/>
        <v>0</v>
      </c>
      <c r="I50" s="194">
        <f t="shared" si="18"/>
        <v>150</v>
      </c>
      <c r="J50" s="195">
        <f t="shared" si="19"/>
        <v>150</v>
      </c>
      <c r="K50" s="196">
        <f t="shared" si="20"/>
        <v>0</v>
      </c>
      <c r="L50" s="196">
        <f t="shared" si="21"/>
        <v>150</v>
      </c>
      <c r="M50" s="197">
        <f t="shared" si="22"/>
        <v>150</v>
      </c>
      <c r="N50" s="198">
        <f t="shared" si="23"/>
        <v>0</v>
      </c>
      <c r="O50" s="198">
        <f t="shared" si="24"/>
        <v>150</v>
      </c>
      <c r="P50" s="199">
        <f t="shared" si="25"/>
        <v>150</v>
      </c>
      <c r="Q50" s="200">
        <f t="shared" si="26"/>
        <v>0</v>
      </c>
      <c r="R50" s="201">
        <f t="shared" si="27"/>
        <v>150</v>
      </c>
      <c r="S50" s="163">
        <f t="shared" si="28"/>
        <v>600</v>
      </c>
      <c r="T50" s="164">
        <f>GESTOR!K53</f>
        <v>0</v>
      </c>
      <c r="U50" s="164">
        <f t="shared" si="29"/>
        <v>0</v>
      </c>
      <c r="V50" s="165">
        <f t="shared" si="30"/>
        <v>600</v>
      </c>
      <c r="W50" s="202">
        <v>153.33000000000001</v>
      </c>
      <c r="X50" s="202">
        <f t="shared" si="31"/>
        <v>45999.000000000007</v>
      </c>
      <c r="Y50" s="203"/>
      <c r="Z50" s="203"/>
      <c r="AA50" s="203"/>
      <c r="AB50" s="203"/>
      <c r="AC50" s="203"/>
      <c r="AD50" s="203"/>
      <c r="AE50" s="203"/>
      <c r="AF50" s="203"/>
      <c r="AG50" s="203"/>
      <c r="AH50" s="203"/>
      <c r="AI50" s="203"/>
    </row>
    <row r="51" spans="1:35" ht="33.950000000000003" hidden="1" customHeight="1" x14ac:dyDescent="0.2">
      <c r="A51" s="188">
        <v>48</v>
      </c>
      <c r="B51" s="302" t="s">
        <v>217</v>
      </c>
      <c r="C51" s="204" t="s">
        <v>97</v>
      </c>
      <c r="D51" s="190" t="s">
        <v>101</v>
      </c>
      <c r="E51" s="205" t="s">
        <v>8</v>
      </c>
      <c r="F51" s="192">
        <v>110</v>
      </c>
      <c r="G51" s="193">
        <f t="shared" si="16"/>
        <v>55</v>
      </c>
      <c r="H51" s="194">
        <f t="shared" si="17"/>
        <v>0</v>
      </c>
      <c r="I51" s="194">
        <f t="shared" si="18"/>
        <v>55</v>
      </c>
      <c r="J51" s="195">
        <f t="shared" si="19"/>
        <v>55</v>
      </c>
      <c r="K51" s="196">
        <f t="shared" si="20"/>
        <v>0</v>
      </c>
      <c r="L51" s="196">
        <f t="shared" si="21"/>
        <v>55</v>
      </c>
      <c r="M51" s="197">
        <f t="shared" si="22"/>
        <v>55</v>
      </c>
      <c r="N51" s="198">
        <f t="shared" si="23"/>
        <v>0</v>
      </c>
      <c r="O51" s="198">
        <f t="shared" si="24"/>
        <v>55</v>
      </c>
      <c r="P51" s="199">
        <f t="shared" si="25"/>
        <v>55</v>
      </c>
      <c r="Q51" s="200">
        <f t="shared" si="26"/>
        <v>0</v>
      </c>
      <c r="R51" s="201">
        <f t="shared" si="27"/>
        <v>55</v>
      </c>
      <c r="S51" s="163">
        <f t="shared" si="28"/>
        <v>220</v>
      </c>
      <c r="T51" s="164">
        <f>GESTOR!K54</f>
        <v>0</v>
      </c>
      <c r="U51" s="164">
        <f t="shared" si="29"/>
        <v>0</v>
      </c>
      <c r="V51" s="165">
        <f t="shared" si="30"/>
        <v>220</v>
      </c>
      <c r="W51" s="202">
        <v>953.86</v>
      </c>
      <c r="X51" s="202">
        <f t="shared" si="31"/>
        <v>104924.6</v>
      </c>
      <c r="Y51" s="203"/>
      <c r="Z51" s="203"/>
      <c r="AA51" s="203"/>
      <c r="AB51" s="203"/>
      <c r="AC51" s="203"/>
      <c r="AD51" s="203"/>
      <c r="AE51" s="203"/>
      <c r="AF51" s="203"/>
      <c r="AG51" s="203"/>
      <c r="AH51" s="203"/>
      <c r="AI51" s="203"/>
    </row>
    <row r="52" spans="1:35" ht="33.950000000000003" hidden="1" customHeight="1" x14ac:dyDescent="0.2">
      <c r="A52" s="212">
        <v>49</v>
      </c>
      <c r="B52" s="302"/>
      <c r="C52" s="204" t="s">
        <v>98</v>
      </c>
      <c r="D52" s="190" t="s">
        <v>101</v>
      </c>
      <c r="E52" s="205" t="s">
        <v>8</v>
      </c>
      <c r="F52" s="192">
        <v>110</v>
      </c>
      <c r="G52" s="193">
        <f t="shared" si="0"/>
        <v>55</v>
      </c>
      <c r="H52" s="194">
        <f t="shared" si="1"/>
        <v>0</v>
      </c>
      <c r="I52" s="194">
        <f t="shared" si="8"/>
        <v>55</v>
      </c>
      <c r="J52" s="195">
        <f t="shared" si="2"/>
        <v>55</v>
      </c>
      <c r="K52" s="196">
        <f t="shared" si="3"/>
        <v>0</v>
      </c>
      <c r="L52" s="196">
        <f t="shared" si="9"/>
        <v>55</v>
      </c>
      <c r="M52" s="197">
        <f t="shared" si="4"/>
        <v>55</v>
      </c>
      <c r="N52" s="198">
        <f t="shared" si="5"/>
        <v>0</v>
      </c>
      <c r="O52" s="198">
        <f t="shared" si="10"/>
        <v>55</v>
      </c>
      <c r="P52" s="199">
        <f t="shared" si="6"/>
        <v>55</v>
      </c>
      <c r="Q52" s="200">
        <f t="shared" si="7"/>
        <v>0</v>
      </c>
      <c r="R52" s="201">
        <f t="shared" si="11"/>
        <v>55</v>
      </c>
      <c r="S52" s="163">
        <f t="shared" si="12"/>
        <v>220</v>
      </c>
      <c r="T52" s="164">
        <f>GESTOR!K55</f>
        <v>0</v>
      </c>
      <c r="U52" s="164">
        <f t="shared" si="13"/>
        <v>0</v>
      </c>
      <c r="V52" s="165">
        <f t="shared" si="14"/>
        <v>220</v>
      </c>
      <c r="W52" s="202">
        <v>1290.8399999999999</v>
      </c>
      <c r="X52" s="202">
        <f t="shared" si="15"/>
        <v>141992.4</v>
      </c>
      <c r="Y52" s="203"/>
      <c r="Z52" s="203"/>
      <c r="AA52" s="203"/>
      <c r="AB52" s="203"/>
      <c r="AC52" s="203"/>
      <c r="AD52" s="203"/>
      <c r="AE52" s="203"/>
      <c r="AF52" s="203"/>
      <c r="AG52" s="203"/>
      <c r="AH52" s="203"/>
      <c r="AI52" s="203"/>
    </row>
    <row r="53" spans="1:35" ht="33.950000000000003" customHeight="1" x14ac:dyDescent="0.3">
      <c r="A53" s="213"/>
      <c r="B53" s="213"/>
      <c r="C53" s="213"/>
      <c r="D53" s="213"/>
      <c r="E53" s="213"/>
      <c r="F53" s="213"/>
      <c r="G53" s="214"/>
      <c r="H53" s="215"/>
      <c r="I53" s="215"/>
      <c r="J53" s="215"/>
      <c r="K53" s="215"/>
      <c r="L53" s="215"/>
      <c r="M53" s="215"/>
      <c r="N53" s="215"/>
      <c r="O53" s="215"/>
      <c r="P53" s="215"/>
      <c r="Q53" s="215"/>
      <c r="R53" s="215"/>
      <c r="S53" s="215"/>
      <c r="T53" s="215"/>
      <c r="U53" s="215"/>
      <c r="V53" s="215"/>
      <c r="W53" s="215"/>
      <c r="X53" s="216">
        <f>SUM(X4:X52)</f>
        <v>3885641.13</v>
      </c>
      <c r="Y53" s="217">
        <f t="shared" ref="Y53:AI53" si="32">SUMPRODUCT(Y4:Y52,$W$4:$W$52)</f>
        <v>2950</v>
      </c>
      <c r="Z53" s="217">
        <f t="shared" si="32"/>
        <v>29292.449999999997</v>
      </c>
      <c r="AA53" s="217">
        <f t="shared" si="32"/>
        <v>2908</v>
      </c>
      <c r="AB53" s="217">
        <f t="shared" si="32"/>
        <v>3684.8750000000005</v>
      </c>
      <c r="AC53" s="217">
        <f t="shared" si="32"/>
        <v>2572.5</v>
      </c>
      <c r="AD53" s="217">
        <f t="shared" si="32"/>
        <v>0</v>
      </c>
      <c r="AE53" s="217">
        <f t="shared" si="32"/>
        <v>0</v>
      </c>
      <c r="AF53" s="217">
        <f t="shared" si="32"/>
        <v>0</v>
      </c>
      <c r="AG53" s="217">
        <f t="shared" si="32"/>
        <v>0</v>
      </c>
      <c r="AH53" s="217">
        <f t="shared" si="32"/>
        <v>0</v>
      </c>
      <c r="AI53" s="217">
        <f t="shared" si="32"/>
        <v>0</v>
      </c>
    </row>
    <row r="55" spans="1:35" ht="21.6" customHeight="1" x14ac:dyDescent="0.2">
      <c r="A55" s="296" t="str">
        <f>A1</f>
        <v>PE 0637/2026 SRP - (SGPE DE ORIGEM: 41139.2025)</v>
      </c>
      <c r="B55" s="297"/>
      <c r="C55" s="297"/>
      <c r="D55" s="297"/>
      <c r="E55" s="297"/>
      <c r="F55" s="298"/>
    </row>
    <row r="56" spans="1:35" ht="37.5" customHeight="1" x14ac:dyDescent="0.2">
      <c r="A56" s="299" t="str">
        <f>C1</f>
        <v>OBJETO: Aquisição de Divisórias, Vidros, Cortinas e Similares para o CAMPUS I, CERES, CESFI, CEAVI da Universidade do Estado de Santa Catarina (UDESC)</v>
      </c>
      <c r="B56" s="300"/>
      <c r="C56" s="300"/>
      <c r="D56" s="300"/>
      <c r="E56" s="300"/>
      <c r="F56" s="301"/>
    </row>
    <row r="57" spans="1:35" ht="21.6" customHeight="1" x14ac:dyDescent="0.2">
      <c r="A57" s="296" t="str">
        <f>G1</f>
        <v>VIGÊNCIA DA ATA: 28/04/2026 a 28/04/2027</v>
      </c>
      <c r="B57" s="297"/>
      <c r="C57" s="297"/>
      <c r="D57" s="297"/>
      <c r="E57" s="297"/>
      <c r="F57" s="298"/>
    </row>
    <row r="58" spans="1:35" ht="21.6" customHeight="1" x14ac:dyDescent="0.3">
      <c r="A58" s="307" t="s">
        <v>43</v>
      </c>
      <c r="B58" s="308"/>
      <c r="C58" s="309"/>
      <c r="D58" s="128"/>
      <c r="E58" s="310">
        <f>X53</f>
        <v>3885641.13</v>
      </c>
      <c r="F58" s="311"/>
    </row>
    <row r="59" spans="1:35" ht="21.6" customHeight="1" x14ac:dyDescent="0.3">
      <c r="A59" s="312" t="s">
        <v>44</v>
      </c>
      <c r="B59" s="313"/>
      <c r="C59" s="314"/>
      <c r="D59" s="129"/>
      <c r="E59" s="315">
        <f>SUM(Y53:AI53)</f>
        <v>41407.824999999997</v>
      </c>
      <c r="F59" s="316"/>
    </row>
    <row r="60" spans="1:35" ht="21.6" customHeight="1" x14ac:dyDescent="0.3">
      <c r="A60" s="317" t="s">
        <v>45</v>
      </c>
      <c r="B60" s="318"/>
      <c r="C60" s="319"/>
      <c r="D60" s="130"/>
      <c r="E60" s="320">
        <f>E59/E58</f>
        <v>1.0656626182047851E-2</v>
      </c>
      <c r="F60" s="321"/>
    </row>
    <row r="61" spans="1:35" ht="21.6" customHeight="1" x14ac:dyDescent="0.2">
      <c r="A61" s="303" t="s">
        <v>226</v>
      </c>
      <c r="B61" s="304"/>
      <c r="C61" s="304"/>
      <c r="D61" s="304"/>
      <c r="E61" s="304"/>
      <c r="F61" s="305"/>
    </row>
  </sheetData>
  <autoFilter ref="A3:AI53" xr:uid="{325CFF8A-5B1B-47C7-8A37-A76695CEC5ED}">
    <filterColumn colId="28">
      <customFilters>
        <customFilter operator="notEqual" val=" "/>
      </customFilters>
    </filterColumn>
  </autoFilter>
  <mergeCells count="33">
    <mergeCell ref="A61:F61"/>
    <mergeCell ref="B4:B8"/>
    <mergeCell ref="B9:B14"/>
    <mergeCell ref="B16:B17"/>
    <mergeCell ref="B18:B21"/>
    <mergeCell ref="B22:B24"/>
    <mergeCell ref="B26:B27"/>
    <mergeCell ref="B29:B31"/>
    <mergeCell ref="B32:B33"/>
    <mergeCell ref="B35:B38"/>
    <mergeCell ref="A58:C58"/>
    <mergeCell ref="E58:F58"/>
    <mergeCell ref="A59:C59"/>
    <mergeCell ref="E59:F59"/>
    <mergeCell ref="A60:C60"/>
    <mergeCell ref="E60:F60"/>
    <mergeCell ref="A55:F55"/>
    <mergeCell ref="A56:F56"/>
    <mergeCell ref="A57:F57"/>
    <mergeCell ref="B39:B40"/>
    <mergeCell ref="B41:B45"/>
    <mergeCell ref="B46:B47"/>
    <mergeCell ref="B51:B52"/>
    <mergeCell ref="A1:B1"/>
    <mergeCell ref="C1:F1"/>
    <mergeCell ref="G1:X1"/>
    <mergeCell ref="A2:F2"/>
    <mergeCell ref="G2:I2"/>
    <mergeCell ref="J2:L2"/>
    <mergeCell ref="M2:O2"/>
    <mergeCell ref="P2:R2"/>
    <mergeCell ref="S2:V2"/>
    <mergeCell ref="W2:X2"/>
  </mergeCells>
  <conditionalFormatting sqref="Y4:AI52">
    <cfRule type="cellIs" dxfId="12" priority="1" operator="greaterThan">
      <formula>0</formula>
    </cfRule>
  </conditionalFormatting>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REITORIA_SEMS</vt:lpstr>
      <vt:lpstr>REITORIA_BU</vt:lpstr>
      <vt:lpstr>REITORIA_MUSEU</vt:lpstr>
      <vt:lpstr>FAED</vt:lpstr>
      <vt:lpstr>CEAD</vt:lpstr>
      <vt:lpstr>CEART</vt:lpstr>
      <vt:lpstr>CEFID</vt:lpstr>
      <vt:lpstr>ESAG</vt:lpstr>
      <vt:lpstr>CERES</vt:lpstr>
      <vt:lpstr>CEAVI</vt:lpstr>
      <vt:lpstr>CESFI</vt:lpstr>
      <vt:lpstr>GESTOR</vt:lpstr>
      <vt:lpstr>CARONA(uso exclusivo do Gestor)</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LETÍCIA-SEGECON/FPOLIS</cp:lastModifiedBy>
  <cp:lastPrinted>2015-07-08T21:27:45Z</cp:lastPrinted>
  <dcterms:created xsi:type="dcterms:W3CDTF">2010-06-19T20:43:11Z</dcterms:created>
  <dcterms:modified xsi:type="dcterms:W3CDTF">2026-10-19T20:28:43Z</dcterms:modified>
</cp:coreProperties>
</file>